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ncceh.sharepoint.com/sites/boscoccoordination/Shared Documents/3- BoS Application Activities/CoC Application Activities/2026 CoC Competition/Scorecards/"/>
    </mc:Choice>
  </mc:AlternateContent>
  <xr:revisionPtr revIDLastSave="3276" documentId="8_{7190F9B2-FE00-4DF2-A763-83119F1DE7AF}" xr6:coauthVersionLast="47" xr6:coauthVersionMax="47" xr10:uidLastSave="{F8BE5C8C-5F36-4A89-BDDB-E16B7ECC1DC2}"/>
  <bookViews>
    <workbookView xWindow="-120" yWindow="-120" windowWidth="38640" windowHeight="21120" firstSheet="2" activeTab="9" xr2:uid="{00000000-000D-0000-FFFF-FFFF00000000}"/>
  </bookViews>
  <sheets>
    <sheet name="Info" sheetId="19" r:id="rId1"/>
    <sheet name="Thresholds" sheetId="21" r:id="rId2"/>
    <sheet name="Standards" sheetId="22" r:id="rId3"/>
    <sheet name="Scorecard - All Applicants" sheetId="23" r:id="rId4"/>
    <sheet name="Scorecard - SSO-Street Outreach" sheetId="25" r:id="rId5"/>
    <sheet name="Scorecard - SSO-Standalone" sheetId="24" r:id="rId6"/>
    <sheet name="Scorecard - TH" sheetId="26" r:id="rId7"/>
    <sheet name="Scorecard - RRH" sheetId="27" r:id="rId8"/>
    <sheet name="Scorecard - PSH" sheetId="28" r:id="rId9"/>
    <sheet name="Scorecard - SSO-CE" sheetId="29" r:id="rId10"/>
    <sheet name="Total Score" sheetId="30" r:id="rId11"/>
    <sheet name="List Values" sheetId="8" state="hidden"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E28" i="22" l="1"/>
  <c r="F57" i="26"/>
  <c r="F55" i="27"/>
  <c r="E18" i="27" a="1"/>
  <c r="E20" i="28" a="1"/>
  <c r="E18" i="26" a="1"/>
  <c r="E31" i="23"/>
  <c r="E25" i="23" a="1"/>
  <c r="E27" i="23" a="1"/>
  <c r="E27" i="22"/>
  <c r="E22" i="29" a="1"/>
  <c r="E16" i="29" a="1"/>
  <c r="E18" i="29" a="1"/>
  <c r="E14" i="29" a="1"/>
  <c r="E12" i="29" a="1"/>
  <c r="E51" i="28" a="1"/>
  <c r="E47" i="28" a="1"/>
  <c r="E14" i="28" a="1"/>
  <c r="E16" i="28" a="1"/>
  <c r="E53" i="27" a="1"/>
  <c r="E56" i="28" a="1"/>
  <c r="E53" i="28" a="1"/>
  <c r="E49" i="28" a="1"/>
  <c r="E45" i="28" a="1"/>
  <c r="E41" i="28" a="1"/>
  <c r="E39" i="28" a="1"/>
  <c r="E37" i="28" a="1"/>
  <c r="E31" i="28" a="1"/>
  <c r="E28" i="28" a="1"/>
  <c r="E26" i="28" a="1"/>
  <c r="E24" i="28" a="1"/>
  <c r="E18" i="28" a="1"/>
  <c r="E12" i="28" a="1"/>
  <c r="E51" i="27" a="1"/>
  <c r="E49" i="27" a="1"/>
  <c r="E45" i="27" a="1"/>
  <c r="E57" i="27" a="1"/>
  <c r="E56" i="27" a="1"/>
  <c r="E47" i="27" a="1"/>
  <c r="E41" i="27" a="1"/>
  <c r="E39" i="27" a="1"/>
  <c r="E37" i="27" a="1"/>
  <c r="E31" i="27" a="1"/>
  <c r="E28" i="27" a="1"/>
  <c r="E26" i="27" a="1"/>
  <c r="E24" i="27" a="1"/>
  <c r="E20" i="27" a="1"/>
  <c r="E16" i="27" a="1"/>
  <c r="E14" i="27" a="1"/>
  <c r="E12" i="27" a="1"/>
  <c r="E59" i="26" a="1"/>
  <c r="E58" i="26" a="1"/>
  <c r="E55" i="26" a="1"/>
  <c r="E53" i="26" a="1"/>
  <c r="E51" i="26" a="1"/>
  <c r="E49" i="26" a="1"/>
  <c r="E47" i="26" a="1"/>
  <c r="E28" i="26" a="1"/>
  <c r="E30" i="26" a="1"/>
  <c r="E20" i="26" a="1"/>
  <c r="E16" i="26" a="1"/>
  <c r="E43" i="26" a="1"/>
  <c r="E41" i="26" a="1"/>
  <c r="E39" i="26" a="1"/>
  <c r="E33" i="26" a="1"/>
  <c r="E26" i="26" a="1"/>
  <c r="E22" i="26" a="1"/>
  <c r="E14" i="26" a="1"/>
  <c r="E12" i="26" a="1"/>
  <c r="E14" i="25" a="1"/>
  <c r="E20" i="25" a="1"/>
  <c r="E36" i="25" a="1"/>
  <c r="E34" i="25" a="1"/>
  <c r="E32" i="25" a="1"/>
  <c r="E29" i="25" a="1"/>
  <c r="E26" i="25" a="1"/>
  <c r="E24" i="25" a="1"/>
  <c r="E18" i="25" a="1"/>
  <c r="E16" i="25" a="1"/>
  <c r="E12" i="25" a="1"/>
  <c r="E34" i="24" a="1"/>
  <c r="E32" i="24" a="1"/>
  <c r="E30" i="24" a="1"/>
  <c r="E27" i="24" a="1"/>
  <c r="E24" i="24" a="1"/>
  <c r="E22" i="24" a="1"/>
  <c r="E16" i="24" a="1"/>
  <c r="E18" i="24" a="1"/>
  <c r="E14" i="24" a="1"/>
  <c r="E12" i="24" a="1"/>
  <c r="F34" i="23"/>
  <c r="E32" i="23"/>
  <c r="E30" i="23"/>
  <c r="E22" i="23" a="1"/>
  <c r="E19" i="23" a="1"/>
  <c r="E16" i="23" a="1"/>
  <c r="F29" i="22"/>
  <c r="E39" i="21"/>
  <c r="F38" i="21" s="1"/>
  <c r="F40" i="21"/>
  <c r="F55" i="28" l="1"/>
  <c r="C6" i="30" s="1" a="1"/>
  <c r="F26" i="22"/>
  <c r="F25" i="29"/>
  <c r="F61" i="26"/>
  <c r="F39" i="25"/>
  <c r="B6" i="30" s="1" a="1"/>
  <c r="F40" i="25"/>
  <c r="F29" i="23"/>
  <c r="C5" i="30" s="1"/>
  <c r="F38" i="24"/>
  <c r="F37" i="24"/>
  <c r="F26" i="29"/>
  <c r="F58" i="28"/>
  <c r="F57" i="28"/>
  <c r="F58" i="27"/>
  <c r="F59" i="27"/>
  <c r="F60" i="26"/>
  <c r="F33" i="23"/>
  <c r="B5" i="30" s="1"/>
  <c r="F42" i="21"/>
  <c r="B2" i="30" s="1"/>
  <c r="C7" i="30" s="1"/>
  <c r="B7" i="30"/>
  <c r="F31" i="22"/>
  <c r="B3" i="30" s="1"/>
  <c r="B8" i="30"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<sst xmlns="http://schemas.openxmlformats.org/spreadsheetml/2006/main" count="669" uniqueCount="265">
  <si>
    <t>Source of Information</t>
  </si>
  <si>
    <t>Points</t>
  </si>
  <si>
    <t>Reviewer Notes</t>
  </si>
  <si>
    <t>ZoomGrants</t>
  </si>
  <si>
    <t>Project Application</t>
  </si>
  <si>
    <t>Project Type:</t>
  </si>
  <si>
    <t>Street Outreach</t>
  </si>
  <si>
    <t>Emergency Shelter</t>
  </si>
  <si>
    <t>Rapid Rehousing</t>
  </si>
  <si>
    <t>Homelessness Prevention</t>
  </si>
  <si>
    <t>HMIS</t>
  </si>
  <si>
    <t>Scores</t>
  </si>
  <si>
    <t>Met</t>
  </si>
  <si>
    <t>Unmet</t>
  </si>
  <si>
    <t>N/A</t>
  </si>
  <si>
    <t>Met (No Findings)</t>
  </si>
  <si>
    <t>Unmet (Findings whether resolved or unresolved)</t>
  </si>
  <si>
    <t>Met - 15% or above</t>
  </si>
  <si>
    <t>Unmet - less than 15%</t>
  </si>
  <si>
    <t>Met - 80% or more</t>
  </si>
  <si>
    <t>Unmet - less than 80%</t>
  </si>
  <si>
    <t>Met - 10% or above</t>
  </si>
  <si>
    <t>Unmet - less than 10%</t>
  </si>
  <si>
    <t>Met - 40% or above</t>
  </si>
  <si>
    <t>Unmet - less than 40%</t>
  </si>
  <si>
    <t>N/A for DV Shelters</t>
  </si>
  <si>
    <t>Met - 30% or above</t>
  </si>
  <si>
    <t>Unmet - less than 30%</t>
  </si>
  <si>
    <t>Met - 90 days to 120 days</t>
  </si>
  <si>
    <t>Unmet: 89 days or less</t>
  </si>
  <si>
    <t>Unmet: 121 days or more</t>
  </si>
  <si>
    <t>Met - 35% or above</t>
  </si>
  <si>
    <t>Unmet - less than 35%</t>
  </si>
  <si>
    <t>Met - 25% or above</t>
  </si>
  <si>
    <t>Unmet - less than 25%</t>
  </si>
  <si>
    <t>Met - 45% or above</t>
  </si>
  <si>
    <t>Unmet - less than 45%</t>
  </si>
  <si>
    <t>Met - Yes</t>
  </si>
  <si>
    <t>Unmet  - No</t>
  </si>
  <si>
    <t>Met - 180 to 270 days</t>
  </si>
  <si>
    <t>Unmet - 179 days or less</t>
  </si>
  <si>
    <t>Unmet - 271 days or more</t>
  </si>
  <si>
    <t>Met - 38% or above</t>
  </si>
  <si>
    <t>Unmet - less than 38%</t>
  </si>
  <si>
    <t>Met - 13% or above</t>
  </si>
  <si>
    <t>Unmet - less than 13%</t>
  </si>
  <si>
    <t>Met - 5% or below for all universal data elements except SSN, Exit Destination &amp; CH status which are 10% or below</t>
  </si>
  <si>
    <t>Unmet -  Above 5% for all universal data elements or above 10% for SSN, Exit Destination &amp; CH status</t>
  </si>
  <si>
    <t>Met - 14% or above</t>
  </si>
  <si>
    <t>Unmet - less than 14%</t>
  </si>
  <si>
    <t>Met - 5% or above</t>
  </si>
  <si>
    <t>Unmet - less than 5%</t>
  </si>
  <si>
    <t>Met - 20% or above</t>
  </si>
  <si>
    <t>Unmet - less than 20%</t>
  </si>
  <si>
    <t>Met - 12% or above</t>
  </si>
  <si>
    <t>Unmet - less than 12%</t>
  </si>
  <si>
    <t xml:space="preserve">This scorecard will be used by the North Carolina Balance of State Continuum of Care (NC BoS CoC) Project Review Committee to score applications for new projects. The NC BoS CoC prioritizes projects that are implemented in a timely manner with successful outcomes, meet performance benchmarks as demonstrated by their Annual Performance Report (APR), and adhere to the CoC’s Funding Priorities. Decisions in this tool are based on the content submitted by the applicant before the submission deadline. Content submitted after the deadline will not be considered in this review. However, the NC BoS CoC Project Review Committee may ask applicant agencies to provide additional information as needed to complete the following scorecard. </t>
  </si>
  <si>
    <t>FY2026 Scorecard for CoC Program Funds: New Projects</t>
  </si>
  <si>
    <t>About This Tool</t>
  </si>
  <si>
    <t xml:space="preserve">The first component of this tool is a Threshold Review, which is completed by NC BoS CoC staff at the North Carolina Coalition to End Homelessness (NCCEH). The Threshold Review includes thresholds that must be met in order for an applicant to advance in the CoC Program Competition and standards that an applicant should meet. Projects that do not meet thresholds will not be put through the next steps in the application process. Unmet standards will result in specific guidance provided to the applicant, with the possibility of required corrections as a condition for submission. The second component of this tool is the Scorecard, which was locally developed by our Scorecard Committee and derived from our CoC’s Funding Priorities. The Scorecard gives a numerical score to each applicant, providing foundational information about project performance to the Project Review Committee, who are responsible for ranking projects competitively on our Priority Listing. </t>
  </si>
  <si>
    <t xml:space="preserve">Reviewer Name: </t>
  </si>
  <si>
    <t xml:space="preserve">Date: </t>
  </si>
  <si>
    <t xml:space="preserve">Applicant (Agency): </t>
  </si>
  <si>
    <t xml:space="preserve">Project Name: </t>
  </si>
  <si>
    <t xml:space="preserve">Project Type: </t>
  </si>
  <si>
    <t>Threshold Review</t>
  </si>
  <si>
    <t xml:space="preserve"> Official Project Application Complete and Correct in e-snaps</t>
  </si>
  <si>
    <t>T1</t>
  </si>
  <si>
    <t>T2</t>
  </si>
  <si>
    <t>T3</t>
  </si>
  <si>
    <t>T4</t>
  </si>
  <si>
    <t xml:space="preserve">Required project application attachments, as exported from e-snaps, are present and completed correctly. Only minor revisions are required before final submission. </t>
  </si>
  <si>
    <t xml:space="preserve">Questions regarding the project’s budget are completed correctly and accurately. Only minor revisions are required before final submission. </t>
  </si>
  <si>
    <t xml:space="preserve">Match letters sufficiently document the required 25% match, and all match funds are eligible. Only minor revisions are required before final submission. </t>
  </si>
  <si>
    <t>The project application, as exported from e-snaps, is completed correctly and addresses all parts of the detailed instructions. Only  minor revisions are required before final submission.</t>
  </si>
  <si>
    <t>Project Application, HUD’s New Project Detailed Instructions</t>
  </si>
  <si>
    <t>Project Application, Match Letter from ZoomGrants</t>
  </si>
  <si>
    <t>Met/Unmet</t>
  </si>
  <si>
    <t>T</t>
  </si>
  <si>
    <t>Project Application Complete and Correct in ZoomGrants</t>
  </si>
  <si>
    <t>T5</t>
  </si>
  <si>
    <t>T6</t>
  </si>
  <si>
    <t>The ZoomGrants application and required documents were submitted by the deadline.</t>
  </si>
  <si>
    <t>The applicant signed and submitted the NC BoS CoC’s Grantee Agreement Form.</t>
  </si>
  <si>
    <t>HUD Monitoring</t>
  </si>
  <si>
    <t>Applicant Financial Stability</t>
  </si>
  <si>
    <t>The applicant is free of HUD monitoring findings for any of the   agency’s projects. If not, findings must be resolved or explained to the satisfaction of the Project Review Committee for the application to meet threshold.</t>
  </si>
  <si>
    <t>T7</t>
  </si>
  <si>
    <t>T8</t>
  </si>
  <si>
    <t>T9</t>
  </si>
  <si>
    <r>
      <rPr>
        <b/>
        <sz val="11"/>
        <color theme="1"/>
        <rFont val="Calibri"/>
        <family val="2"/>
        <scheme val="minor"/>
      </rPr>
      <t>Non-profits Only:</t>
    </r>
    <r>
      <rPr>
        <sz val="11"/>
        <color theme="1"/>
        <rFont val="Calibri"/>
        <family val="2"/>
        <scheme val="minor"/>
      </rPr>
      <t xml:space="preserve"> The applicant submitted profit and loss statements from the most recent two fiscal years and a copy of their agency’s balance sheet from the most recent fiscal year. Financial statements will be used to assess the fiscal stability of the applicant agency. Financial statements that demonstrate instability may result in the program not meeting the threshold.</t>
    </r>
  </si>
  <si>
    <r>
      <rPr>
        <b/>
        <sz val="11"/>
        <color theme="1"/>
        <rFont val="Calibri"/>
        <family val="2"/>
        <scheme val="minor"/>
      </rPr>
      <t>Non-profits Only:</t>
    </r>
    <r>
      <rPr>
        <sz val="11"/>
        <color theme="1"/>
        <rFont val="Calibri"/>
        <family val="2"/>
        <scheme val="minor"/>
      </rPr>
      <t xml:space="preserve"> The applicant has the financial capacity to operate this program on a reimbursement basis.</t>
    </r>
  </si>
  <si>
    <t>Profit and Loss Statements from ZoomGrants, Balance Sheet from ZoomGrants</t>
  </si>
  <si>
    <t>T10</t>
  </si>
  <si>
    <t>T11</t>
  </si>
  <si>
    <t>Low Barrier Housing</t>
  </si>
  <si>
    <t>Participation in Coordinated Entry</t>
  </si>
  <si>
    <t>Applicant agrees to actively participate in the local Coordinated Entry process as designed by the Regional Committee, and if RRH, PSH, or TH, to only take referrals directly from the regional Coordinated Entry prioritization by-name list.</t>
  </si>
  <si>
    <r>
      <t xml:space="preserve">This project uses a Low-Barrier Housing approach. 
Must meet all statements below to meet the threshold. Project should not have any policies and procedures that would result in screening out or terminating anyone for any of the reasons below, but </t>
    </r>
    <r>
      <rPr>
        <b/>
        <sz val="11"/>
        <color rgb="FF000000"/>
        <rFont val="Calibri"/>
        <family val="2"/>
      </rPr>
      <t xml:space="preserve">policies do not have to explicitly include the statements below to meet the standard. </t>
    </r>
    <r>
      <rPr>
        <sz val="11"/>
        <color rgb="FF000000"/>
        <rFont val="Calibri"/>
        <family val="2"/>
      </rPr>
      <t xml:space="preserve">    
</t>
    </r>
    <r>
      <rPr>
        <u/>
        <sz val="11"/>
        <color rgb="FF000000"/>
        <rFont val="Calibri"/>
        <family val="2"/>
      </rPr>
      <t>The project does not screen out for:</t>
    </r>
    <r>
      <rPr>
        <sz val="11"/>
        <color rgb="FF000000"/>
        <rFont val="Calibri"/>
        <family val="2"/>
      </rPr>
      <t xml:space="preserve">
1) Having too little or no income 
2) History of substance use
3) History of domestic violence (e.g., lack of protective order, or separation from abuser, or law enforcement involvement)
</t>
    </r>
    <r>
      <rPr>
        <u/>
        <sz val="11"/>
        <color rgb="FF000000"/>
        <rFont val="Calibri"/>
        <family val="2"/>
      </rPr>
      <t>The project ensures that participants are not terminated from the program for the following reasons:</t>
    </r>
    <r>
      <rPr>
        <sz val="11"/>
        <color rgb="FF000000"/>
        <rFont val="Calibri"/>
        <family val="2"/>
      </rPr>
      <t xml:space="preserve">
1) Loss of income or failure to improve income
2) Domestic violence
3) Any other activity not covered in a lease agreement typically found in the project’s geographic area</t>
    </r>
  </si>
  <si>
    <t xml:space="preserve">Non Profit Organization? </t>
  </si>
  <si>
    <t>Yes</t>
  </si>
  <si>
    <t>No</t>
  </si>
  <si>
    <t xml:space="preserve">Thresholds Possible: </t>
  </si>
  <si>
    <t xml:space="preserve">Thresholds Met: </t>
  </si>
  <si>
    <t>Standard Review</t>
  </si>
  <si>
    <t>S1</t>
  </si>
  <si>
    <t>S2</t>
  </si>
  <si>
    <t>S3</t>
  </si>
  <si>
    <t>S4</t>
  </si>
  <si>
    <t>S5</t>
  </si>
  <si>
    <t>S6</t>
  </si>
  <si>
    <r>
      <rPr>
        <b/>
        <sz val="11"/>
        <color rgb="FF000000"/>
        <rFont val="Calibri"/>
        <family val="2"/>
      </rPr>
      <t>If the applicant has other CoC-funded projects that have been in operation for at least one full operating year at the time of the NOFO release:</t>
    </r>
    <r>
      <rPr>
        <sz val="11"/>
        <color rgb="FF000000"/>
        <rFont val="Calibri"/>
        <family val="2"/>
      </rPr>
      <t xml:space="preserve"> The applicant spent at least 90% of the project(s)’s budget in the most recently completed operating year. 
(Percentages will be rounded to the nearest whole number. If less than 90% spent, applicants may meet this threshold by providing a narrative explaining why the grant was underspent and actions the agency has taken/will take to ensure higher utilization in the future.) </t>
    </r>
  </si>
  <si>
    <t>S</t>
  </si>
  <si>
    <t>APR in Sage (if not available, eLOCCS Screenshot from ZoomGrants), Underspending Explanation from ZoomGrants</t>
  </si>
  <si>
    <t>Project’s Policies and Procedures from ZoomGrants, ZoomGrants Page Reference Form</t>
  </si>
  <si>
    <t>Project Application, Organizational Chart from ZoomGrants, ZoomGrants</t>
  </si>
  <si>
    <t>Organizational Chart from ZoomGrants</t>
  </si>
  <si>
    <t>Organizational Chart, Profit and Loss Statements from ZoomGrants, Balance Sheet from ZoomGrants</t>
  </si>
  <si>
    <t>CE Audit Report pulled by NCCEH</t>
  </si>
  <si>
    <t xml:space="preserve">Written Standards </t>
  </si>
  <si>
    <t xml:space="preserve">Applicant Organizational Capacity </t>
  </si>
  <si>
    <r>
      <rPr>
        <b/>
        <sz val="11"/>
        <color theme="1"/>
        <rFont val="Calibri"/>
        <family val="2"/>
        <scheme val="minor"/>
      </rPr>
      <t>If the applicant has other CoC-funded projects:</t>
    </r>
    <r>
      <rPr>
        <sz val="11"/>
        <color theme="1"/>
        <rFont val="Calibri"/>
        <family val="2"/>
        <scheme val="minor"/>
      </rPr>
      <t xml:space="preserve"> At least 95% of new households who entered the existing PSH or RRH project in calendar year 2025 were referred through Coordinated Entry.</t>
    </r>
  </si>
  <si>
    <t>Funding for the administrative staff is stable. There are adequate administrative staff to ensure agency  stability throughout project implementation.</t>
  </si>
  <si>
    <t>The administrative staff are separate from the services staff.</t>
  </si>
  <si>
    <t>The applicant has the capacity to provide the services that are needed.
a) The services described seem adequate and appropriate. 
b) The staffing pattern or subcontract plan is adequate and appropriate.
c)Project staff have sufficient experience and knowledge to effectively run the type of project applied for.</t>
  </si>
  <si>
    <t xml:space="preserve">The project’s policies and procedures align with the NC BoS CoC’s Written Standards. </t>
  </si>
  <si>
    <t>PAUSED FOR FY2026 - Written Standards Under Revision</t>
  </si>
  <si>
    <t xml:space="preserve">Applicant has other CoC-funded projects? </t>
  </si>
  <si>
    <t xml:space="preserve">Standards Possible: </t>
  </si>
  <si>
    <t xml:space="preserve">Standards Met: </t>
  </si>
  <si>
    <t>Grant Utilization</t>
  </si>
  <si>
    <t>Scorecard - All Applicants</t>
  </si>
  <si>
    <t xml:space="preserve"> Adherence to Project Eligibility Thresholds</t>
  </si>
  <si>
    <t>The project will not engage in racial or religious preferences or other forms of illegal discrimination.</t>
  </si>
  <si>
    <t>The project will not operate drug injection sites or “safe consumption sites,” knowingly distribute drug paraphernalia on or off of property under their control, permit the use or distribution of illicit drugs on property under their control, or conduct any of these activities under the pretext of “harm reduction.</t>
  </si>
  <si>
    <t>Addressing Community Needs</t>
  </si>
  <si>
    <t>Organization Structure</t>
  </si>
  <si>
    <r>
      <rPr>
        <b/>
        <sz val="11"/>
        <color theme="1"/>
        <rFont val="Calibri"/>
        <family val="2"/>
        <scheme val="minor"/>
      </rPr>
      <t>Non-Profit Applicants:</t>
    </r>
    <r>
      <rPr>
        <sz val="11"/>
        <color theme="1"/>
        <rFont val="Calibri"/>
        <family val="2"/>
        <scheme val="minor"/>
      </rPr>
      <t xml:space="preserve"> At least one member of the project applicant’s board of directors is filled by someone currently experiencing homelessness or previously experienced homelessness. </t>
    </r>
  </si>
  <si>
    <t>History of Successfully Implementing Projects</t>
  </si>
  <si>
    <t>ZoomGrants, Non-Profit Board of Directors List</t>
  </si>
  <si>
    <t>1.4
(OC)</t>
  </si>
  <si>
    <t xml:space="preserve">The applicant is currently implementing or has previously implemented a homeless service project, no matter the funding source, and describes how the project produced successful outcomes. Applicant provides project type and funding source.  </t>
  </si>
  <si>
    <t>1.6
(OC)</t>
  </si>
  <si>
    <t>Housing Inventory Count</t>
  </si>
  <si>
    <t>ZoomGrants, Collaborative Applicant Records</t>
  </si>
  <si>
    <t xml:space="preserve">1.7
</t>
  </si>
  <si>
    <t>CoC Regional Lead copied on communication to escalate responsiveness, Data Center records</t>
  </si>
  <si>
    <t>All of the applicant’s projects that are listed in the 2026 HIC participate in HMIS or a comparable database if a VSP.</t>
  </si>
  <si>
    <r>
      <rPr>
        <b/>
        <sz val="11"/>
        <color theme="1"/>
        <rFont val="Calibri"/>
        <family val="2"/>
        <scheme val="minor"/>
      </rPr>
      <t xml:space="preserve">Excluding DV Projects: </t>
    </r>
    <r>
      <rPr>
        <sz val="11"/>
        <color theme="1"/>
        <rFont val="Calibri"/>
        <family val="2"/>
        <scheme val="minor"/>
      </rPr>
      <t>The applicant was responsive to the Data Center in Annual Corrections for LSA and/or SPM reports.</t>
    </r>
  </si>
  <si>
    <t xml:space="preserve">Points Possible: </t>
  </si>
  <si>
    <t>Non Profit Organization?</t>
  </si>
  <si>
    <t xml:space="preserve">Points Earned: </t>
  </si>
  <si>
    <t xml:space="preserve">Thresholds Met (Must be 2 to continue): </t>
  </si>
  <si>
    <t>Project Type: SSO-Standalone</t>
  </si>
  <si>
    <t>Section I: General Application</t>
  </si>
  <si>
    <t xml:space="preserve">The project will be supplemented with resources from other public or private sources, that may include mainstream health, social, and employment programs such as Medicare, Medicaid, SSI, and SNAP. </t>
  </si>
  <si>
    <t xml:space="preserve">The Supportive Services project is necessary to assist people in exiting homelessness and increasing self-sufficiency and the recipient will conduct an annual assessment of the service needs of the program participants. </t>
  </si>
  <si>
    <t xml:space="preserve">The proposed project has a strategy for providing supportive services to eligible program participants including those with histories of unsheltered homelessness and those who do not traditionally engage with supportive services. </t>
  </si>
  <si>
    <t xml:space="preserve">The services provided are cost-effective consistent with 2 CFR 200.404. </t>
  </si>
  <si>
    <t>Section 2: Project Design and Organization Structure</t>
  </si>
  <si>
    <t xml:space="preserve"> Adherence to Project Quality Thresholds</t>
  </si>
  <si>
    <t xml:space="preserve">Participation in supportive services is required for all participants.     </t>
  </si>
  <si>
    <t>Advancing Funding Priorities</t>
  </si>
  <si>
    <t>2.3
(OC)</t>
  </si>
  <si>
    <t>The Department of Housing and Urban Development (HUD) and the NC Balance of State CoC (NC BoS CoC) prioritize funding for certain homeless subpopulations. This project targets one of the subpopulations below. And, it describes additional outreach activities, partnerships with organizations that serve that population, and a service plan that meets that subpopulation’s specific needs.
This project targets:
•	People with a physical disability/impairment or a developmental disability (24 CFR 582.5), not including substance use disorder.
•	Seniors (persons age 62+)
•	Veterans
•	Survivors of interpersonal violence 
•	Unaccompanied or parenting youth 18-24</t>
  </si>
  <si>
    <t>Project Policies and Procedures; ZoomGrants Page Reference Form</t>
  </si>
  <si>
    <t>2.4
(OC)</t>
  </si>
  <si>
    <t>The applicant agency has at least one active SOAR case manager on staff.</t>
  </si>
  <si>
    <t>NC SOAR program records – provided by NCCEH</t>
  </si>
  <si>
    <t>2.5
(OC)</t>
  </si>
  <si>
    <t>2.6
(OC)</t>
  </si>
  <si>
    <t>Staff delivering services will be responsible for recording client data in HMIS or HMIS Comparable Database. (Dedicated HMIS data entry staff is historically less successful at data management)</t>
  </si>
  <si>
    <t>The applicant has a staff person identified for the HMIS Agency Administrative Role to manage the project’s HMIS or HMIS Comparable Database data. (Note, if the role is the Executive Director’s or President's, no points applied. EDs historically do not have the capacity to fill this role.)</t>
  </si>
  <si>
    <t xml:space="preserve">Project Quality Thresholds (HUD requires at least 4 points): </t>
  </si>
  <si>
    <t>Project Type: SSO-Street Outreach</t>
  </si>
  <si>
    <t xml:space="preserve">The applicant has experience providing outreach services consistent with the activity description at 24 CFR 578.53(e)(13) and has demonstrated effectiveness at helping people successfully exit from places not meant for human habitation to emergency shelter, treatment programs, transitional housing or permanent housing programs. </t>
  </si>
  <si>
    <t xml:space="preserve">Project Quality Thresholds (HUD requires at least 5 points): </t>
  </si>
  <si>
    <t xml:space="preserve">The applicant has previously operated or currently operates transitional housing or another homelessness project, or has a plan in place to ensure, that at least 50 percent of participants exit to permanent housing within 24 months and at least 50 percent of participants exit with employment income as reflected in HMIS or another data system used by the applicant. </t>
  </si>
  <si>
    <t xml:space="preserve">The applicant demonstrates the average cost per household served for the project is reasonable, consistent with 2 CFR 200.404. </t>
  </si>
  <si>
    <t>Applicant accurately describes the process of taking referrals through Coordinated Entry.</t>
  </si>
  <si>
    <t xml:space="preserve">The project will provide on-site substance abuse treatment services for people experiencing homelessness, and program participants will be required to take part in such services as a condition of continued participation in the program. Applicant has an occupancy agreement that requires participation. </t>
  </si>
  <si>
    <t>Participation in supportive services is required for all participants.</t>
  </si>
  <si>
    <t>Services Resource Leverage Plan</t>
  </si>
  <si>
    <t>ZoomGrants, Submitted MOU/contract/commitment letter to demonstrate leveraging resources</t>
  </si>
  <si>
    <t xml:space="preserve">CoC Program Funded Projects should utilize housing and healthcare resources not funded through the CoC or ESG Programs. Examples of housing and healthcare resources include those provided by private organizations, state or local government sources, public housing agencies, and faith-based organizations. 
CoCs and projects can achieve extra points: 
•In the case of housing subsidies for PSH or TH projects, the leveraged resources provide at least 25 percent of the units included in the project; or
• In the case of housing subsidies for a RRH project, the leveraged resources serve at least 25 percent of the program participants included
• In the case of an organization that provides substance use disorder treatment or recovery services, the leveraged resource provides access to all participants who qualify for those services; or
• In the case of healthcare or behavioral health resources, the value of assistance being provided is at least an amount that is equivalent to 25 percent of the funding being requested
Leveraging resources, but not to the full extent listed above, may result in partial points being awarded. </t>
  </si>
  <si>
    <t>3.1
(OC)</t>
  </si>
  <si>
    <r>
      <rPr>
        <b/>
        <sz val="11"/>
        <color theme="1"/>
        <rFont val="Calibri"/>
        <family val="2"/>
        <scheme val="minor"/>
      </rPr>
      <t xml:space="preserve">Excluding DV Projects: </t>
    </r>
    <r>
      <rPr>
        <sz val="11"/>
        <color theme="1"/>
        <rFont val="Calibri"/>
        <family val="2"/>
        <scheme val="minor"/>
      </rPr>
      <t>At least 45% of the people served by the project had at least one disability.</t>
    </r>
  </si>
  <si>
    <t>APR Q13a2 divided by total enrolled</t>
  </si>
  <si>
    <r>
      <rPr>
        <b/>
        <sz val="11"/>
        <color theme="1"/>
        <rFont val="Calibri"/>
        <family val="2"/>
        <scheme val="minor"/>
      </rPr>
      <t xml:space="preserve">Excluding DV Projects: </t>
    </r>
    <r>
      <rPr>
        <sz val="11"/>
        <color theme="1"/>
        <rFont val="Calibri"/>
        <family val="2"/>
        <scheme val="minor"/>
      </rPr>
      <t>At least 30% of the people served by the project had at least one disability.</t>
    </r>
  </si>
  <si>
    <t>100% of project participants entered the project from an eligible situation.</t>
  </si>
  <si>
    <t>APR Q15 - if participants are found ineligible, staff will follow up with the grantee to determine eligibility</t>
  </si>
  <si>
    <t>3.2
(OC)</t>
  </si>
  <si>
    <t>At least 51% of exits were to a permanent housing destination.</t>
  </si>
  <si>
    <t>APR 23a/b</t>
  </si>
  <si>
    <t>3.4
(OC)</t>
  </si>
  <si>
    <t>3.5
(SP)</t>
  </si>
  <si>
    <t>At least 8% of adults increased earned income.</t>
  </si>
  <si>
    <t>8% or less of people who exited to PH returned to homelessness within 2 years.</t>
  </si>
  <si>
    <t>0701 SPM Report</t>
  </si>
  <si>
    <t>APR 19a1, 19a2</t>
  </si>
  <si>
    <t>Project Type: Transitional Housing</t>
  </si>
  <si>
    <r>
      <t xml:space="preserve">Section 3: Project Performance
</t>
    </r>
    <r>
      <rPr>
        <sz val="12"/>
        <color theme="1"/>
        <rFont val="Calibri"/>
        <family val="2"/>
        <scheme val="minor"/>
      </rPr>
      <t xml:space="preserve">The following project performance scores are based on CoC Annual Performance Reports (CoC-APRs) for January 1, 2025 to December 31, 2025 as submitted in ZoomGrants, unless otherwise noted. All applicants that currently run a TH project that utilizes HMIS or a comparable database, regardless of funding source, will be scored for this section using the CoC-APR report from HMIS or comparable database. </t>
    </r>
  </si>
  <si>
    <t>Applicant currently operates a TH project in HMIS or comparable database?</t>
  </si>
  <si>
    <r>
      <rPr>
        <b/>
        <sz val="11"/>
        <color theme="1"/>
        <rFont val="Calibri"/>
        <family val="2"/>
        <scheme val="minor"/>
      </rPr>
      <t xml:space="preserve">ONLY if YES to above condition: </t>
    </r>
    <r>
      <rPr>
        <sz val="11"/>
        <color theme="1"/>
        <rFont val="Calibri"/>
        <family val="2"/>
        <scheme val="minor"/>
      </rPr>
      <t>DV Project?</t>
    </r>
  </si>
  <si>
    <t>Project Type: Rapid Rehousing</t>
  </si>
  <si>
    <t xml:space="preserve">The type of supportive services and assistance that will be offered to program participants (e.g., case management, substance use treatment, mental health treatment, and employment assistance) will ensure that the participant is able to successfully obtain self-sufficiency and exit homelessness. </t>
  </si>
  <si>
    <t xml:space="preserve">The average cost per household served is reasonable, consistent with 2 CFR 200.404, meaning that the costs for housing and services provided by the project are consistent with the population the project plans to serve. </t>
  </si>
  <si>
    <t xml:space="preserve">Project Quality Thresholds (HUD requires at least 6 points): </t>
  </si>
  <si>
    <t>Performance Benchmarks</t>
  </si>
  <si>
    <t>At least 80% of exits were to a permanent housing destination.</t>
  </si>
  <si>
    <t>At least 20% of adults increased earned income.</t>
  </si>
  <si>
    <t>12% or less of people who exited to PH returned to homelessness within 2 years.</t>
  </si>
  <si>
    <t>Applicant currently operates a RRH project in HMIS or comparable database?</t>
  </si>
  <si>
    <r>
      <t xml:space="preserve">Section 3: Project Performance
</t>
    </r>
    <r>
      <rPr>
        <sz val="12"/>
        <color theme="1"/>
        <rFont val="Calibri"/>
        <family val="2"/>
        <scheme val="minor"/>
      </rPr>
      <t xml:space="preserve">The following project performance scores are based on CoC Annual Performance Reports (CoC-APRs) for January 1, 2025 to December 31, 2025 as submitted in ZoomGrants, unless otherwise noted. All applicants that currently run a RRH project that utilizes HMIS or a comparable database, regardless of funding source, will be scored for this section using the CoC-APR report from HMIS or comparable database. </t>
    </r>
  </si>
  <si>
    <t>Project Type: Permanent Supportive Housing</t>
  </si>
  <si>
    <t xml:space="preserve">The type of housing proposed, including the number and configuration of units, will fit the needs of the program participants. </t>
  </si>
  <si>
    <r>
      <t xml:space="preserve">Section 3: Project Performance
</t>
    </r>
    <r>
      <rPr>
        <sz val="12"/>
        <color theme="1"/>
        <rFont val="Calibri"/>
        <family val="2"/>
        <scheme val="minor"/>
      </rPr>
      <t xml:space="preserve">The following project performance scores are based on CoC Annual Performance Reports (CoC-APRs) for January 1, 2025 to December 31, 2025 as submitted in ZoomGrants, unless otherwise noted. All applicants that currently run a PSH project that utilizes HMIS or a comparable database, regardless of funding source, will be scored for this section using the CoC-APR report from HMIS or comparable database. </t>
    </r>
  </si>
  <si>
    <t>Applicant currently operates a PSH project in HMIS or comparable database?</t>
  </si>
  <si>
    <t>At least 85% of participants exited to permanent housing or remained in the PSH program.</t>
  </si>
  <si>
    <t>APR 23c</t>
  </si>
  <si>
    <t>At least 40% of adults increased unearned income.</t>
  </si>
  <si>
    <t>Project Type: SSO-Coordinated Entry</t>
  </si>
  <si>
    <t xml:space="preserve">1.4
</t>
  </si>
  <si>
    <t xml:space="preserve">The Coordinated Entry system is easily available and reachable for all persons within the CoC’s geographic area who are seeking homelessness assistance. The system must also be accessible for persons with disabilities within the CoC’s geographic area. </t>
  </si>
  <si>
    <t xml:space="preserve">There is a strategy for advertising that is designed specifically to reach households experiencing homelessness with the highest needs. </t>
  </si>
  <si>
    <t>There is a standardized assessment process. The CE project indicates that it will use the existing NC BoS CoC-wide CE system in each region.</t>
  </si>
  <si>
    <t xml:space="preserve">The project will ensure program participants are directed to appropriate housing and services that fit their needs. </t>
  </si>
  <si>
    <t xml:space="preserve">Project Quality Thresholds (HUD requires at least 3 points): </t>
  </si>
  <si>
    <t>2.1
(OC)</t>
  </si>
  <si>
    <t>The budget maximizes funding for assessment of service needs, case management, and outreach services that increases access for high-barrier households (assessment of service needs + CM + outreach / total budgeted amount).</t>
  </si>
  <si>
    <t>Points Possible</t>
  </si>
  <si>
    <t>Points Earned</t>
  </si>
  <si>
    <t>Total Project Score</t>
  </si>
  <si>
    <t xml:space="preserve">Thresholds: </t>
  </si>
  <si>
    <t xml:space="preserve">Standards: </t>
  </si>
  <si>
    <t xml:space="preserve">Scorecard-All Applicants: </t>
  </si>
  <si>
    <t xml:space="preserve">Scorecard-Project Type: </t>
  </si>
  <si>
    <t xml:space="preserve">Total Score (Out of 100): </t>
  </si>
  <si>
    <t xml:space="preserve">Total: </t>
  </si>
  <si>
    <t>HMIS/Comparable Database Participation</t>
  </si>
  <si>
    <t>3.4
(SP)</t>
  </si>
  <si>
    <t>3.3
(SP)</t>
  </si>
  <si>
    <t>Meeting Required Point Distributions</t>
  </si>
  <si>
    <r>
      <rPr>
        <b/>
        <sz val="11"/>
        <color theme="1"/>
        <rFont val="Calibri"/>
        <family val="2"/>
        <scheme val="minor"/>
      </rPr>
      <t>ONLY if YES to above condition:</t>
    </r>
    <r>
      <rPr>
        <sz val="11"/>
        <color theme="1"/>
        <rFont val="Calibri"/>
        <family val="2"/>
        <scheme val="minor"/>
      </rPr>
      <t xml:space="preserve"> Project in operation for at least one full operating year?</t>
    </r>
  </si>
  <si>
    <t>Applicant has projects in HMIS?</t>
  </si>
  <si>
    <t>Project Policies and Procedures from ZoomGrants, ZoomGrants Page Reference Form</t>
  </si>
  <si>
    <t>The applicant demonstrates that the project will provide and/or partner with other organizations to provide eligible supportive
services that are necessary to assist program participants to obtain and maintain housing (i.e., case management, behavioral healthcare, employment training, etc.)</t>
  </si>
  <si>
    <t>Describe how the proposed project will:
-Assess the service needs of program participants,
-And provide individualized services for program participants during their time in Transitional Housing that will result in at least 20 hours per week of engagement in services, activities or employment for all program participants, except for a program participant over age 62 or who is an individual with handicaps as defined in 24 CFR 8.3 or a with a developmental disability as defined under 24 CFR 578.3 (examples of services or activities include case management, counseling, treatment, volunteering, work therapy, education, job training, communitybuilding activities, etc.) Employment may contribute to the 20 hours per week of engagement. The project description provided here does not constitute a reporting or documentation requirement.
Indicate that the proposed project will create service plans for each program participant that include:
-The services to be provided, when and how often services will be provided, by whom all services will be provided;
-Program participant goals, strategies for achieving those goals, and target dates for achievement to focus on improved health and wellness, housing stability, and increased employment income leading to financial stability and self-sufficiency.</t>
  </si>
  <si>
    <t>The applicant has has prior experience operating transitional housing or other projects that have successfully helped
homeless individuals and families exit homelessness within 24 months or has a plan in place to ensure homeless individuals and families will exit homelessness within 24 months.</t>
  </si>
  <si>
    <t>The applicant has a history of, or a plan for, partnering with first responders and law enforcement to engage people living in places not meant for human habitation to access emergency shelter, treatment programs, reunification with family, transitional housing or independent living. The applicant must cooperate and not interfere or impede with the enforcement of local laws such as public camping and public drug use laws and assist/be willing to assist first responders in their efforts to engage homeless individuals.</t>
  </si>
  <si>
    <t>The type of supportive services and assistance that will be offered to program participants will ensure that the participant is able to successfully obtain and retain permanent housing and in a manner that fits their needs (e.g. transportation, safety planning, enhanced case management). If the applicant is proposing to expand an existing PH project, it must demonstrate how they are expanding supportive services to program participants, including where appropriate, on-site supportive services.</t>
  </si>
  <si>
    <t>The project will serve homeless individuals or families with a disability in accordance with 24 CFR 578.37(a)(1)(i).</t>
  </si>
  <si>
    <t xml:space="preserve">The provision of tenant-based rental assistance will help individuals and families achieve self-sufficiency within  24 months. </t>
  </si>
  <si>
    <t>1.5
(OC)</t>
  </si>
  <si>
    <t>The applicant has previously operated or currently operates a homelessness project where, or has a plan in place to have, at least 50 percent of participants exit to permanent housing within 24 months and at least 50 percent of participants exit with employment income as reflected in HMIS or another data system used by the applicant, or has a plan in place to ensure this.</t>
  </si>
  <si>
    <t>PAUSED FOR FY2026, POINTS NOT AVAILABLE PER NOFO</t>
  </si>
  <si>
    <t>Final Reviewer Notes</t>
  </si>
  <si>
    <t>2.2
(OC)</t>
  </si>
  <si>
    <t>3.3
(OC)
(SP)</t>
  </si>
  <si>
    <t>3.2
(OC)
(SP)</t>
  </si>
  <si>
    <t>Applicant accurately describes the process of connecting program participants to their region’s Coordinated Entry, reducing length of time spent homeless.</t>
  </si>
  <si>
    <t>2.1
(SP)</t>
  </si>
  <si>
    <t xml:space="preserve">Applicant accurately describes the process of connecting program participants to their region’s Coordinated Entry, reducing length of time spent homeless. </t>
  </si>
  <si>
    <t xml:space="preserve">The applicant effectively describes how their proposed project will  meet an existing need in their community. The description references information from our local CoC systems, including but not limited to: Point in Time Count data, Housing Inventory Count data, System Performance Measures, Regional Coordinated Entry, or other existing services/housing programs in     their Region. </t>
  </si>
  <si>
    <t>1.3
(SP)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</si>
</sst>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b/>
      <sz val="16"/>
      <color theme="1"/>
      <name val="Calibri"/>
      <family val="2"/>
      <scheme val="minor"/>
    </font>
    <font>
      <sz val="11"/>
      <name val="Calibri"/>
      <family val="2"/>
    </font>
    <font>
      <b/>
      <sz val="11"/>
      <color rgb="FF000000"/>
      <name val="Calibri"/>
      <family val="2"/>
    </font>
    <font>
      <i/>
      <sz val="11"/>
      <color rgb="FF000000"/>
      <name val="Calibri"/>
      <family val="2"/>
    </font>
    <font>
      <i/>
      <sz val="11"/>
      <color theme="1"/>
      <name val="Calibri"/>
      <family val="2"/>
      <scheme val="minor"/>
    </font>
    <font>
      <i/>
      <sz val="11"/>
      <color rgb="FF000000"/>
      <name val="Calibri"/>
      <family val="2"/>
    </font>
    <font>
      <sz val="11"/>
      <color rgb="FF000000"/>
      <name val="Calibri"/>
      <family val="2"/>
    </font>
    <font>
      <sz val="11"/>
      <color rgb="FF000000"/>
      <name val="Calibri"/>
      <family val="2"/>
      <scheme val="minor"/>
    </font>
    <font>
      <i/>
      <sz val="11"/>
      <color rgb="FF000000"/>
      <name val="Calibri"/>
      <family val="2"/>
      <scheme val="minor"/>
    </font>
    <font>
      <b/>
      <sz val="12"/>
      <color theme="1"/>
      <name val="Calibri"/>
      <family val="2"/>
      <scheme val="minor"/>
    </font>
    <font>
      <sz val="12"/>
      <color theme="1"/>
      <name val="Calibri"/>
      <family val="2"/>
      <scheme val="minor"/>
    </font>
    <font>
      <b/>
      <i/>
      <sz val="16"/>
      <color theme="1"/>
      <name val="Calibri"/>
      <family val="2"/>
      <scheme val="minor"/>
    </font>
    <font>
      <b/>
      <sz val="11"/>
      <color rgb="FF000000"/>
      <name val="Calibri"/>
      <family val="2"/>
    </font>
    <font>
      <sz val="11"/>
      <name val="Calibri"/>
      <family val="2"/>
    </font>
    <font>
      <sz val="16"/>
      <color theme="1"/>
      <name val="Calibri"/>
      <family val="2"/>
      <scheme val="minor"/>
    </font>
    <font>
      <sz val="14"/>
      <color theme="1"/>
      <name val="Calibri"/>
      <family val="2"/>
      <scheme val="minor"/>
    </font>
    <font>
      <b/>
      <sz val="14"/>
      <color theme="1"/>
      <name val="Calibri"/>
      <family val="2"/>
      <scheme val="minor"/>
    </font>
    <font>
      <b/>
      <sz val="18"/>
      <color theme="1"/>
      <name val="Calibri"/>
      <family val="2"/>
      <scheme val="minor"/>
    </font>
    <font>
      <u/>
      <sz val="11"/>
      <color rgb="FF000000"/>
      <name val="Calibri"/>
      <family val="2"/>
    </font>
    <font>
      <i/>
      <sz val="9"/>
      <color theme="1"/>
      <name val="Calibri"/>
      <family val="2"/>
      <scheme val="minor"/>
    </font>
    <font>
      <b/>
      <sz val="11"/>
      <name val="Calibri"/>
      <family val="2"/>
    </font>
    <font>
      <sz val="11"/>
      <name val="Calibri"/>
      <family val="2"/>
      <scheme val="minor"/>
    </font>
  </fonts>
  <fills count="23">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2"/>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E5E5"/>
        <bgColor indexed="64"/>
      </patternFill>
    </fill>
    <fill>
      <patternFill patternType="solid">
        <fgColor rgb="FFFFC1C1"/>
        <bgColor indexed="64"/>
      </patternFill>
    </fill>
    <fill>
      <patternFill patternType="solid">
        <fgColor rgb="FFFFCC99"/>
        <bgColor indexed="64"/>
      </patternFill>
    </fill>
    <fill>
      <patternFill patternType="solid">
        <fgColor rgb="FFFFE2C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CCCCFF"/>
        <bgColor indexed="64"/>
      </patternFill>
    </fill>
    <fill>
      <patternFill patternType="solid">
        <fgColor rgb="FFE7E7FF"/>
        <bgColor indexed="64"/>
      </patternFill>
    </fill>
    <fill>
      <patternFill patternType="solid">
        <fgColor rgb="FFDCF4E1"/>
        <bgColor indexed="64"/>
      </patternFill>
    </fill>
    <fill>
      <patternFill patternType="solid">
        <fgColor rgb="FFB6E8C1"/>
        <bgColor indexed="64"/>
      </patternFill>
    </fill>
    <fill>
      <patternFill patternType="solid">
        <fgColor theme="4" tint="0.79998168889431442"/>
        <bgColor indexed="64"/>
      </patternFill>
    </fill>
  </fills>
  <borders count="29">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rgb="FF000000"/>
      </top>
      <bottom/>
      <diagonal/>
    </border>
    <border>
      <left style="thin">
        <color indexed="64"/>
      </left>
      <right/>
      <top style="thin">
        <color indexed="64"/>
      </top>
      <bottom/>
      <diagonal/>
    </border>
    <border>
      <left/>
      <right style="thin">
        <color indexed="64"/>
      </right>
      <top style="thin">
        <color indexed="64"/>
      </top>
      <bottom/>
      <diagonal/>
    </border>
    <border>
      <left/>
      <right style="thin">
        <color rgb="FF000000"/>
      </right>
      <top/>
      <bottom style="thin">
        <color indexed="64"/>
      </bottom>
      <diagonal/>
    </border>
    <border>
      <left style="thin">
        <color indexed="64"/>
      </left>
      <right/>
      <top/>
      <bottom/>
      <diagonal/>
    </border>
    <border>
      <left style="thin">
        <color rgb="FF000000"/>
      </left>
      <right/>
      <top style="thin">
        <color indexed="64"/>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right style="thin">
        <color indexed="64"/>
      </right>
      <top style="thin">
        <color rgb="FF000000"/>
      </top>
      <bottom/>
      <diagonal/>
    </border>
  </borders>
  <cellStyleXfs count="1">
    <xf numFmtId="0" fontId="0" fillId="0" borderId="0"/>
  </cellStyleXfs>
  <cellXfs count="320">
    <xf numFmtId="0" fontId="0" fillId="0" borderId="0" xfId="0"/>
    <xf numFmtId="0" fontId="2" fillId="0" borderId="0" xfId="0" applyFont="1"/>
    <xf numFmtId="0" fontId="1" fillId="0" borderId="0" xfId="0" applyFont="1"/>
    <xf numFmtId="0" fontId="0" fillId="0" borderId="0" xfId="0" applyAlignment="1">
      <alignment vertical="center"/>
    </xf>
    <xf numFmtId="0" fontId="1" fillId="2" borderId="7" xfId="0" applyFont="1" applyFill="1" applyBorder="1" applyAlignment="1">
      <alignment horizontal="center" vertical="center"/>
    </xf>
    <xf numFmtId="0" fontId="0" fillId="0" borderId="0" xfId="0"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0" fillId="0" borderId="7" xfId="0" applyBorder="1" applyAlignment="1">
      <alignment horizontal="center" vertical="center"/>
    </xf>
    <xf numFmtId="0" fontId="0" fillId="0" borderId="7" xfId="0" applyBorder="1" applyAlignment="1">
      <alignment horizontal="center" vertical="center" wrapText="1"/>
    </xf>
    <xf numFmtId="0" fontId="12" fillId="0" borderId="7" xfId="0" applyFont="1" applyBorder="1" applyAlignment="1">
      <alignment vertical="center"/>
    </xf>
    <xf numFmtId="0" fontId="1" fillId="12" borderId="7" xfId="0" applyFont="1" applyFill="1" applyBorder="1" applyAlignment="1">
      <alignment horizontal="center" vertical="center"/>
    </xf>
    <xf numFmtId="0" fontId="1" fillId="12" borderId="9" xfId="0" applyFont="1" applyFill="1" applyBorder="1" applyAlignment="1">
      <alignment horizontal="center" vertical="center"/>
    </xf>
    <xf numFmtId="0" fontId="1" fillId="12" borderId="8" xfId="0" applyFont="1" applyFill="1" applyBorder="1" applyAlignment="1">
      <alignment horizontal="center" vertical="center"/>
    </xf>
    <xf numFmtId="0" fontId="1" fillId="13" borderId="9" xfId="0" applyFont="1" applyFill="1" applyBorder="1" applyAlignment="1">
      <alignment horizontal="center" vertical="center"/>
    </xf>
    <xf numFmtId="0" fontId="1" fillId="13" borderId="8" xfId="0" applyFont="1" applyFill="1" applyBorder="1" applyAlignment="1">
      <alignment horizontal="center" vertical="center"/>
    </xf>
    <xf numFmtId="0" fontId="1" fillId="13" borderId="7" xfId="0" applyFont="1" applyFill="1" applyBorder="1" applyAlignment="1">
      <alignment horizontal="center" vertical="center"/>
    </xf>
    <xf numFmtId="0" fontId="1" fillId="15" borderId="9" xfId="0" applyFont="1" applyFill="1" applyBorder="1" applyAlignment="1">
      <alignment horizontal="center" vertical="center"/>
    </xf>
    <xf numFmtId="0" fontId="1" fillId="15" borderId="8" xfId="0" applyFont="1" applyFill="1" applyBorder="1" applyAlignment="1">
      <alignment horizontal="center" vertical="center"/>
    </xf>
    <xf numFmtId="0" fontId="1" fillId="15" borderId="7" xfId="0" applyFont="1" applyFill="1" applyBorder="1" applyAlignment="1">
      <alignment horizontal="center" vertical="center"/>
    </xf>
    <xf numFmtId="0" fontId="0" fillId="0" borderId="7" xfId="0" applyBorder="1" applyAlignment="1">
      <alignment horizontal="right" vertical="center"/>
    </xf>
    <xf numFmtId="0" fontId="1" fillId="17" borderId="9" xfId="0" applyFont="1" applyFill="1" applyBorder="1" applyAlignment="1">
      <alignment horizontal="center" vertical="center"/>
    </xf>
    <xf numFmtId="0" fontId="1" fillId="17" borderId="8" xfId="0" applyFont="1" applyFill="1" applyBorder="1" applyAlignment="1">
      <alignment horizontal="center" vertical="center"/>
    </xf>
    <xf numFmtId="0" fontId="1" fillId="17" borderId="7" xfId="0" applyFont="1" applyFill="1" applyBorder="1" applyAlignment="1">
      <alignment horizontal="center" vertical="center"/>
    </xf>
    <xf numFmtId="0" fontId="1" fillId="18" borderId="9" xfId="0" applyFont="1" applyFill="1" applyBorder="1" applyAlignment="1">
      <alignment horizontal="center" vertical="center"/>
    </xf>
    <xf numFmtId="0" fontId="1" fillId="18" borderId="8" xfId="0" applyFont="1" applyFill="1" applyBorder="1" applyAlignment="1">
      <alignment horizontal="center" vertical="center"/>
    </xf>
    <xf numFmtId="0" fontId="1" fillId="18" borderId="7" xfId="0" applyFont="1" applyFill="1" applyBorder="1" applyAlignment="1">
      <alignment horizontal="center" vertical="center"/>
    </xf>
    <xf numFmtId="0" fontId="1" fillId="21" borderId="9" xfId="0" applyFont="1" applyFill="1" applyBorder="1" applyAlignment="1">
      <alignment horizontal="center" vertical="center"/>
    </xf>
    <xf numFmtId="0" fontId="1" fillId="21" borderId="8" xfId="0" applyFont="1" applyFill="1" applyBorder="1" applyAlignment="1">
      <alignment horizontal="center" vertical="center"/>
    </xf>
    <xf numFmtId="0" fontId="1" fillId="21" borderId="7" xfId="0" applyFont="1" applyFill="1" applyBorder="1" applyAlignment="1">
      <alignment horizontal="center" vertical="center"/>
    </xf>
    <xf numFmtId="0" fontId="11" fillId="0" borderId="7" xfId="0" applyFont="1" applyBorder="1" applyAlignment="1">
      <alignment horizontal="right"/>
    </xf>
    <xf numFmtId="0" fontId="12" fillId="4" borderId="7" xfId="0" applyFont="1" applyFill="1" applyBorder="1" applyAlignment="1">
      <alignment horizontal="right"/>
    </xf>
    <xf numFmtId="0" fontId="12" fillId="4" borderId="7" xfId="0" applyFont="1" applyFill="1" applyBorder="1" applyAlignment="1">
      <alignment horizontal="center"/>
    </xf>
    <xf numFmtId="0" fontId="11" fillId="0" borderId="7" xfId="0" applyFont="1" applyBorder="1" applyAlignment="1">
      <alignment horizontal="right" vertical="center"/>
    </xf>
    <xf numFmtId="0" fontId="11" fillId="3" borderId="7" xfId="0" applyFont="1" applyFill="1" applyBorder="1" applyAlignment="1">
      <alignment horizontal="right"/>
    </xf>
    <xf numFmtId="0" fontId="17" fillId="3" borderId="7" xfId="0" applyFont="1" applyFill="1" applyBorder="1"/>
    <xf numFmtId="0" fontId="0" fillId="0" borderId="16" xfId="0" applyBorder="1" applyAlignment="1">
      <alignment horizontal="center" vertical="center" wrapText="1"/>
    </xf>
    <xf numFmtId="0" fontId="0" fillId="0" borderId="7" xfId="0" applyBorder="1" applyAlignment="1" applyProtection="1">
      <alignment vertical="center"/>
      <protection locked="0"/>
    </xf>
    <xf numFmtId="0" fontId="0" fillId="5" borderId="0" xfId="0" applyFill="1"/>
    <xf numFmtId="0" fontId="21" fillId="0" borderId="7" xfId="0" applyFont="1" applyBorder="1" applyAlignment="1">
      <alignment horizontal="center" vertical="center" wrapText="1"/>
    </xf>
    <xf numFmtId="0" fontId="1" fillId="22" borderId="7" xfId="0" applyFont="1" applyFill="1" applyBorder="1" applyAlignment="1">
      <alignment horizontal="center"/>
    </xf>
    <xf numFmtId="0" fontId="12" fillId="0" borderId="7" xfId="0" applyFont="1" applyBorder="1" applyAlignment="1">
      <alignment horizontal="center"/>
    </xf>
    <xf numFmtId="2" fontId="17" fillId="3" borderId="7" xfId="0" applyNumberFormat="1" applyFont="1" applyFill="1" applyBorder="1" applyAlignment="1">
      <alignment horizontal="center"/>
    </xf>
    <xf numFmtId="0" fontId="18" fillId="2" borderId="7" xfId="0" applyFont="1" applyFill="1" applyBorder="1" applyAlignment="1">
      <alignment horizontal="center"/>
    </xf>
    <xf numFmtId="0" fontId="17" fillId="2" borderId="7" xfId="0" applyFont="1" applyFill="1" applyBorder="1" applyAlignment="1">
      <alignment horizontal="center"/>
    </xf>
    <xf numFmtId="0" fontId="0" fillId="0" borderId="7" xfId="0" applyBorder="1" applyAlignment="1" applyProtection="1">
      <alignment horizontal="center"/>
      <protection locked="0"/>
    </xf>
    <xf numFmtId="0" fontId="17" fillId="8" borderId="7" xfId="0" applyFont="1" applyFill="1" applyBorder="1" applyAlignment="1">
      <alignment horizontal="right" vertical="center"/>
    </xf>
    <xf numFmtId="0" fontId="18" fillId="7" borderId="16" xfId="0" applyFont="1" applyFill="1" applyBorder="1" applyAlignment="1">
      <alignment horizontal="center"/>
    </xf>
    <xf numFmtId="0" fontId="18" fillId="7" borderId="11" xfId="0" applyFont="1" applyFill="1" applyBorder="1" applyAlignment="1">
      <alignment horizontal="center"/>
    </xf>
    <xf numFmtId="0" fontId="18" fillId="7" borderId="12" xfId="0" applyFont="1" applyFill="1" applyBorder="1" applyAlignment="1">
      <alignment horizontal="center"/>
    </xf>
    <xf numFmtId="0" fontId="17" fillId="0" borderId="7" xfId="0" applyFont="1" applyBorder="1" applyAlignment="1" applyProtection="1">
      <alignment horizontal="center" vertical="center"/>
      <protection locked="0"/>
    </xf>
    <xf numFmtId="0" fontId="0" fillId="0" borderId="21" xfId="0" applyBorder="1" applyAlignment="1">
      <alignment horizontal="center"/>
    </xf>
    <xf numFmtId="0" fontId="0" fillId="0" borderId="18" xfId="0"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0" xfId="0" applyAlignment="1">
      <alignment horizontal="center"/>
    </xf>
    <xf numFmtId="0" fontId="0" fillId="0" borderId="19" xfId="0" applyBorder="1" applyAlignment="1">
      <alignment horizontal="center"/>
    </xf>
    <xf numFmtId="0" fontId="12" fillId="0" borderId="16" xfId="0" applyFont="1" applyBorder="1" applyAlignment="1">
      <alignment horizontal="left" vertical="center" wrapText="1" indent="1"/>
    </xf>
    <xf numFmtId="0" fontId="12" fillId="0" borderId="11" xfId="0" applyFont="1" applyBorder="1" applyAlignment="1">
      <alignment horizontal="left" vertical="center" wrapText="1" indent="1"/>
    </xf>
    <xf numFmtId="0" fontId="12" fillId="0" borderId="12" xfId="0" applyFont="1" applyBorder="1" applyAlignment="1">
      <alignment horizontal="left" vertical="center" wrapText="1" indent="1"/>
    </xf>
    <xf numFmtId="0" fontId="19" fillId="0" borderId="16" xfId="0" applyFont="1" applyBorder="1" applyAlignment="1">
      <alignment horizontal="center"/>
    </xf>
    <xf numFmtId="0" fontId="19" fillId="0" borderId="11" xfId="0" applyFont="1" applyBorder="1" applyAlignment="1">
      <alignment horizontal="center"/>
    </xf>
    <xf numFmtId="0" fontId="19" fillId="0" borderId="12" xfId="0" applyFont="1" applyBorder="1" applyAlignment="1">
      <alignment horizontal="center"/>
    </xf>
    <xf numFmtId="0" fontId="12" fillId="0" borderId="21" xfId="0" applyFont="1" applyBorder="1" applyAlignment="1">
      <alignment horizontal="left" vertical="center" wrapText="1" indent="1"/>
    </xf>
    <xf numFmtId="0" fontId="12" fillId="0" borderId="18" xfId="0" applyFont="1" applyBorder="1" applyAlignment="1">
      <alignment horizontal="left" vertical="center" wrapText="1" indent="1"/>
    </xf>
    <xf numFmtId="0" fontId="12" fillId="0" borderId="22" xfId="0" applyFont="1" applyBorder="1" applyAlignment="1">
      <alignment horizontal="left" vertical="center" wrapText="1" indent="1"/>
    </xf>
    <xf numFmtId="0" fontId="12" fillId="0" borderId="24" xfId="0" applyFont="1" applyBorder="1" applyAlignment="1">
      <alignment horizontal="left" vertical="center" wrapText="1" indent="1"/>
    </xf>
    <xf numFmtId="0" fontId="12" fillId="0" borderId="0" xfId="0" applyFont="1" applyAlignment="1">
      <alignment horizontal="left" vertical="center" wrapText="1" indent="1"/>
    </xf>
    <xf numFmtId="0" fontId="12" fillId="0" borderId="19" xfId="0" applyFont="1" applyBorder="1" applyAlignment="1">
      <alignment horizontal="left" vertical="center" wrapText="1" indent="1"/>
    </xf>
    <xf numFmtId="0" fontId="12" fillId="0" borderId="13" xfId="0" applyFont="1" applyBorder="1" applyAlignment="1">
      <alignment horizontal="left" vertical="center" wrapText="1" indent="1"/>
    </xf>
    <xf numFmtId="0" fontId="12" fillId="0" borderId="14" xfId="0" applyFont="1" applyBorder="1" applyAlignment="1">
      <alignment horizontal="left" vertical="center" wrapText="1" indent="1"/>
    </xf>
    <xf numFmtId="0" fontId="12" fillId="0" borderId="15" xfId="0" applyFont="1" applyBorder="1" applyAlignment="1">
      <alignment horizontal="left" vertical="center" wrapText="1" indent="1"/>
    </xf>
    <xf numFmtId="0" fontId="0" fillId="4" borderId="7" xfId="0" applyFill="1" applyBorder="1" applyAlignment="1">
      <alignment horizontal="center" vertical="center"/>
    </xf>
    <xf numFmtId="0" fontId="1" fillId="2" borderId="7" xfId="0" applyFont="1" applyFill="1" applyBorder="1" applyAlignment="1">
      <alignment horizontal="center"/>
    </xf>
    <xf numFmtId="0" fontId="11" fillId="6" borderId="16" xfId="0" applyFont="1" applyFill="1" applyBorder="1" applyAlignment="1">
      <alignment horizontal="right" vertical="center"/>
    </xf>
    <xf numFmtId="0" fontId="11" fillId="6" borderId="11" xfId="0" applyFont="1" applyFill="1" applyBorder="1" applyAlignment="1">
      <alignment horizontal="right" vertical="center"/>
    </xf>
    <xf numFmtId="0" fontId="11" fillId="6" borderId="12" xfId="0" applyFont="1" applyFill="1" applyBorder="1" applyAlignment="1">
      <alignment horizontal="right" vertical="center"/>
    </xf>
    <xf numFmtId="0" fontId="11" fillId="9" borderId="16" xfId="0" applyFont="1" applyFill="1" applyBorder="1" applyAlignment="1">
      <alignment horizontal="right" vertical="center"/>
    </xf>
    <xf numFmtId="0" fontId="11" fillId="9" borderId="11" xfId="0" applyFont="1" applyFill="1" applyBorder="1" applyAlignment="1">
      <alignment horizontal="right" vertical="center"/>
    </xf>
    <xf numFmtId="0" fontId="11" fillId="9" borderId="12" xfId="0" applyFont="1" applyFill="1" applyBorder="1" applyAlignment="1">
      <alignment horizontal="right" vertical="center"/>
    </xf>
    <xf numFmtId="0" fontId="6" fillId="4" borderId="7" xfId="0" applyFont="1" applyFill="1" applyBorder="1" applyAlignment="1">
      <alignment horizontal="center" vertical="center" wrapText="1"/>
    </xf>
    <xf numFmtId="0" fontId="0" fillId="4" borderId="10" xfId="0" applyFill="1" applyBorder="1" applyAlignment="1" applyProtection="1">
      <alignment horizontal="center" vertical="center" wrapText="1"/>
      <protection locked="0"/>
    </xf>
    <xf numFmtId="0" fontId="0" fillId="4" borderId="9" xfId="0" applyFill="1" applyBorder="1" applyAlignment="1" applyProtection="1">
      <alignment horizontal="center" vertical="center" wrapText="1"/>
      <protection locked="0"/>
    </xf>
    <xf numFmtId="0" fontId="14" fillId="4" borderId="7" xfId="0" applyFont="1" applyFill="1" applyBorder="1" applyAlignment="1">
      <alignment horizontal="center" vertical="center" wrapText="1"/>
    </xf>
    <xf numFmtId="0" fontId="0" fillId="0" borderId="7" xfId="0" applyBorder="1" applyAlignment="1">
      <alignment horizontal="center" vertical="center"/>
    </xf>
    <xf numFmtId="0" fontId="8" fillId="5" borderId="7" xfId="0" applyFont="1" applyFill="1" applyBorder="1" applyAlignment="1">
      <alignment horizontal="left" vertical="center" wrapText="1" indent="1"/>
    </xf>
    <xf numFmtId="0" fontId="10" fillId="5" borderId="7" xfId="0" applyFont="1" applyFill="1" applyBorder="1" applyAlignment="1">
      <alignment horizontal="center" vertical="center" wrapText="1"/>
    </xf>
    <xf numFmtId="0" fontId="14" fillId="0" borderId="7" xfId="0" applyFont="1" applyBorder="1" applyAlignment="1">
      <alignment horizontal="center" vertical="center" wrapText="1"/>
    </xf>
    <xf numFmtId="0" fontId="0" fillId="4" borderId="7" xfId="0" applyFill="1" applyBorder="1" applyAlignment="1">
      <alignment horizontal="left" vertical="center" wrapText="1" indent="1"/>
    </xf>
    <xf numFmtId="0" fontId="1" fillId="5" borderId="7" xfId="0" applyFont="1" applyFill="1" applyBorder="1" applyAlignment="1" applyProtection="1">
      <alignment horizontal="center"/>
      <protection locked="0"/>
    </xf>
    <xf numFmtId="0" fontId="0" fillId="0" borderId="7" xfId="0" applyBorder="1" applyAlignment="1" applyProtection="1">
      <alignment horizontal="center" vertical="center" wrapText="1"/>
      <protection locked="0"/>
    </xf>
    <xf numFmtId="0" fontId="9" fillId="4" borderId="7" xfId="0" applyFont="1" applyFill="1" applyBorder="1" applyAlignment="1">
      <alignment horizontal="left" vertical="center" wrapText="1" indent="1"/>
    </xf>
    <xf numFmtId="0" fontId="7" fillId="4" borderId="28" xfId="0" applyFont="1" applyFill="1" applyBorder="1" applyAlignment="1">
      <alignment horizontal="center" vertical="center"/>
    </xf>
    <xf numFmtId="0" fontId="7" fillId="4" borderId="15" xfId="0" applyFont="1" applyFill="1" applyBorder="1" applyAlignment="1">
      <alignment horizontal="center" vertical="center"/>
    </xf>
    <xf numFmtId="0" fontId="1" fillId="4" borderId="20" xfId="0" applyFont="1" applyFill="1" applyBorder="1" applyAlignment="1" applyProtection="1">
      <alignment horizontal="center"/>
      <protection locked="0"/>
    </xf>
    <xf numFmtId="0" fontId="1" fillId="4" borderId="3" xfId="0" applyFont="1" applyFill="1" applyBorder="1" applyAlignment="1" applyProtection="1">
      <alignment horizontal="center"/>
      <protection locked="0"/>
    </xf>
    <xf numFmtId="0" fontId="1" fillId="4" borderId="2" xfId="0" applyFont="1" applyFill="1" applyBorder="1" applyAlignment="1" applyProtection="1">
      <alignment horizontal="center"/>
      <protection locked="0"/>
    </xf>
    <xf numFmtId="0" fontId="1" fillId="4" borderId="13" xfId="0" applyFont="1" applyFill="1" applyBorder="1" applyAlignment="1" applyProtection="1">
      <alignment horizontal="center"/>
      <protection locked="0"/>
    </xf>
    <xf numFmtId="0" fontId="1" fillId="4" borderId="14" xfId="0" applyFont="1" applyFill="1" applyBorder="1" applyAlignment="1" applyProtection="1">
      <alignment horizontal="center"/>
      <protection locked="0"/>
    </xf>
    <xf numFmtId="0" fontId="1" fillId="4" borderId="23" xfId="0" applyFont="1" applyFill="1" applyBorder="1" applyAlignment="1" applyProtection="1">
      <alignment horizontal="center"/>
      <protection locked="0"/>
    </xf>
    <xf numFmtId="0" fontId="0" fillId="0" borderId="7" xfId="0" applyBorder="1" applyAlignment="1">
      <alignment horizontal="left" vertical="center" wrapText="1" indent="1"/>
    </xf>
    <xf numFmtId="0" fontId="6" fillId="0" borderId="7" xfId="0" applyFont="1" applyBorder="1" applyAlignment="1">
      <alignment horizontal="center" vertical="center" wrapText="1"/>
    </xf>
    <xf numFmtId="0" fontId="1" fillId="0" borderId="7" xfId="0" applyFont="1" applyBorder="1" applyAlignment="1" applyProtection="1">
      <alignment horizontal="center"/>
      <protection locked="0"/>
    </xf>
    <xf numFmtId="0" fontId="0" fillId="0" borderId="10"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16" fillId="0" borderId="7" xfId="0" applyFont="1" applyBorder="1" applyAlignment="1">
      <alignment horizontal="center" vertical="center"/>
    </xf>
    <xf numFmtId="0" fontId="0" fillId="6" borderId="7" xfId="0" applyFill="1" applyBorder="1" applyAlignment="1">
      <alignment horizontal="center" vertical="center"/>
    </xf>
    <xf numFmtId="0" fontId="0" fillId="9" borderId="7" xfId="0" applyFill="1" applyBorder="1" applyAlignment="1">
      <alignment horizontal="center"/>
    </xf>
    <xf numFmtId="0" fontId="0" fillId="4" borderId="7" xfId="0" applyFill="1" applyBorder="1" applyAlignment="1" applyProtection="1">
      <alignment horizontal="center" vertical="center" wrapText="1"/>
      <protection locked="0"/>
    </xf>
    <xf numFmtId="0" fontId="1" fillId="4" borderId="7" xfId="0" applyFont="1" applyFill="1" applyBorder="1" applyAlignment="1" applyProtection="1">
      <alignment horizontal="center"/>
      <protection locked="0"/>
    </xf>
    <xf numFmtId="0" fontId="0" fillId="0" borderId="10" xfId="0" applyBorder="1" applyAlignment="1">
      <alignment horizontal="center" vertical="center"/>
    </xf>
    <xf numFmtId="0" fontId="8" fillId="4" borderId="18" xfId="0" applyFont="1" applyFill="1" applyBorder="1" applyAlignment="1">
      <alignment horizontal="left" vertical="center" wrapText="1" indent="1"/>
    </xf>
    <xf numFmtId="0" fontId="8" fillId="4" borderId="14" xfId="0" applyFont="1" applyFill="1" applyBorder="1" applyAlignment="1">
      <alignment horizontal="left" vertical="center" wrapText="1" indent="1"/>
    </xf>
    <xf numFmtId="0" fontId="7" fillId="4" borderId="16" xfId="0" applyFont="1" applyFill="1" applyBorder="1" applyAlignment="1">
      <alignment horizontal="center" vertical="center" wrapText="1"/>
    </xf>
    <xf numFmtId="0" fontId="8" fillId="0" borderId="12" xfId="0" applyFont="1" applyBorder="1" applyAlignment="1">
      <alignment horizontal="left" vertical="center" wrapText="1" indent="1"/>
    </xf>
    <xf numFmtId="0" fontId="7" fillId="0" borderId="16" xfId="0" applyFont="1" applyBorder="1" applyAlignment="1">
      <alignment horizontal="center" vertical="center" wrapText="1"/>
    </xf>
    <xf numFmtId="0" fontId="15" fillId="0" borderId="5" xfId="0" applyFont="1" applyBorder="1" applyAlignment="1">
      <alignment horizontal="left" vertical="center" wrapText="1" indent="1"/>
    </xf>
    <xf numFmtId="0" fontId="3" fillId="0" borderId="5" xfId="0" applyFont="1" applyBorder="1" applyAlignment="1">
      <alignment horizontal="left" vertical="center" wrapText="1" indent="1"/>
    </xf>
    <xf numFmtId="0" fontId="7" fillId="0" borderId="4" xfId="0" applyFont="1" applyBorder="1" applyAlignment="1">
      <alignment horizontal="center" vertical="center" wrapText="1"/>
    </xf>
    <xf numFmtId="0" fontId="5" fillId="0" borderId="4" xfId="0" applyFont="1" applyBorder="1" applyAlignment="1">
      <alignment horizontal="center" vertical="center" wrapText="1"/>
    </xf>
    <xf numFmtId="0" fontId="1" fillId="0" borderId="5" xfId="0" applyFont="1" applyBorder="1" applyAlignment="1">
      <alignment horizontal="center" vertical="center" wrapText="1"/>
    </xf>
    <xf numFmtId="0" fontId="8" fillId="4" borderId="7" xfId="0" applyFont="1" applyFill="1" applyBorder="1" applyAlignment="1">
      <alignment horizontal="left" vertical="center" wrapText="1" indent="1"/>
    </xf>
    <xf numFmtId="0" fontId="7" fillId="4" borderId="7" xfId="0" applyFont="1" applyFill="1" applyBorder="1" applyAlignment="1">
      <alignment horizontal="center" vertical="center" wrapText="1"/>
    </xf>
    <xf numFmtId="0" fontId="8" fillId="0" borderId="7" xfId="0" applyFont="1" applyBorder="1" applyAlignment="1">
      <alignment horizontal="left" vertical="center" wrapText="1" indent="1"/>
    </xf>
    <xf numFmtId="0" fontId="7" fillId="0" borderId="7" xfId="0" applyFont="1" applyBorder="1" applyAlignment="1">
      <alignment horizontal="center" vertical="center" wrapText="1"/>
    </xf>
    <xf numFmtId="0" fontId="0" fillId="0" borderId="4" xfId="0" applyBorder="1" applyAlignment="1" applyProtection="1">
      <alignment horizontal="left" wrapText="1"/>
      <protection locked="0"/>
    </xf>
    <xf numFmtId="0" fontId="0" fillId="0" borderId="0" xfId="0" applyAlignment="1" applyProtection="1">
      <alignment horizontal="left" wrapText="1"/>
      <protection locked="0"/>
    </xf>
    <xf numFmtId="0" fontId="0" fillId="0" borderId="5" xfId="0" applyBorder="1" applyAlignment="1" applyProtection="1">
      <alignment horizontal="left" wrapText="1"/>
      <protection locked="0"/>
    </xf>
    <xf numFmtId="0" fontId="1" fillId="2" borderId="6" xfId="0" applyFont="1" applyFill="1" applyBorder="1" applyAlignment="1">
      <alignment horizontal="center"/>
    </xf>
    <xf numFmtId="0" fontId="1" fillId="2" borderId="1" xfId="0" applyFont="1" applyFill="1" applyBorder="1" applyAlignment="1">
      <alignment horizontal="center"/>
    </xf>
    <xf numFmtId="0" fontId="1" fillId="2" borderId="3" xfId="0" applyFont="1" applyFill="1" applyBorder="1" applyAlignment="1">
      <alignment horizontal="center"/>
    </xf>
    <xf numFmtId="0" fontId="1" fillId="2" borderId="2" xfId="0" applyFont="1" applyFill="1" applyBorder="1" applyAlignment="1">
      <alignment horizontal="center"/>
    </xf>
    <xf numFmtId="0" fontId="1" fillId="0" borderId="26" xfId="0" applyFont="1" applyBorder="1" applyAlignment="1">
      <alignment horizontal="center" vertical="center" wrapText="1"/>
    </xf>
    <xf numFmtId="0" fontId="1" fillId="0" borderId="27" xfId="0" applyFont="1" applyBorder="1" applyAlignment="1">
      <alignment horizontal="center" vertical="center" wrapText="1"/>
    </xf>
    <xf numFmtId="0" fontId="14" fillId="4" borderId="3"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0" fillId="4" borderId="25" xfId="0" applyFill="1" applyBorder="1" applyAlignment="1" applyProtection="1">
      <alignment horizontal="left" wrapText="1"/>
      <protection locked="0"/>
    </xf>
    <xf numFmtId="0" fontId="0" fillId="4" borderId="18" xfId="0" applyFill="1" applyBorder="1" applyAlignment="1" applyProtection="1">
      <alignment horizontal="left" wrapText="1"/>
      <protection locked="0"/>
    </xf>
    <xf numFmtId="0" fontId="0" fillId="4" borderId="22" xfId="0" applyFill="1" applyBorder="1" applyAlignment="1" applyProtection="1">
      <alignment horizontal="left" wrapText="1"/>
      <protection locked="0"/>
    </xf>
    <xf numFmtId="0" fontId="0" fillId="4" borderId="17" xfId="0" applyFill="1" applyBorder="1" applyAlignment="1" applyProtection="1">
      <alignment horizontal="left" wrapText="1"/>
      <protection locked="0"/>
    </xf>
    <xf numFmtId="0" fontId="0" fillId="4" borderId="14" xfId="0" applyFill="1" applyBorder="1" applyAlignment="1" applyProtection="1">
      <alignment horizontal="left" wrapText="1"/>
      <protection locked="0"/>
    </xf>
    <xf numFmtId="0" fontId="0" fillId="4" borderId="15" xfId="0" applyFill="1" applyBorder="1" applyAlignment="1" applyProtection="1">
      <alignment horizontal="left" wrapText="1"/>
      <protection locked="0"/>
    </xf>
    <xf numFmtId="0" fontId="0" fillId="0" borderId="7" xfId="0" applyBorder="1" applyAlignment="1">
      <alignment horizontal="center"/>
    </xf>
    <xf numFmtId="0" fontId="2" fillId="3" borderId="0" xfId="0" applyFont="1" applyFill="1" applyAlignment="1">
      <alignment horizontal="center"/>
    </xf>
    <xf numFmtId="0" fontId="2" fillId="3" borderId="5" xfId="0" applyFont="1" applyFill="1" applyBorder="1" applyAlignment="1">
      <alignment horizontal="center"/>
    </xf>
    <xf numFmtId="0" fontId="1" fillId="2" borderId="16" xfId="0" applyFont="1" applyFill="1" applyBorder="1" applyAlignment="1">
      <alignment horizontal="center" vertical="center"/>
    </xf>
    <xf numFmtId="0" fontId="1" fillId="2" borderId="12" xfId="0" applyFont="1" applyFill="1" applyBorder="1" applyAlignment="1">
      <alignment horizontal="center" vertical="center"/>
    </xf>
    <xf numFmtId="0" fontId="14" fillId="4" borderId="0" xfId="0" applyFont="1" applyFill="1" applyAlignment="1">
      <alignment horizontal="center" vertical="center" wrapText="1"/>
    </xf>
    <xf numFmtId="0" fontId="0" fillId="4" borderId="21" xfId="0" applyFill="1" applyBorder="1" applyAlignment="1" applyProtection="1">
      <alignment horizontal="left" wrapText="1"/>
      <protection locked="0"/>
    </xf>
    <xf numFmtId="0" fontId="0" fillId="4" borderId="13" xfId="0" applyFill="1" applyBorder="1" applyAlignment="1" applyProtection="1">
      <alignment horizontal="left" wrapText="1"/>
      <protection locked="0"/>
    </xf>
    <xf numFmtId="0" fontId="8" fillId="4" borderId="12" xfId="0" applyFont="1" applyFill="1" applyBorder="1" applyAlignment="1">
      <alignment horizontal="left" vertical="center" wrapText="1" indent="1"/>
    </xf>
    <xf numFmtId="0" fontId="4" fillId="4" borderId="12" xfId="0" applyFont="1" applyFill="1" applyBorder="1" applyAlignment="1">
      <alignment horizontal="left" vertical="center" wrapText="1" indent="1"/>
    </xf>
    <xf numFmtId="0" fontId="0" fillId="6" borderId="21" xfId="0" applyFill="1" applyBorder="1" applyAlignment="1">
      <alignment horizontal="center" vertical="center"/>
    </xf>
    <xf numFmtId="0" fontId="0" fillId="6" borderId="18" xfId="0" applyFill="1" applyBorder="1" applyAlignment="1">
      <alignment horizontal="center" vertical="center"/>
    </xf>
    <xf numFmtId="0" fontId="0" fillId="6" borderId="22" xfId="0" applyFill="1" applyBorder="1" applyAlignment="1">
      <alignment horizontal="center" vertical="center"/>
    </xf>
    <xf numFmtId="0" fontId="0" fillId="6" borderId="24" xfId="0" applyFill="1" applyBorder="1" applyAlignment="1">
      <alignment horizontal="center" vertical="center"/>
    </xf>
    <xf numFmtId="0" fontId="0" fillId="6" borderId="0" xfId="0" applyFill="1" applyAlignment="1">
      <alignment horizontal="center" vertical="center"/>
    </xf>
    <xf numFmtId="0" fontId="0" fillId="6" borderId="1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15" xfId="0" applyFill="1" applyBorder="1" applyAlignment="1">
      <alignment horizontal="center" vertical="center"/>
    </xf>
    <xf numFmtId="0" fontId="7" fillId="0" borderId="7" xfId="0" applyFont="1" applyBorder="1" applyAlignment="1">
      <alignment horizontal="center" vertical="center"/>
    </xf>
    <xf numFmtId="0" fontId="0" fillId="3" borderId="21" xfId="0" applyFill="1" applyBorder="1" applyAlignment="1">
      <alignment horizontal="center" vertical="center" wrapText="1"/>
    </xf>
    <xf numFmtId="0" fontId="0" fillId="3" borderId="18" xfId="0" applyFill="1" applyBorder="1" applyAlignment="1">
      <alignment horizontal="center" vertical="center" wrapText="1"/>
    </xf>
    <xf numFmtId="0" fontId="0" fillId="3" borderId="22" xfId="0" applyFill="1" applyBorder="1" applyAlignment="1">
      <alignment horizontal="center" vertical="center" wrapText="1"/>
    </xf>
    <xf numFmtId="0" fontId="0" fillId="3" borderId="13" xfId="0" applyFill="1" applyBorder="1" applyAlignment="1">
      <alignment horizontal="center" vertical="center" wrapText="1"/>
    </xf>
    <xf numFmtId="0" fontId="0" fillId="3" borderId="14" xfId="0" applyFill="1" applyBorder="1" applyAlignment="1">
      <alignment horizontal="center" vertical="center" wrapText="1"/>
    </xf>
    <xf numFmtId="0" fontId="0" fillId="3" borderId="15" xfId="0" applyFill="1" applyBorder="1" applyAlignment="1">
      <alignment horizontal="center" vertical="center" wrapText="1"/>
    </xf>
    <xf numFmtId="0" fontId="0" fillId="10" borderId="7" xfId="0" applyFill="1" applyBorder="1" applyAlignment="1">
      <alignment horizontal="center"/>
    </xf>
    <xf numFmtId="0" fontId="11" fillId="10" borderId="7" xfId="0" applyFont="1" applyFill="1" applyBorder="1" applyAlignment="1">
      <alignment horizontal="right" vertical="center"/>
    </xf>
    <xf numFmtId="0" fontId="0" fillId="4" borderId="7" xfId="0" applyFill="1" applyBorder="1" applyAlignment="1">
      <alignment horizontal="center" vertical="center" wrapText="1"/>
    </xf>
    <xf numFmtId="0" fontId="0" fillId="0" borderId="7" xfId="0" applyBorder="1" applyAlignment="1">
      <alignment horizontal="center" vertical="center" wrapText="1"/>
    </xf>
    <xf numFmtId="0" fontId="11" fillId="6" borderId="7" xfId="0" applyFont="1" applyFill="1" applyBorder="1" applyAlignment="1">
      <alignment horizontal="right" vertical="center"/>
    </xf>
    <xf numFmtId="0" fontId="0" fillId="0" borderId="7" xfId="0" applyBorder="1" applyAlignment="1" applyProtection="1">
      <alignment horizontal="left" wrapText="1"/>
      <protection locked="0"/>
    </xf>
    <xf numFmtId="0" fontId="1" fillId="0" borderId="7" xfId="0" applyFont="1" applyBorder="1" applyAlignment="1">
      <alignment horizontal="center" vertical="center" wrapText="1"/>
    </xf>
    <xf numFmtId="0" fontId="0" fillId="0" borderId="21"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22"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0" fillId="0" borderId="15" xfId="0" applyBorder="1" applyAlignment="1" applyProtection="1">
      <alignment horizontal="center" wrapText="1"/>
      <protection locked="0"/>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9" xfId="0" applyFont="1" applyBorder="1" applyAlignment="1">
      <alignment horizontal="center" vertical="center" wrapText="1"/>
    </xf>
    <xf numFmtId="0" fontId="0" fillId="4" borderId="7" xfId="0" applyFill="1" applyBorder="1" applyAlignment="1" applyProtection="1">
      <alignment horizontal="center" wrapText="1"/>
      <protection locked="0"/>
    </xf>
    <xf numFmtId="0" fontId="2" fillId="14" borderId="16" xfId="0" applyFont="1" applyFill="1" applyBorder="1" applyAlignment="1">
      <alignment horizontal="left"/>
    </xf>
    <xf numFmtId="0" fontId="13" fillId="14" borderId="11" xfId="0" applyFont="1" applyFill="1" applyBorder="1" applyAlignment="1">
      <alignment horizontal="left"/>
    </xf>
    <xf numFmtId="0" fontId="13" fillId="14" borderId="12" xfId="0" applyFont="1" applyFill="1" applyBorder="1" applyAlignment="1">
      <alignment horizontal="left"/>
    </xf>
    <xf numFmtId="0" fontId="1" fillId="13" borderId="7" xfId="0" applyFont="1" applyFill="1" applyBorder="1" applyAlignment="1">
      <alignment horizontal="center"/>
    </xf>
    <xf numFmtId="0" fontId="1" fillId="13" borderId="16" xfId="0" applyFont="1" applyFill="1" applyBorder="1" applyAlignment="1">
      <alignment horizontal="center" vertical="center"/>
    </xf>
    <xf numFmtId="0" fontId="1" fillId="13" borderId="12" xfId="0" applyFont="1" applyFill="1" applyBorder="1" applyAlignment="1">
      <alignment horizontal="center" vertical="center"/>
    </xf>
    <xf numFmtId="0" fontId="1" fillId="10" borderId="7" xfId="0" applyFont="1" applyFill="1" applyBorder="1" applyAlignment="1">
      <alignment horizontal="right" vertical="center"/>
    </xf>
    <xf numFmtId="0" fontId="0" fillId="10" borderId="7" xfId="0" applyFill="1" applyBorder="1" applyAlignment="1">
      <alignment horizontal="right" vertical="center"/>
    </xf>
    <xf numFmtId="0" fontId="0" fillId="10" borderId="7" xfId="0" applyFill="1" applyBorder="1" applyAlignment="1">
      <alignment horizontal="center" vertical="center"/>
    </xf>
    <xf numFmtId="0" fontId="0" fillId="0" borderId="7" xfId="0" applyBorder="1" applyAlignment="1" applyProtection="1">
      <alignment horizontal="center" wrapText="1"/>
      <protection locked="0"/>
    </xf>
    <xf numFmtId="0" fontId="0" fillId="0" borderId="9" xfId="0" applyBorder="1" applyAlignment="1">
      <alignment horizontal="center" vertical="center"/>
    </xf>
    <xf numFmtId="0" fontId="0" fillId="4" borderId="7" xfId="0" applyFill="1" applyBorder="1" applyAlignment="1" applyProtection="1">
      <alignment horizontal="left" wrapText="1"/>
      <protection locked="0"/>
    </xf>
    <xf numFmtId="0" fontId="13" fillId="14" borderId="0" xfId="0" applyFont="1" applyFill="1" applyAlignment="1">
      <alignment horizontal="center"/>
    </xf>
    <xf numFmtId="0" fontId="13" fillId="14" borderId="5" xfId="0" applyFont="1" applyFill="1" applyBorder="1" applyAlignment="1">
      <alignment horizontal="center"/>
    </xf>
    <xf numFmtId="0" fontId="1" fillId="13" borderId="13" xfId="0" applyFont="1" applyFill="1" applyBorder="1" applyAlignment="1">
      <alignment horizontal="center" vertical="center"/>
    </xf>
    <xf numFmtId="0" fontId="1" fillId="13" borderId="15" xfId="0" applyFont="1" applyFill="1" applyBorder="1" applyAlignment="1">
      <alignment horizontal="center" vertical="center"/>
    </xf>
    <xf numFmtId="0" fontId="1" fillId="13" borderId="0" xfId="0" applyFont="1" applyFill="1" applyAlignment="1">
      <alignment horizontal="center"/>
    </xf>
    <xf numFmtId="0" fontId="1" fillId="13" borderId="5" xfId="0" applyFont="1" applyFill="1" applyBorder="1" applyAlignment="1">
      <alignment horizontal="center"/>
    </xf>
    <xf numFmtId="0" fontId="4" fillId="4" borderId="7" xfId="0" applyFont="1" applyFill="1" applyBorder="1" applyAlignment="1">
      <alignment horizontal="left" vertical="center" wrapText="1" indent="1"/>
    </xf>
    <xf numFmtId="0" fontId="8" fillId="0" borderId="10" xfId="0" applyFont="1" applyBorder="1" applyAlignment="1">
      <alignment horizontal="left" vertical="center" wrapText="1" indent="1"/>
    </xf>
    <xf numFmtId="0" fontId="8" fillId="0" borderId="9" xfId="0" applyFont="1" applyBorder="1" applyAlignment="1">
      <alignment horizontal="left" vertical="center" wrapText="1" indent="1"/>
    </xf>
    <xf numFmtId="0" fontId="1" fillId="12" borderId="16" xfId="0" applyFont="1" applyFill="1" applyBorder="1" applyAlignment="1">
      <alignment horizontal="center" vertical="center"/>
    </xf>
    <xf numFmtId="0" fontId="1" fillId="12" borderId="12" xfId="0" applyFont="1" applyFill="1" applyBorder="1" applyAlignment="1">
      <alignment horizontal="center" vertical="center"/>
    </xf>
    <xf numFmtId="0" fontId="2" fillId="11" borderId="16" xfId="0" applyFont="1" applyFill="1" applyBorder="1" applyAlignment="1">
      <alignment horizontal="left"/>
    </xf>
    <xf numFmtId="0" fontId="13" fillId="11" borderId="11" xfId="0" applyFont="1" applyFill="1" applyBorder="1" applyAlignment="1">
      <alignment horizontal="left"/>
    </xf>
    <xf numFmtId="0" fontId="13" fillId="11" borderId="12" xfId="0" applyFont="1" applyFill="1" applyBorder="1" applyAlignment="1">
      <alignment horizontal="left"/>
    </xf>
    <xf numFmtId="0" fontId="1" fillId="12" borderId="7" xfId="0" applyFont="1" applyFill="1" applyBorder="1" applyAlignment="1">
      <alignment horizontal="center"/>
    </xf>
    <xf numFmtId="0" fontId="13" fillId="11" borderId="0" xfId="0" applyFont="1" applyFill="1" applyAlignment="1">
      <alignment horizontal="center"/>
    </xf>
    <xf numFmtId="0" fontId="13" fillId="11" borderId="5" xfId="0" applyFont="1" applyFill="1" applyBorder="1" applyAlignment="1">
      <alignment horizontal="center"/>
    </xf>
    <xf numFmtId="0" fontId="1" fillId="12" borderId="13" xfId="0" applyFont="1" applyFill="1" applyBorder="1" applyAlignment="1">
      <alignment horizontal="center" vertical="center"/>
    </xf>
    <xf numFmtId="0" fontId="1" fillId="12" borderId="15" xfId="0" applyFont="1" applyFill="1" applyBorder="1" applyAlignment="1">
      <alignment horizontal="center" vertical="center"/>
    </xf>
    <xf numFmtId="0" fontId="1" fillId="12" borderId="0" xfId="0" applyFont="1" applyFill="1" applyAlignment="1">
      <alignment horizontal="center"/>
    </xf>
    <xf numFmtId="0" fontId="1" fillId="12" borderId="5" xfId="0" applyFont="1" applyFill="1" applyBorder="1" applyAlignment="1">
      <alignment horizontal="center"/>
    </xf>
    <xf numFmtId="0" fontId="14" fillId="4" borderId="10"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0" fillId="5" borderId="7" xfId="0" applyFill="1" applyBorder="1" applyAlignment="1">
      <alignment horizontal="center" vertical="center" wrapText="1"/>
    </xf>
    <xf numFmtId="0" fontId="0" fillId="5" borderId="7" xfId="0" applyFill="1" applyBorder="1" applyAlignment="1">
      <alignment horizontal="center" vertical="center"/>
    </xf>
    <xf numFmtId="0" fontId="0" fillId="5" borderId="7" xfId="0" applyFill="1" applyBorder="1" applyAlignment="1">
      <alignment horizontal="left" vertical="center" wrapText="1" indent="1"/>
    </xf>
    <xf numFmtId="0" fontId="7" fillId="5" borderId="7" xfId="0" applyFont="1" applyFill="1" applyBorder="1" applyAlignment="1">
      <alignment horizontal="center" vertical="center" wrapText="1"/>
    </xf>
    <xf numFmtId="0" fontId="0" fillId="5" borderId="7" xfId="0" applyFill="1" applyBorder="1" applyAlignment="1" applyProtection="1">
      <alignment horizontal="center" vertical="center" wrapText="1"/>
      <protection locked="0"/>
    </xf>
    <xf numFmtId="0" fontId="14" fillId="5" borderId="7" xfId="0" applyFont="1" applyFill="1" applyBorder="1" applyAlignment="1">
      <alignment horizontal="center" vertical="center" wrapText="1"/>
    </xf>
    <xf numFmtId="0" fontId="7" fillId="4" borderId="7" xfId="0" applyFont="1" applyFill="1" applyBorder="1" applyAlignment="1">
      <alignment horizontal="center" vertical="center"/>
    </xf>
    <xf numFmtId="0" fontId="1" fillId="15" borderId="16" xfId="0" applyFont="1" applyFill="1" applyBorder="1" applyAlignment="1">
      <alignment horizontal="center" vertical="center"/>
    </xf>
    <xf numFmtId="0" fontId="1" fillId="15" borderId="12" xfId="0" applyFont="1" applyFill="1" applyBorder="1" applyAlignment="1">
      <alignment horizontal="center" vertical="center"/>
    </xf>
    <xf numFmtId="0" fontId="1" fillId="15" borderId="7" xfId="0" applyFont="1" applyFill="1" applyBorder="1" applyAlignment="1">
      <alignment horizontal="center"/>
    </xf>
    <xf numFmtId="0" fontId="3" fillId="0" borderId="10" xfId="0" applyFont="1" applyBorder="1" applyAlignment="1">
      <alignment horizontal="left" vertical="center" wrapText="1" indent="1"/>
    </xf>
    <xf numFmtId="0" fontId="3" fillId="0" borderId="9" xfId="0" applyFont="1" applyBorder="1" applyAlignment="1">
      <alignment horizontal="left" vertical="center" wrapText="1" indent="1"/>
    </xf>
    <xf numFmtId="0" fontId="14" fillId="5" borderId="10"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2" fillId="6" borderId="16" xfId="0" applyFont="1" applyFill="1" applyBorder="1" applyAlignment="1">
      <alignment horizontal="left" wrapText="1"/>
    </xf>
    <xf numFmtId="0" fontId="13" fillId="6" borderId="11" xfId="0" applyFont="1" applyFill="1" applyBorder="1" applyAlignment="1">
      <alignment horizontal="left"/>
    </xf>
    <xf numFmtId="0" fontId="13" fillId="6" borderId="12" xfId="0" applyFont="1" applyFill="1" applyBorder="1" applyAlignment="1">
      <alignment horizontal="left"/>
    </xf>
    <xf numFmtId="0" fontId="0" fillId="5" borderId="10" xfId="0" applyFill="1" applyBorder="1" applyAlignment="1">
      <alignment horizontal="center" vertical="center" wrapText="1"/>
    </xf>
    <xf numFmtId="0" fontId="0" fillId="5" borderId="9" xfId="0" applyFill="1" applyBorder="1" applyAlignment="1">
      <alignment horizontal="center" vertical="center" wrapText="1"/>
    </xf>
    <xf numFmtId="0" fontId="2" fillId="6" borderId="16" xfId="0" applyFont="1" applyFill="1" applyBorder="1" applyAlignment="1">
      <alignment horizontal="left"/>
    </xf>
    <xf numFmtId="0" fontId="7" fillId="5" borderId="16" xfId="0" applyFont="1" applyFill="1" applyBorder="1" applyAlignment="1">
      <alignment horizontal="center" vertical="center" wrapText="1"/>
    </xf>
    <xf numFmtId="0" fontId="23" fillId="5" borderId="7" xfId="0" applyFont="1" applyFill="1" applyBorder="1" applyAlignment="1">
      <alignment horizontal="left" vertical="center" wrapText="1" indent="1"/>
    </xf>
    <xf numFmtId="0" fontId="3" fillId="4" borderId="7" xfId="0" applyFont="1" applyFill="1" applyBorder="1" applyAlignment="1">
      <alignment horizontal="left" vertical="center" wrapText="1" indent="1"/>
    </xf>
    <xf numFmtId="0" fontId="1" fillId="6" borderId="21" xfId="0" applyFont="1" applyFill="1" applyBorder="1" applyAlignment="1" applyProtection="1">
      <alignment horizontal="center" vertical="center" wrapText="1"/>
      <protection locked="0"/>
    </xf>
    <xf numFmtId="0" fontId="0" fillId="6" borderId="18" xfId="0" applyFill="1" applyBorder="1" applyAlignment="1" applyProtection="1">
      <alignment horizontal="center" vertical="center" wrapText="1"/>
      <protection locked="0"/>
    </xf>
    <xf numFmtId="0" fontId="0" fillId="6" borderId="22" xfId="0"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protection locked="0"/>
    </xf>
    <xf numFmtId="0" fontId="0" fillId="6" borderId="14" xfId="0" applyFill="1" applyBorder="1" applyAlignment="1" applyProtection="1">
      <alignment horizontal="center" vertical="center" wrapText="1"/>
      <protection locked="0"/>
    </xf>
    <xf numFmtId="0" fontId="0" fillId="6" borderId="15" xfId="0" applyFill="1" applyBorder="1" applyAlignment="1" applyProtection="1">
      <alignment horizontal="center" vertical="center" wrapText="1"/>
      <protection locked="0"/>
    </xf>
    <xf numFmtId="0" fontId="13" fillId="6" borderId="0" xfId="0" applyFont="1" applyFill="1" applyAlignment="1">
      <alignment horizontal="center"/>
    </xf>
    <xf numFmtId="0" fontId="13" fillId="6" borderId="5" xfId="0" applyFont="1" applyFill="1" applyBorder="1" applyAlignment="1">
      <alignment horizontal="center"/>
    </xf>
    <xf numFmtId="0" fontId="1" fillId="15" borderId="13" xfId="0" applyFont="1" applyFill="1" applyBorder="1" applyAlignment="1">
      <alignment horizontal="center" vertical="center"/>
    </xf>
    <xf numFmtId="0" fontId="1" fillId="15" borderId="15" xfId="0" applyFont="1" applyFill="1" applyBorder="1" applyAlignment="1">
      <alignment horizontal="center" vertical="center"/>
    </xf>
    <xf numFmtId="0" fontId="1" fillId="15" borderId="0" xfId="0" applyFont="1" applyFill="1" applyAlignment="1">
      <alignment horizontal="center"/>
    </xf>
    <xf numFmtId="0" fontId="1" fillId="15" borderId="5" xfId="0" applyFont="1" applyFill="1" applyBorder="1" applyAlignment="1">
      <alignment horizontal="center"/>
    </xf>
    <xf numFmtId="0" fontId="22" fillId="4" borderId="7" xfId="0" applyFont="1" applyFill="1" applyBorder="1" applyAlignment="1">
      <alignment horizontal="left" vertical="center" wrapText="1" indent="1"/>
    </xf>
    <xf numFmtId="0" fontId="7" fillId="5" borderId="7" xfId="0" applyFont="1" applyFill="1" applyBorder="1" applyAlignment="1">
      <alignment horizontal="center" vertical="center"/>
    </xf>
    <xf numFmtId="0" fontId="2" fillId="16" borderId="16" xfId="0" applyFont="1" applyFill="1" applyBorder="1" applyAlignment="1">
      <alignment horizontal="left" wrapText="1"/>
    </xf>
    <xf numFmtId="0" fontId="13" fillId="16" borderId="11" xfId="0" applyFont="1" applyFill="1" applyBorder="1" applyAlignment="1">
      <alignment horizontal="left"/>
    </xf>
    <xf numFmtId="0" fontId="13" fillId="16" borderId="12" xfId="0" applyFont="1" applyFill="1" applyBorder="1" applyAlignment="1">
      <alignment horizontal="left"/>
    </xf>
    <xf numFmtId="0" fontId="1" fillId="17" borderId="7" xfId="0" applyFont="1" applyFill="1" applyBorder="1" applyAlignment="1">
      <alignment horizontal="center"/>
    </xf>
    <xf numFmtId="0" fontId="1" fillId="17" borderId="16" xfId="0" applyFont="1" applyFill="1" applyBorder="1" applyAlignment="1">
      <alignment horizontal="center" vertical="center"/>
    </xf>
    <xf numFmtId="0" fontId="1" fillId="17" borderId="12" xfId="0" applyFont="1" applyFill="1" applyBorder="1" applyAlignment="1">
      <alignment horizontal="center" vertical="center"/>
    </xf>
    <xf numFmtId="0" fontId="1" fillId="16" borderId="21" xfId="0" applyFont="1" applyFill="1" applyBorder="1" applyAlignment="1" applyProtection="1">
      <alignment horizontal="center" vertical="center" wrapText="1"/>
      <protection locked="0"/>
    </xf>
    <xf numFmtId="0" fontId="0" fillId="16" borderId="18" xfId="0" applyFill="1" applyBorder="1" applyAlignment="1" applyProtection="1">
      <alignment horizontal="center" vertical="center" wrapText="1"/>
      <protection locked="0"/>
    </xf>
    <xf numFmtId="0" fontId="0" fillId="16" borderId="22" xfId="0" applyFill="1" applyBorder="1" applyAlignment="1" applyProtection="1">
      <alignment horizontal="center" vertical="center" wrapText="1"/>
      <protection locked="0"/>
    </xf>
    <xf numFmtId="0" fontId="0" fillId="16" borderId="13" xfId="0" applyFill="1" applyBorder="1" applyAlignment="1" applyProtection="1">
      <alignment horizontal="center" vertical="center" wrapText="1"/>
      <protection locked="0"/>
    </xf>
    <xf numFmtId="0" fontId="0" fillId="16" borderId="14" xfId="0" applyFill="1" applyBorder="1" applyAlignment="1" applyProtection="1">
      <alignment horizontal="center" vertical="center" wrapText="1"/>
      <protection locked="0"/>
    </xf>
    <xf numFmtId="0" fontId="0" fillId="16" borderId="15" xfId="0" applyFill="1" applyBorder="1" applyAlignment="1" applyProtection="1">
      <alignment horizontal="center" vertical="center" wrapText="1"/>
      <protection locked="0"/>
    </xf>
    <xf numFmtId="0" fontId="2" fillId="16" borderId="16" xfId="0" applyFont="1" applyFill="1" applyBorder="1" applyAlignment="1">
      <alignment horizontal="left"/>
    </xf>
    <xf numFmtId="0" fontId="0" fillId="4" borderId="10" xfId="0" applyFill="1" applyBorder="1" applyAlignment="1">
      <alignment horizontal="center" vertical="center"/>
    </xf>
    <xf numFmtId="0" fontId="0" fillId="4" borderId="9" xfId="0" applyFill="1" applyBorder="1" applyAlignment="1">
      <alignment horizontal="center" vertical="center"/>
    </xf>
    <xf numFmtId="0" fontId="8" fillId="4" borderId="10" xfId="0" applyFont="1" applyFill="1" applyBorder="1" applyAlignment="1">
      <alignment horizontal="left" vertical="center" wrapText="1" indent="1"/>
    </xf>
    <xf numFmtId="0" fontId="8" fillId="4" borderId="9" xfId="0" applyFont="1" applyFill="1" applyBorder="1" applyAlignment="1">
      <alignment horizontal="left" vertical="center" wrapText="1" indent="1"/>
    </xf>
    <xf numFmtId="0" fontId="7" fillId="4" borderId="10"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0" fillId="4" borderId="21" xfId="0" applyFill="1" applyBorder="1" applyAlignment="1" applyProtection="1">
      <alignment horizontal="center" wrapText="1"/>
      <protection locked="0"/>
    </xf>
    <xf numFmtId="0" fontId="0" fillId="4" borderId="18" xfId="0" applyFill="1" applyBorder="1" applyAlignment="1" applyProtection="1">
      <alignment horizontal="center" wrapText="1"/>
      <protection locked="0"/>
    </xf>
    <xf numFmtId="0" fontId="0" fillId="4" borderId="22" xfId="0" applyFill="1" applyBorder="1" applyAlignment="1" applyProtection="1">
      <alignment horizontal="center" wrapText="1"/>
      <protection locked="0"/>
    </xf>
    <xf numFmtId="0" fontId="0" fillId="4" borderId="13" xfId="0" applyFill="1" applyBorder="1" applyAlignment="1" applyProtection="1">
      <alignment horizontal="center" wrapText="1"/>
      <protection locked="0"/>
    </xf>
    <xf numFmtId="0" fontId="0" fillId="4" borderId="14" xfId="0" applyFill="1" applyBorder="1" applyAlignment="1" applyProtection="1">
      <alignment horizontal="center" wrapText="1"/>
      <protection locked="0"/>
    </xf>
    <xf numFmtId="0" fontId="0" fillId="4" borderId="15" xfId="0" applyFill="1" applyBorder="1" applyAlignment="1" applyProtection="1">
      <alignment horizontal="center" wrapText="1"/>
      <protection locked="0"/>
    </xf>
    <xf numFmtId="0" fontId="13" fillId="16" borderId="0" xfId="0" applyFont="1" applyFill="1" applyAlignment="1">
      <alignment horizontal="center"/>
    </xf>
    <xf numFmtId="0" fontId="13" fillId="16" borderId="5" xfId="0" applyFont="1" applyFill="1" applyBorder="1" applyAlignment="1">
      <alignment horizontal="center"/>
    </xf>
    <xf numFmtId="0" fontId="1" fillId="17" borderId="13" xfId="0" applyFont="1" applyFill="1" applyBorder="1" applyAlignment="1">
      <alignment horizontal="center" vertical="center"/>
    </xf>
    <xf numFmtId="0" fontId="1" fillId="17" borderId="15" xfId="0" applyFont="1" applyFill="1" applyBorder="1" applyAlignment="1">
      <alignment horizontal="center" vertical="center"/>
    </xf>
    <xf numFmtId="0" fontId="1" fillId="17" borderId="0" xfId="0" applyFont="1" applyFill="1" applyAlignment="1">
      <alignment horizontal="center"/>
    </xf>
    <xf numFmtId="0" fontId="1" fillId="17" borderId="5" xfId="0" applyFont="1" applyFill="1" applyBorder="1" applyAlignment="1">
      <alignment horizontal="center"/>
    </xf>
    <xf numFmtId="0" fontId="2" fillId="19" borderId="16" xfId="0" applyFont="1" applyFill="1" applyBorder="1" applyAlignment="1">
      <alignment horizontal="left" wrapText="1"/>
    </xf>
    <xf numFmtId="0" fontId="13" fillId="19" borderId="11" xfId="0" applyFont="1" applyFill="1" applyBorder="1" applyAlignment="1">
      <alignment horizontal="left"/>
    </xf>
    <xf numFmtId="0" fontId="13" fillId="19" borderId="12" xfId="0" applyFont="1" applyFill="1" applyBorder="1" applyAlignment="1">
      <alignment horizontal="left"/>
    </xf>
    <xf numFmtId="0" fontId="1" fillId="18" borderId="7" xfId="0" applyFont="1" applyFill="1" applyBorder="1" applyAlignment="1">
      <alignment horizontal="center"/>
    </xf>
    <xf numFmtId="0" fontId="1" fillId="18" borderId="16" xfId="0" applyFont="1" applyFill="1" applyBorder="1" applyAlignment="1">
      <alignment horizontal="center" vertical="center"/>
    </xf>
    <xf numFmtId="0" fontId="1" fillId="18" borderId="12" xfId="0" applyFont="1" applyFill="1" applyBorder="1" applyAlignment="1">
      <alignment horizontal="center" vertical="center"/>
    </xf>
    <xf numFmtId="0" fontId="1" fillId="19" borderId="21" xfId="0" applyFont="1" applyFill="1" applyBorder="1" applyAlignment="1" applyProtection="1">
      <alignment horizontal="center" vertical="center" wrapText="1"/>
      <protection locked="0"/>
    </xf>
    <xf numFmtId="0" fontId="0" fillId="19" borderId="18" xfId="0" applyFill="1" applyBorder="1" applyAlignment="1" applyProtection="1">
      <alignment horizontal="center" vertical="center" wrapText="1"/>
      <protection locked="0"/>
    </xf>
    <xf numFmtId="0" fontId="0" fillId="19" borderId="22" xfId="0" applyFill="1" applyBorder="1" applyAlignment="1" applyProtection="1">
      <alignment horizontal="center" vertical="center" wrapText="1"/>
      <protection locked="0"/>
    </xf>
    <xf numFmtId="0" fontId="0" fillId="19" borderId="13" xfId="0" applyFill="1" applyBorder="1" applyAlignment="1" applyProtection="1">
      <alignment horizontal="center" vertical="center" wrapText="1"/>
      <protection locked="0"/>
    </xf>
    <xf numFmtId="0" fontId="0" fillId="19" borderId="14" xfId="0" applyFill="1" applyBorder="1" applyAlignment="1" applyProtection="1">
      <alignment horizontal="center" vertical="center" wrapText="1"/>
      <protection locked="0"/>
    </xf>
    <xf numFmtId="0" fontId="0" fillId="19" borderId="15" xfId="0" applyFill="1" applyBorder="1" applyAlignment="1" applyProtection="1">
      <alignment horizontal="center" vertical="center" wrapText="1"/>
      <protection locked="0"/>
    </xf>
    <xf numFmtId="0" fontId="2" fillId="19" borderId="16" xfId="0" applyFont="1" applyFill="1" applyBorder="1" applyAlignment="1">
      <alignment horizontal="left"/>
    </xf>
    <xf numFmtId="0" fontId="0" fillId="5" borderId="7" xfId="0" applyFill="1" applyBorder="1" applyAlignment="1" applyProtection="1">
      <alignment horizontal="left" wrapText="1"/>
      <protection locked="0"/>
    </xf>
    <xf numFmtId="0" fontId="13" fillId="19" borderId="0" xfId="0" applyFont="1" applyFill="1" applyAlignment="1">
      <alignment horizontal="center"/>
    </xf>
    <xf numFmtId="0" fontId="13" fillId="19" borderId="5" xfId="0" applyFont="1" applyFill="1" applyBorder="1" applyAlignment="1">
      <alignment horizontal="center"/>
    </xf>
    <xf numFmtId="0" fontId="1" fillId="18" borderId="13" xfId="0" applyFont="1" applyFill="1" applyBorder="1" applyAlignment="1">
      <alignment horizontal="center" vertical="center"/>
    </xf>
    <xf numFmtId="0" fontId="1" fillId="18" borderId="15" xfId="0" applyFont="1" applyFill="1" applyBorder="1" applyAlignment="1">
      <alignment horizontal="center" vertical="center"/>
    </xf>
    <xf numFmtId="0" fontId="1" fillId="18" borderId="0" xfId="0" applyFont="1" applyFill="1" applyAlignment="1">
      <alignment horizontal="center"/>
    </xf>
    <xf numFmtId="0" fontId="1" fillId="18" borderId="5" xfId="0" applyFont="1" applyFill="1" applyBorder="1" applyAlignment="1">
      <alignment horizontal="center"/>
    </xf>
    <xf numFmtId="0" fontId="4" fillId="5" borderId="7" xfId="0" applyFont="1" applyFill="1" applyBorder="1" applyAlignment="1">
      <alignment horizontal="left" vertical="center" wrapText="1" indent="1"/>
    </xf>
    <xf numFmtId="0" fontId="2" fillId="20" borderId="16" xfId="0" applyFont="1" applyFill="1" applyBorder="1" applyAlignment="1">
      <alignment horizontal="left"/>
    </xf>
    <xf numFmtId="0" fontId="13" fillId="20" borderId="11" xfId="0" applyFont="1" applyFill="1" applyBorder="1" applyAlignment="1">
      <alignment horizontal="left"/>
    </xf>
    <xf numFmtId="0" fontId="13" fillId="20" borderId="12" xfId="0" applyFont="1" applyFill="1" applyBorder="1" applyAlignment="1">
      <alignment horizontal="left"/>
    </xf>
    <xf numFmtId="0" fontId="1" fillId="21" borderId="7" xfId="0" applyFont="1" applyFill="1" applyBorder="1" applyAlignment="1">
      <alignment horizontal="center"/>
    </xf>
    <xf numFmtId="0" fontId="13" fillId="20" borderId="0" xfId="0" applyFont="1" applyFill="1" applyAlignment="1">
      <alignment horizontal="center"/>
    </xf>
    <xf numFmtId="0" fontId="13" fillId="20" borderId="5" xfId="0" applyFont="1" applyFill="1" applyBorder="1" applyAlignment="1">
      <alignment horizontal="center"/>
    </xf>
    <xf numFmtId="0" fontId="1" fillId="21" borderId="13" xfId="0" applyFont="1" applyFill="1" applyBorder="1" applyAlignment="1">
      <alignment horizontal="center" vertical="center"/>
    </xf>
    <xf numFmtId="0" fontId="1" fillId="21" borderId="15" xfId="0" applyFont="1" applyFill="1" applyBorder="1" applyAlignment="1">
      <alignment horizontal="center" vertical="center"/>
    </xf>
    <xf numFmtId="0" fontId="1" fillId="21" borderId="0" xfId="0" applyFont="1" applyFill="1" applyAlignment="1">
      <alignment horizontal="center"/>
    </xf>
    <xf numFmtId="0" fontId="1" fillId="21" borderId="5" xfId="0" applyFont="1" applyFill="1" applyBorder="1" applyAlignment="1">
      <alignment horizontal="center"/>
    </xf>
  </cellXfs>
  <cellStyles count="1">
    <cellStyle name="Normal" xfId="0" builtinId="0"/>
  </cellStyles>
  <dxfs count="19">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
      <font>
        <color rgb="FFC00000"/>
      </font>
      <fill>
        <patternFill>
          <bgColor rgb="FFFFCCCC"/>
        </patternFill>
      </fill>
    </dxf>
    <dxf>
      <font>
        <b/>
        <i val="0"/>
        <color rgb="FFFF0000"/>
      </font>
      <fill>
        <patternFill>
          <bgColor rgb="FFFFCCCC"/>
        </patternFill>
      </fill>
    </dxf>
    <dxf>
      <font>
        <b/>
        <i val="0"/>
        <color rgb="FFFF0000"/>
      </font>
      <fill>
        <patternFill>
          <bgColor rgb="FFFFCCCC"/>
        </patternFill>
      </fill>
    </dxf>
    <dxf>
      <font>
        <color rgb="FF00B050"/>
      </font>
      <fill>
        <patternFill>
          <bgColor theme="9" tint="0.79998168889431442"/>
        </patternFill>
      </fill>
    </dxf>
    <dxf>
      <font>
        <color theme="5"/>
      </font>
      <fill>
        <patternFill>
          <bgColor theme="7" tint="0.79998168889431442"/>
        </patternFill>
      </fill>
    </dxf>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
      <font>
        <color rgb="FF00B050"/>
      </font>
      <fill>
        <patternFill>
          <bgColor theme="9" tint="0.79998168889431442"/>
        </patternFill>
      </fill>
    </dxf>
    <dxf>
      <font>
        <color rgb="FFC00000"/>
      </font>
      <fill>
        <patternFill>
          <bgColor rgb="FFFFCCCC"/>
        </patternFill>
      </fill>
    </dxf>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s>
  <tableStyles count="0" defaultTableStyle="TableStyleMedium2" defaultPivotStyle="PivotStyleMedium9"/>
  <colors>
    <mruColors>
      <color rgb="FFE7E7FF"/>
      <color rgb="FFB6E8C1"/>
      <color rgb="FFDCF4E1"/>
      <color rgb="FFFFBDBD"/>
      <color rgb="FFCCCCFF"/>
      <color rgb="FFD9D9FF"/>
      <color rgb="FFFFCC99"/>
      <color rgb="FFFFE2C5"/>
      <color rgb="FFFFC1C1"/>
      <color rgb="FFFFE5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643890</xdr:colOff>
      <xdr:row>33</xdr:row>
      <xdr:rowOff>38100</xdr:rowOff>
    </xdr:from>
    <xdr:to>
      <xdr:col>5</xdr:col>
      <xdr:colOff>438150</xdr:colOff>
      <xdr:row>49</xdr:row>
      <xdr:rowOff>94669</xdr:rowOff>
    </xdr:to>
    <xdr:pic>
      <xdr:nvPicPr>
        <xdr:cNvPr id="4" name="Picture 3">
          <a:extLst>
            <a:ext uri="{FF2B5EF4-FFF2-40B4-BE49-F238E27FC236}">
              <a16:creationId xmlns:a16="http://schemas.microsoft.com/office/drawing/2014/main" id="{10CECF39-0263-90CC-ABD5-9FFD0CE046F1}"/>
            </a:ext>
          </a:extLst>
        </xdr:cNvPr>
        <xdr:cNvPicPr>
          <a:picLocks noChangeAspect="1"/>
        </xdr:cNvPicPr>
      </xdr:nvPicPr>
      <xdr:blipFill>
        <a:blip xmlns:r="http://schemas.openxmlformats.org/officeDocument/2006/relationships" r:embed="rId1"/>
        <a:stretch>
          <a:fillRect/>
        </a:stretch>
      </xdr:blipFill>
      <xdr:spPr>
        <a:xfrm>
          <a:off x="643890" y="7650480"/>
          <a:ext cx="8069580" cy="3104569"/>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D09BE-5E89-44F3-9DF9-1FAE3E85CEBC}">
  <dimension ref="A1:M32"/>
  <sheetViews>
    <sheetView topLeftCell="A15" workbookViewId="0">
      <selection activeCell="B21" sqref="B21:G22"/>
    </sheetView>
  </sheetViews>
  <sheetFormatPr defaultColWidth="9.140625" defaultRowHeight="15" x14ac:dyDescent="0.25"/>
  <cols>
    <col min="1" max="1" width="61.5703125" customWidth="1"/>
    <col min="2" max="2" width="30" style="3" customWidth="1"/>
    <col min="3" max="3" width="17.28515625" style="3" bestFit="1" customWidth="1"/>
    <col min="4" max="4" width="6" style="3" bestFit="1" customWidth="1"/>
    <col min="8" max="8" width="8.140625" customWidth="1"/>
    <col min="9" max="9" width="8.28515625" customWidth="1"/>
  </cols>
  <sheetData>
    <row r="1" spans="1:13" x14ac:dyDescent="0.25">
      <c r="A1" s="51" t="e" vm="1">
        <v>#VALUE!</v>
      </c>
      <c r="B1" s="52"/>
      <c r="C1" s="52"/>
      <c r="D1" s="52"/>
      <c r="E1" s="52"/>
      <c r="F1" s="52"/>
      <c r="G1" s="53"/>
    </row>
    <row r="2" spans="1:13" x14ac:dyDescent="0.25">
      <c r="A2" s="54"/>
      <c r="B2" s="55"/>
      <c r="C2" s="55"/>
      <c r="D2" s="55"/>
      <c r="E2" s="55"/>
      <c r="F2" s="55"/>
      <c r="G2" s="56"/>
    </row>
    <row r="3" spans="1:13" x14ac:dyDescent="0.25">
      <c r="A3" s="54"/>
      <c r="B3" s="55"/>
      <c r="C3" s="55"/>
      <c r="D3" s="55"/>
      <c r="E3" s="55"/>
      <c r="F3" s="55"/>
      <c r="G3" s="56"/>
    </row>
    <row r="4" spans="1:13" x14ac:dyDescent="0.25">
      <c r="A4" s="54"/>
      <c r="B4" s="55"/>
      <c r="C4" s="55"/>
      <c r="D4" s="55"/>
      <c r="E4" s="55"/>
      <c r="F4" s="55"/>
      <c r="G4" s="56"/>
    </row>
    <row r="5" spans="1:13" x14ac:dyDescent="0.25">
      <c r="A5" s="54"/>
      <c r="B5" s="55"/>
      <c r="C5" s="55"/>
      <c r="D5" s="55"/>
      <c r="E5" s="55"/>
      <c r="F5" s="55"/>
      <c r="G5" s="56"/>
    </row>
    <row r="6" spans="1:13" x14ac:dyDescent="0.25">
      <c r="A6" s="54"/>
      <c r="B6" s="55"/>
      <c r="C6" s="55"/>
      <c r="D6" s="55"/>
      <c r="E6" s="55"/>
      <c r="F6" s="55"/>
      <c r="G6" s="56"/>
    </row>
    <row r="7" spans="1:13" x14ac:dyDescent="0.25">
      <c r="A7" s="54"/>
      <c r="B7" s="55"/>
      <c r="C7" s="55"/>
      <c r="D7" s="55"/>
      <c r="E7" s="55"/>
      <c r="F7" s="55"/>
      <c r="G7" s="56"/>
    </row>
    <row r="8" spans="1:13" x14ac:dyDescent="0.25">
      <c r="A8" s="54"/>
      <c r="B8" s="55"/>
      <c r="C8" s="55"/>
      <c r="D8" s="55"/>
      <c r="E8" s="55"/>
      <c r="F8" s="55"/>
      <c r="G8" s="56"/>
    </row>
    <row r="9" spans="1:13" ht="23.25" x14ac:dyDescent="0.35">
      <c r="A9" s="60" t="s">
        <v>57</v>
      </c>
      <c r="B9" s="61"/>
      <c r="C9" s="61"/>
      <c r="D9" s="61"/>
      <c r="E9" s="61"/>
      <c r="F9" s="61"/>
      <c r="G9" s="62"/>
    </row>
    <row r="10" spans="1:13" ht="103.5" customHeight="1" x14ac:dyDescent="0.35">
      <c r="A10" s="57" t="s">
        <v>56</v>
      </c>
      <c r="B10" s="58"/>
      <c r="C10" s="58"/>
      <c r="D10" s="58"/>
      <c r="E10" s="58"/>
      <c r="F10" s="58"/>
      <c r="G10" s="59"/>
      <c r="H10" s="1"/>
      <c r="I10" s="1"/>
      <c r="J10" s="1"/>
      <c r="K10" s="1"/>
      <c r="L10" s="1"/>
      <c r="M10" s="1"/>
    </row>
    <row r="11" spans="1:13" ht="18.75" x14ac:dyDescent="0.3">
      <c r="A11" s="47" t="s">
        <v>58</v>
      </c>
      <c r="B11" s="48"/>
      <c r="C11" s="48"/>
      <c r="D11" s="48"/>
      <c r="E11" s="48"/>
      <c r="F11" s="48"/>
      <c r="G11" s="49"/>
    </row>
    <row r="12" spans="1:13" ht="15" customHeight="1" x14ac:dyDescent="0.25">
      <c r="A12" s="63" t="s">
        <v>59</v>
      </c>
      <c r="B12" s="64"/>
      <c r="C12" s="64"/>
      <c r="D12" s="64"/>
      <c r="E12" s="64"/>
      <c r="F12" s="64"/>
      <c r="G12" s="65"/>
    </row>
    <row r="13" spans="1:13" ht="15" customHeight="1" x14ac:dyDescent="0.25">
      <c r="A13" s="66"/>
      <c r="B13" s="67"/>
      <c r="C13" s="67"/>
      <c r="D13" s="67"/>
      <c r="E13" s="67"/>
      <c r="F13" s="67"/>
      <c r="G13" s="68"/>
    </row>
    <row r="14" spans="1:13" ht="15" customHeight="1" x14ac:dyDescent="0.25">
      <c r="A14" s="66"/>
      <c r="B14" s="67"/>
      <c r="C14" s="67"/>
      <c r="D14" s="67"/>
      <c r="E14" s="67"/>
      <c r="F14" s="67"/>
      <c r="G14" s="68"/>
    </row>
    <row r="15" spans="1:13" ht="15" customHeight="1" x14ac:dyDescent="0.25">
      <c r="A15" s="66"/>
      <c r="B15" s="67"/>
      <c r="C15" s="67"/>
      <c r="D15" s="67"/>
      <c r="E15" s="67"/>
      <c r="F15" s="67"/>
      <c r="G15" s="68"/>
    </row>
    <row r="16" spans="1:13" ht="15" customHeight="1" x14ac:dyDescent="0.25">
      <c r="A16" s="66"/>
      <c r="B16" s="67"/>
      <c r="C16" s="67"/>
      <c r="D16" s="67"/>
      <c r="E16" s="67"/>
      <c r="F16" s="67"/>
      <c r="G16" s="68"/>
    </row>
    <row r="17" spans="1:7" ht="15" customHeight="1" x14ac:dyDescent="0.25">
      <c r="A17" s="66"/>
      <c r="B17" s="67"/>
      <c r="C17" s="67"/>
      <c r="D17" s="67"/>
      <c r="E17" s="67"/>
      <c r="F17" s="67"/>
      <c r="G17" s="68"/>
    </row>
    <row r="18" spans="1:7" ht="15" customHeight="1" x14ac:dyDescent="0.25">
      <c r="A18" s="66"/>
      <c r="B18" s="67"/>
      <c r="C18" s="67"/>
      <c r="D18" s="67"/>
      <c r="E18" s="67"/>
      <c r="F18" s="67"/>
      <c r="G18" s="68"/>
    </row>
    <row r="19" spans="1:7" x14ac:dyDescent="0.25">
      <c r="A19" s="69"/>
      <c r="B19" s="70"/>
      <c r="C19" s="70"/>
      <c r="D19" s="70"/>
      <c r="E19" s="70"/>
      <c r="F19" s="70"/>
      <c r="G19" s="71"/>
    </row>
    <row r="21" spans="1:7" x14ac:dyDescent="0.25">
      <c r="A21" s="46" t="s">
        <v>60</v>
      </c>
      <c r="B21" s="50"/>
      <c r="C21" s="50"/>
      <c r="D21" s="50"/>
      <c r="E21" s="50"/>
      <c r="F21" s="50"/>
      <c r="G21" s="50"/>
    </row>
    <row r="22" spans="1:7" x14ac:dyDescent="0.25">
      <c r="A22" s="46"/>
      <c r="B22" s="50"/>
      <c r="C22" s="50"/>
      <c r="D22" s="50"/>
      <c r="E22" s="50"/>
      <c r="F22" s="50"/>
      <c r="G22" s="50"/>
    </row>
    <row r="23" spans="1:7" x14ac:dyDescent="0.25">
      <c r="A23" s="46" t="s">
        <v>61</v>
      </c>
      <c r="B23" s="50"/>
      <c r="C23" s="50"/>
      <c r="D23" s="50"/>
      <c r="E23" s="50"/>
      <c r="F23" s="50"/>
      <c r="G23" s="50"/>
    </row>
    <row r="24" spans="1:7" x14ac:dyDescent="0.25">
      <c r="A24" s="46"/>
      <c r="B24" s="50"/>
      <c r="C24" s="50"/>
      <c r="D24" s="50"/>
      <c r="E24" s="50"/>
      <c r="F24" s="50"/>
      <c r="G24" s="50"/>
    </row>
    <row r="25" spans="1:7" x14ac:dyDescent="0.25">
      <c r="A25" s="46" t="s">
        <v>62</v>
      </c>
      <c r="B25" s="50"/>
      <c r="C25" s="50"/>
      <c r="D25" s="50"/>
      <c r="E25" s="50"/>
      <c r="F25" s="50"/>
      <c r="G25" s="50"/>
    </row>
    <row r="26" spans="1:7" x14ac:dyDescent="0.25">
      <c r="A26" s="46"/>
      <c r="B26" s="50"/>
      <c r="C26" s="50"/>
      <c r="D26" s="50"/>
      <c r="E26" s="50"/>
      <c r="F26" s="50"/>
      <c r="G26" s="50"/>
    </row>
    <row r="27" spans="1:7" x14ac:dyDescent="0.25">
      <c r="A27" s="46" t="s">
        <v>63</v>
      </c>
      <c r="B27" s="50"/>
      <c r="C27" s="50"/>
      <c r="D27" s="50"/>
      <c r="E27" s="50"/>
      <c r="F27" s="50"/>
      <c r="G27" s="50"/>
    </row>
    <row r="28" spans="1:7" x14ac:dyDescent="0.25">
      <c r="A28" s="46"/>
      <c r="B28" s="50"/>
      <c r="C28" s="50"/>
      <c r="D28" s="50"/>
      <c r="E28" s="50"/>
      <c r="F28" s="50"/>
      <c r="G28" s="50"/>
    </row>
    <row r="29" spans="1:7" x14ac:dyDescent="0.25">
      <c r="A29" s="46" t="s">
        <v>64</v>
      </c>
      <c r="B29" s="50"/>
      <c r="C29" s="50"/>
      <c r="D29" s="50"/>
      <c r="E29" s="50"/>
      <c r="F29" s="50"/>
      <c r="G29" s="50"/>
    </row>
    <row r="30" spans="1:7" x14ac:dyDescent="0.25">
      <c r="A30" s="46"/>
      <c r="B30" s="50"/>
      <c r="C30" s="50"/>
      <c r="D30" s="50"/>
      <c r="E30" s="50"/>
      <c r="F30" s="50"/>
      <c r="G30" s="50"/>
    </row>
    <row r="32" spans="1:7" ht="18.75" x14ac:dyDescent="0.3">
      <c r="A32" s="47" t="s">
        <v>242</v>
      </c>
      <c r="B32" s="48"/>
      <c r="C32" s="48"/>
      <c r="D32" s="48"/>
      <c r="E32" s="48"/>
      <c r="F32" s="48"/>
      <c r="G32" s="49"/>
    </row>
  </sheetData>
  <sheetProtection sheet="1" objects="1" scenarios="1" selectLockedCells="1"/>
  <mergeCells count="16">
    <mergeCell ref="A1:G8"/>
    <mergeCell ref="A10:G10"/>
    <mergeCell ref="A9:G9"/>
    <mergeCell ref="A11:G11"/>
    <mergeCell ref="A12:G19"/>
    <mergeCell ref="A21:A22"/>
    <mergeCell ref="A23:A24"/>
    <mergeCell ref="A25:A26"/>
    <mergeCell ref="A32:G32"/>
    <mergeCell ref="A27:A28"/>
    <mergeCell ref="A29:A30"/>
    <mergeCell ref="B21:G22"/>
    <mergeCell ref="B23:G24"/>
    <mergeCell ref="B25:G26"/>
    <mergeCell ref="B27:G28"/>
    <mergeCell ref="B29:G30"/>
  </mergeCells>
  <dataValidations count="1">
    <dataValidation type="list" allowBlank="1" showInputMessage="1" showErrorMessage="1" sqref="B29:G30" xr:uid="{DF8730BB-11DF-4EBE-8DDE-F4B04BC5FEFE}">
      <formula1>"Supportive Services Only - Standalone, Supportive Services Only - Street Outreach, Transitional Housing, Rapid Rehousing, Permanent Supportive Housing, Supportive Services Only - Coordinated Entry"</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D01B2-4D09-4A67-B814-641E7A738C9D}">
  <dimension ref="A1:N27"/>
  <sheetViews>
    <sheetView tabSelected="1" workbookViewId="0">
      <selection activeCell="F16" sqref="F16:H17"/>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8.5703125" style="3" bestFit="1" customWidth="1"/>
    <col min="9" max="9" width="8.140625" customWidth="1"/>
    <col min="10" max="10" width="8.28515625" customWidth="1"/>
  </cols>
  <sheetData>
    <row r="1" spans="1:14" x14ac:dyDescent="0.25">
      <c r="A1" s="142" t="e" vm="1">
        <v>#VALUE!</v>
      </c>
      <c r="B1" s="142"/>
      <c r="C1" s="142"/>
      <c r="D1" s="142"/>
      <c r="E1" s="142"/>
      <c r="F1" s="142"/>
      <c r="G1" s="142"/>
      <c r="H1" s="142"/>
    </row>
    <row r="2" spans="1:14" x14ac:dyDescent="0.25">
      <c r="A2" s="142"/>
      <c r="B2" s="142"/>
      <c r="C2" s="142"/>
      <c r="D2" s="142"/>
      <c r="E2" s="142"/>
      <c r="F2" s="142"/>
      <c r="G2" s="142"/>
      <c r="H2" s="142"/>
    </row>
    <row r="3" spans="1:14" x14ac:dyDescent="0.25">
      <c r="A3" s="142"/>
      <c r="B3" s="142"/>
      <c r="C3" s="142"/>
      <c r="D3" s="142"/>
      <c r="E3" s="142"/>
      <c r="F3" s="142"/>
      <c r="G3" s="142"/>
      <c r="H3" s="142"/>
    </row>
    <row r="4" spans="1:14" x14ac:dyDescent="0.25">
      <c r="A4" s="142"/>
      <c r="B4" s="142"/>
      <c r="C4" s="142"/>
      <c r="D4" s="142"/>
      <c r="E4" s="142"/>
      <c r="F4" s="142"/>
      <c r="G4" s="142"/>
      <c r="H4" s="142"/>
    </row>
    <row r="5" spans="1:14" x14ac:dyDescent="0.25">
      <c r="A5" s="142"/>
      <c r="B5" s="142"/>
      <c r="C5" s="142"/>
      <c r="D5" s="142"/>
      <c r="E5" s="142"/>
      <c r="F5" s="142"/>
      <c r="G5" s="142"/>
      <c r="H5" s="142"/>
    </row>
    <row r="6" spans="1:14" x14ac:dyDescent="0.25">
      <c r="A6" s="142"/>
      <c r="B6" s="142"/>
      <c r="C6" s="142"/>
      <c r="D6" s="142"/>
      <c r="E6" s="142"/>
      <c r="F6" s="142"/>
      <c r="G6" s="142"/>
      <c r="H6" s="142"/>
    </row>
    <row r="7" spans="1:14" x14ac:dyDescent="0.25">
      <c r="A7" s="142"/>
      <c r="B7" s="142"/>
      <c r="C7" s="142"/>
      <c r="D7" s="142"/>
      <c r="E7" s="142"/>
      <c r="F7" s="142"/>
      <c r="G7" s="142"/>
      <c r="H7" s="142"/>
    </row>
    <row r="8" spans="1:14" x14ac:dyDescent="0.25">
      <c r="A8" s="142"/>
      <c r="B8" s="142"/>
      <c r="C8" s="142"/>
      <c r="D8" s="142"/>
      <c r="E8" s="142"/>
      <c r="F8" s="142"/>
      <c r="G8" s="142"/>
      <c r="H8" s="142"/>
    </row>
    <row r="9" spans="1:14" ht="21" x14ac:dyDescent="0.35">
      <c r="A9" s="314" t="s">
        <v>221</v>
      </c>
      <c r="B9" s="314"/>
      <c r="C9" s="314"/>
      <c r="D9" s="314"/>
      <c r="E9" s="314"/>
      <c r="F9" s="314"/>
      <c r="G9" s="314"/>
      <c r="H9" s="315"/>
      <c r="I9" s="1"/>
      <c r="J9" s="1"/>
      <c r="K9" s="1"/>
      <c r="L9" s="1"/>
      <c r="M9" s="1"/>
      <c r="N9" s="1"/>
    </row>
    <row r="10" spans="1:14" ht="21" x14ac:dyDescent="0.35">
      <c r="A10" s="310" t="s">
        <v>154</v>
      </c>
      <c r="B10" s="311"/>
      <c r="C10" s="311"/>
      <c r="D10" s="311"/>
      <c r="E10" s="311"/>
      <c r="F10" s="311"/>
      <c r="G10" s="311"/>
      <c r="H10" s="312"/>
      <c r="I10" s="1"/>
      <c r="J10" s="1"/>
      <c r="K10" s="1"/>
      <c r="L10" s="1"/>
      <c r="M10" s="1"/>
      <c r="N10" s="1"/>
    </row>
    <row r="11" spans="1:14" x14ac:dyDescent="0.25">
      <c r="A11" s="316" t="s">
        <v>160</v>
      </c>
      <c r="B11" s="317"/>
      <c r="C11" s="27" t="s">
        <v>0</v>
      </c>
      <c r="D11" s="28" t="s">
        <v>77</v>
      </c>
      <c r="E11" s="27" t="s">
        <v>1</v>
      </c>
      <c r="F11" s="318" t="s">
        <v>2</v>
      </c>
      <c r="G11" s="318"/>
      <c r="H11" s="319"/>
      <c r="I11" s="2"/>
      <c r="J11" s="2"/>
    </row>
    <row r="12" spans="1:14" ht="40.5" customHeight="1" x14ac:dyDescent="0.25">
      <c r="A12" s="72">
        <v>1.1000000000000001</v>
      </c>
      <c r="B12" s="121" t="s">
        <v>223</v>
      </c>
      <c r="C12" s="122" t="s">
        <v>4</v>
      </c>
      <c r="D12" s="108"/>
      <c r="E12" s="83" t="e" cm="1">
        <f t="array" ref="E12">_xlfn.IFS(D12 = "Met",1,D12 = "Unmet",0)</f>
        <v>#N/A</v>
      </c>
      <c r="F12" s="197"/>
      <c r="G12" s="197"/>
      <c r="H12" s="197"/>
    </row>
    <row r="13" spans="1:14" ht="40.5" customHeight="1" x14ac:dyDescent="0.25">
      <c r="A13" s="72"/>
      <c r="B13" s="204"/>
      <c r="C13" s="122"/>
      <c r="D13" s="108"/>
      <c r="E13" s="83"/>
      <c r="F13" s="197"/>
      <c r="G13" s="197"/>
      <c r="H13" s="197"/>
    </row>
    <row r="14" spans="1:14" ht="29.25" customHeight="1" x14ac:dyDescent="0.25">
      <c r="A14" s="110">
        <v>1.2</v>
      </c>
      <c r="B14" s="205" t="s">
        <v>224</v>
      </c>
      <c r="C14" s="183" t="s">
        <v>4</v>
      </c>
      <c r="D14" s="103"/>
      <c r="E14" s="181" t="e" cm="1">
        <f t="array" ref="E14">_xlfn.IFS(D14 = "Met",1,D14 = "Unmet",0)</f>
        <v>#N/A</v>
      </c>
      <c r="F14" s="175"/>
      <c r="G14" s="176"/>
      <c r="H14" s="177"/>
    </row>
    <row r="15" spans="1:14" ht="29.25" customHeight="1" x14ac:dyDescent="0.25">
      <c r="A15" s="196"/>
      <c r="B15" s="206"/>
      <c r="C15" s="184"/>
      <c r="D15" s="104"/>
      <c r="E15" s="182"/>
      <c r="F15" s="178"/>
      <c r="G15" s="179"/>
      <c r="H15" s="180"/>
    </row>
    <row r="16" spans="1:14" ht="29.25" customHeight="1" x14ac:dyDescent="0.25">
      <c r="A16" s="72">
        <v>1.3</v>
      </c>
      <c r="B16" s="121" t="s">
        <v>225</v>
      </c>
      <c r="C16" s="122" t="s">
        <v>4</v>
      </c>
      <c r="D16" s="108"/>
      <c r="E16" s="83" t="e" cm="1">
        <f t="array" ref="E16">_xlfn.IFS(D16 = "Met",1,D16 = "Unmet",0)</f>
        <v>#N/A</v>
      </c>
      <c r="F16" s="185"/>
      <c r="G16" s="185"/>
      <c r="H16" s="185"/>
    </row>
    <row r="17" spans="1:14" ht="29.25" customHeight="1" x14ac:dyDescent="0.25">
      <c r="A17" s="72"/>
      <c r="B17" s="121"/>
      <c r="C17" s="122"/>
      <c r="D17" s="108"/>
      <c r="E17" s="83"/>
      <c r="F17" s="185"/>
      <c r="G17" s="185"/>
      <c r="H17" s="185"/>
    </row>
    <row r="18" spans="1:14" ht="29.25" customHeight="1" x14ac:dyDescent="0.25">
      <c r="A18" s="171" t="s">
        <v>222</v>
      </c>
      <c r="B18" s="123" t="s">
        <v>226</v>
      </c>
      <c r="C18" s="124" t="s">
        <v>4</v>
      </c>
      <c r="D18" s="90"/>
      <c r="E18" s="87" t="e" cm="1">
        <f t="array" ref="E18">_xlfn.IFS(D18 = "Met",1,D18 = "Unmet",0)</f>
        <v>#N/A</v>
      </c>
      <c r="F18" s="195"/>
      <c r="G18" s="195"/>
      <c r="H18" s="195"/>
    </row>
    <row r="19" spans="1:14" ht="29.25" customHeight="1" x14ac:dyDescent="0.25">
      <c r="A19" s="84"/>
      <c r="B19" s="123"/>
      <c r="C19" s="124"/>
      <c r="D19" s="90"/>
      <c r="E19" s="87"/>
      <c r="F19" s="195"/>
      <c r="G19" s="195"/>
      <c r="H19" s="195"/>
    </row>
    <row r="20" spans="1:14" ht="21" x14ac:dyDescent="0.35">
      <c r="A20" s="310" t="s">
        <v>159</v>
      </c>
      <c r="B20" s="311"/>
      <c r="C20" s="311"/>
      <c r="D20" s="311"/>
      <c r="E20" s="311"/>
      <c r="F20" s="311"/>
      <c r="G20" s="311"/>
      <c r="H20" s="312"/>
      <c r="I20" s="1"/>
      <c r="J20" s="1"/>
      <c r="K20" s="1"/>
      <c r="L20" s="1"/>
      <c r="M20" s="1"/>
      <c r="N20" s="1"/>
    </row>
    <row r="21" spans="1:14" x14ac:dyDescent="0.25">
      <c r="A21" s="313" t="s">
        <v>135</v>
      </c>
      <c r="B21" s="313"/>
      <c r="C21" s="29" t="s">
        <v>0</v>
      </c>
      <c r="D21" s="29" t="s">
        <v>77</v>
      </c>
      <c r="E21" s="29" t="s">
        <v>1</v>
      </c>
      <c r="F21" s="313" t="s">
        <v>2</v>
      </c>
      <c r="G21" s="313"/>
      <c r="H21" s="313"/>
    </row>
    <row r="22" spans="1:14" ht="49.5" customHeight="1" x14ac:dyDescent="0.25">
      <c r="A22" s="170" t="s">
        <v>228</v>
      </c>
      <c r="B22" s="88" t="s">
        <v>229</v>
      </c>
      <c r="C22" s="113" t="s">
        <v>3</v>
      </c>
      <c r="D22" s="108"/>
      <c r="E22" s="83" t="e" cm="1">
        <f t="array" ref="E22">_xlfn.IFS(D22 = "49% or less",0,D22 = "50-84%",5,D22 = "85% or greater",15)</f>
        <v>#N/A</v>
      </c>
      <c r="F22" s="109"/>
      <c r="G22" s="109"/>
      <c r="H22" s="109"/>
    </row>
    <row r="23" spans="1:14" ht="49.5" customHeight="1" x14ac:dyDescent="0.25">
      <c r="A23" s="72"/>
      <c r="B23" s="88"/>
      <c r="C23" s="113"/>
      <c r="D23" s="108"/>
      <c r="E23" s="83"/>
      <c r="F23" s="109"/>
      <c r="G23" s="109"/>
      <c r="H23" s="109"/>
    </row>
    <row r="24" spans="1:14" ht="15.75" x14ac:dyDescent="0.25">
      <c r="C24" s="172" t="s">
        <v>149</v>
      </c>
      <c r="D24" s="172"/>
      <c r="E24" s="172"/>
      <c r="F24" s="152">
        <v>19</v>
      </c>
      <c r="G24" s="153"/>
      <c r="H24" s="154"/>
    </row>
    <row r="25" spans="1:14" ht="15.75" x14ac:dyDescent="0.25">
      <c r="C25" s="77" t="s">
        <v>151</v>
      </c>
      <c r="D25" s="78"/>
      <c r="E25" s="79"/>
      <c r="F25" s="107" t="e">
        <f>SUM(E12:E19,E22)</f>
        <v>#N/A</v>
      </c>
      <c r="G25" s="107"/>
      <c r="H25" s="107"/>
    </row>
    <row r="26" spans="1:14" x14ac:dyDescent="0.25">
      <c r="C26" s="192" t="s">
        <v>227</v>
      </c>
      <c r="D26" s="193"/>
      <c r="E26" s="193"/>
      <c r="F26" s="194" t="e">
        <f>SUM(E12:E19)</f>
        <v>#N/A</v>
      </c>
      <c r="G26" s="194"/>
      <c r="H26" s="194"/>
    </row>
    <row r="27" spans="1:14" x14ac:dyDescent="0.25">
      <c r="C27" s="193"/>
      <c r="D27" s="193"/>
      <c r="E27" s="193"/>
      <c r="F27" s="194"/>
      <c r="G27" s="194"/>
      <c r="H27" s="194"/>
    </row>
  </sheetData>
  <sheetProtection sheet="1" objects="1" scenarios="1" selectLockedCells="1"/>
  <mergeCells count="44">
    <mergeCell ref="A1:H8"/>
    <mergeCell ref="A9:H9"/>
    <mergeCell ref="A10:H10"/>
    <mergeCell ref="A11:B11"/>
    <mergeCell ref="F11:H11"/>
    <mergeCell ref="F12:H13"/>
    <mergeCell ref="A14:A15"/>
    <mergeCell ref="B14:B15"/>
    <mergeCell ref="C14:C15"/>
    <mergeCell ref="D14:D15"/>
    <mergeCell ref="E14:E15"/>
    <mergeCell ref="F14:H15"/>
    <mergeCell ref="A12:A13"/>
    <mergeCell ref="B12:B13"/>
    <mergeCell ref="C12:C13"/>
    <mergeCell ref="D12:D13"/>
    <mergeCell ref="E12:E13"/>
    <mergeCell ref="F18:H19"/>
    <mergeCell ref="A16:A17"/>
    <mergeCell ref="B16:B17"/>
    <mergeCell ref="C16:C17"/>
    <mergeCell ref="D16:D17"/>
    <mergeCell ref="E16:E17"/>
    <mergeCell ref="F16:H17"/>
    <mergeCell ref="A18:A19"/>
    <mergeCell ref="B18:B19"/>
    <mergeCell ref="C18:C19"/>
    <mergeCell ref="D18:D19"/>
    <mergeCell ref="E18:E19"/>
    <mergeCell ref="A20:H20"/>
    <mergeCell ref="A21:B21"/>
    <mergeCell ref="F21:H21"/>
    <mergeCell ref="A22:A23"/>
    <mergeCell ref="B22:B23"/>
    <mergeCell ref="C22:C23"/>
    <mergeCell ref="D22:D23"/>
    <mergeCell ref="E22:E23"/>
    <mergeCell ref="F22:H23"/>
    <mergeCell ref="C24:E24"/>
    <mergeCell ref="F24:H24"/>
    <mergeCell ref="C25:E25"/>
    <mergeCell ref="F25:H25"/>
    <mergeCell ref="C26:E27"/>
    <mergeCell ref="F26:H27"/>
  </mergeCells>
  <conditionalFormatting sqref="C24:C25">
    <cfRule type="cellIs" dxfId="0" priority="1" operator="equal">
      <formula>"Unmet"</formula>
    </cfRule>
  </conditionalFormatting>
  <dataValidations count="2">
    <dataValidation type="list" allowBlank="1" showInputMessage="1" showErrorMessage="1" sqref="D12:D19" xr:uid="{2299B3F8-AAD5-42D5-A767-233DD1B21176}">
      <formula1>"Met, Unmet"</formula1>
    </dataValidation>
    <dataValidation type="list" allowBlank="1" showInputMessage="1" showErrorMessage="1" sqref="D22:D23" xr:uid="{0CCC2316-CFE7-4E7F-ABC4-F3434241F447}">
      <formula1>"49% or less,50-84%,85% or greater"</formula1>
    </dataValidation>
  </dataValidations>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E881B-D335-45CC-96A1-28F2C8DBB815}">
  <dimension ref="A1:E8"/>
  <sheetViews>
    <sheetView zoomScale="130" zoomScaleNormal="130" workbookViewId="0">
      <selection activeCell="E2" sqref="E2:E6"/>
    </sheetView>
  </sheetViews>
  <sheetFormatPr defaultRowHeight="15" x14ac:dyDescent="0.25"/>
  <cols>
    <col min="1" max="1" width="38.5703125" customWidth="1"/>
    <col min="2" max="3" width="20.28515625" customWidth="1"/>
    <col min="5" max="5" width="59.7109375" customWidth="1"/>
  </cols>
  <sheetData>
    <row r="1" spans="1:5" ht="18.75" x14ac:dyDescent="0.3">
      <c r="A1" s="43" t="s">
        <v>232</v>
      </c>
      <c r="B1" s="44"/>
      <c r="C1" s="44"/>
      <c r="E1" s="40" t="s">
        <v>256</v>
      </c>
    </row>
    <row r="2" spans="1:5" ht="15.75" x14ac:dyDescent="0.25">
      <c r="A2" s="30" t="s">
        <v>233</v>
      </c>
      <c r="B2" s="41" t="str">
        <f>Thresholds!F42</f>
        <v>FAIL</v>
      </c>
      <c r="C2" s="41"/>
      <c r="E2" s="45"/>
    </row>
    <row r="3" spans="1:5" ht="15.75" x14ac:dyDescent="0.25">
      <c r="A3" s="30" t="s">
        <v>234</v>
      </c>
      <c r="B3" s="41" t="str">
        <f>Standards!F31</f>
        <v>SOME UNMET</v>
      </c>
      <c r="C3" s="41"/>
      <c r="E3" s="45"/>
    </row>
    <row r="4" spans="1:5" ht="16.5" customHeight="1" x14ac:dyDescent="0.25">
      <c r="A4" s="31"/>
      <c r="B4" s="32" t="s">
        <v>231</v>
      </c>
      <c r="C4" s="32" t="s">
        <v>230</v>
      </c>
      <c r="E4" s="45"/>
    </row>
    <row r="5" spans="1:5" ht="34.5" customHeight="1" x14ac:dyDescent="0.25">
      <c r="A5" s="33" t="s">
        <v>235</v>
      </c>
      <c r="B5" s="39" t="e">
        <f>'Scorecard - All Applicants'!F33</f>
        <v>#N/A</v>
      </c>
      <c r="C5" s="39">
        <f>'Scorecard - All Applicants'!F29</f>
        <v>29</v>
      </c>
      <c r="E5" s="45"/>
    </row>
    <row r="6" spans="1:5" ht="34.5" customHeight="1" x14ac:dyDescent="0.25">
      <c r="A6" s="33" t="s">
        <v>236</v>
      </c>
      <c r="B6" s="39" t="e" cm="1">
        <f t="array" ref="B6">_xlfn.IFS(Info!B29="Supportive Services Only - Street Outreach",'Scorecard - SSO-Street Outreach'!F39,Info!B29="Supportive Services Only - Standalone",'Scorecard - SSO-Standalone'!F37,Info!B29="Transitional Housing",'Scorecard - TH'!F60,Info!B29="Rapid Rehousing",'Scorecard - RRH'!F58,Info!B29="Permanent Supportive Housing",'Scorecard - PSH'!F57,Info!B29="Supportive Services Only - Coordinated Entry",'Scorecard - SSO-CE'!F25)</f>
        <v>#N/A</v>
      </c>
      <c r="C6" s="39" t="e" cm="1">
        <f t="array" ref="C6">_xlfn.IFS(Info!B29="Supportive Services Only - Street Outreach",'Scorecard - SSO-Street Outreach'!F38,Info!B29="Supportive Services Only - Standalone",'Scorecard - SSO-Standalone'!F36,Info!B29="Transitional Housing",'Scorecard - TH'!F57,Info!B29="Rapid Rehousing",'Scorecard - RRH'!F55,Info!B29="Permanent Supportive Housing",'Scorecard - PSH'!F55,Info!B29="Supportive Services Only - Coordinated Entry",'Scorecard - SSO-CE'!F24)</f>
        <v>#N/A</v>
      </c>
      <c r="E6" s="45"/>
    </row>
    <row r="7" spans="1:5" ht="18.75" x14ac:dyDescent="0.3">
      <c r="A7" s="34" t="s">
        <v>238</v>
      </c>
      <c r="B7" s="35" t="e">
        <f>SUM(B5:B6)</f>
        <v>#N/A</v>
      </c>
      <c r="C7" s="35" t="e">
        <f>SUM(C5:C6)</f>
        <v>#N/A</v>
      </c>
    </row>
    <row r="8" spans="1:5" ht="18.75" x14ac:dyDescent="0.3">
      <c r="A8" s="34" t="s">
        <v>237</v>
      </c>
      <c r="B8" s="42" t="e">
        <f>(B7/C7)*100</f>
        <v>#N/A</v>
      </c>
      <c r="C8" s="42"/>
    </row>
  </sheetData>
  <sheetProtection sheet="1" objects="1" scenarios="1" selectLockedCells="1"/>
  <mergeCells count="5">
    <mergeCell ref="B2:C2"/>
    <mergeCell ref="B3:C3"/>
    <mergeCell ref="B8:C8"/>
    <mergeCell ref="A1:C1"/>
    <mergeCell ref="E2:E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71C9D-F42D-4EE7-98A6-E99018BCB212}">
  <sheetPr codeName="Sheet3"/>
  <dimension ref="A1:A56"/>
  <sheetViews>
    <sheetView topLeftCell="A14" workbookViewId="0">
      <selection activeCell="A57" sqref="A57"/>
    </sheetView>
  </sheetViews>
  <sheetFormatPr defaultRowHeight="15" x14ac:dyDescent="0.25"/>
  <cols>
    <col min="1" max="1" width="97.140625" bestFit="1" customWidth="1"/>
  </cols>
  <sheetData>
    <row r="1" spans="1:1" x14ac:dyDescent="0.25">
      <c r="A1" s="2" t="s">
        <v>5</v>
      </c>
    </row>
    <row r="2" spans="1:1" x14ac:dyDescent="0.25">
      <c r="A2" t="s">
        <v>6</v>
      </c>
    </row>
    <row r="3" spans="1:1" x14ac:dyDescent="0.25">
      <c r="A3" t="s">
        <v>7</v>
      </c>
    </row>
    <row r="4" spans="1:1" x14ac:dyDescent="0.25">
      <c r="A4" t="s">
        <v>8</v>
      </c>
    </row>
    <row r="5" spans="1:1" x14ac:dyDescent="0.25">
      <c r="A5" t="s">
        <v>9</v>
      </c>
    </row>
    <row r="6" spans="1:1" x14ac:dyDescent="0.25">
      <c r="A6" t="s">
        <v>10</v>
      </c>
    </row>
    <row r="8" spans="1:1" x14ac:dyDescent="0.25">
      <c r="A8" s="2" t="s">
        <v>11</v>
      </c>
    </row>
    <row r="9" spans="1:1" x14ac:dyDescent="0.25">
      <c r="A9" t="s">
        <v>12</v>
      </c>
    </row>
    <row r="10" spans="1:1" x14ac:dyDescent="0.25">
      <c r="A10" t="s">
        <v>13</v>
      </c>
    </row>
    <row r="11" spans="1:1" x14ac:dyDescent="0.25">
      <c r="A11" t="s">
        <v>14</v>
      </c>
    </row>
    <row r="12" spans="1:1" x14ac:dyDescent="0.25">
      <c r="A12" t="s">
        <v>15</v>
      </c>
    </row>
    <row r="13" spans="1:1" x14ac:dyDescent="0.25">
      <c r="A13" t="s">
        <v>16</v>
      </c>
    </row>
    <row r="14" spans="1:1" x14ac:dyDescent="0.25">
      <c r="A14" t="s">
        <v>17</v>
      </c>
    </row>
    <row r="15" spans="1:1" x14ac:dyDescent="0.25">
      <c r="A15" t="s">
        <v>18</v>
      </c>
    </row>
    <row r="16" spans="1:1" x14ac:dyDescent="0.25">
      <c r="A16" t="s">
        <v>14</v>
      </c>
    </row>
    <row r="17" spans="1:1" x14ac:dyDescent="0.25">
      <c r="A17" t="s">
        <v>19</v>
      </c>
    </row>
    <row r="18" spans="1:1" x14ac:dyDescent="0.25">
      <c r="A18" t="s">
        <v>20</v>
      </c>
    </row>
    <row r="19" spans="1:1" x14ac:dyDescent="0.25">
      <c r="A19" t="s">
        <v>21</v>
      </c>
    </row>
    <row r="20" spans="1:1" x14ac:dyDescent="0.25">
      <c r="A20" t="s">
        <v>22</v>
      </c>
    </row>
    <row r="21" spans="1:1" x14ac:dyDescent="0.25">
      <c r="A21" t="s">
        <v>23</v>
      </c>
    </row>
    <row r="22" spans="1:1" x14ac:dyDescent="0.25">
      <c r="A22" t="s">
        <v>24</v>
      </c>
    </row>
    <row r="23" spans="1:1" x14ac:dyDescent="0.25">
      <c r="A23" t="s">
        <v>25</v>
      </c>
    </row>
    <row r="24" spans="1:1" x14ac:dyDescent="0.25">
      <c r="A24" t="s">
        <v>26</v>
      </c>
    </row>
    <row r="25" spans="1:1" x14ac:dyDescent="0.25">
      <c r="A25" t="s">
        <v>27</v>
      </c>
    </row>
    <row r="26" spans="1:1" x14ac:dyDescent="0.25">
      <c r="A26" t="s">
        <v>25</v>
      </c>
    </row>
    <row r="27" spans="1:1" x14ac:dyDescent="0.25">
      <c r="A27" t="s">
        <v>28</v>
      </c>
    </row>
    <row r="28" spans="1:1" x14ac:dyDescent="0.25">
      <c r="A28" t="s">
        <v>29</v>
      </c>
    </row>
    <row r="29" spans="1:1" x14ac:dyDescent="0.25">
      <c r="A29" t="s">
        <v>30</v>
      </c>
    </row>
    <row r="30" spans="1:1" x14ac:dyDescent="0.25">
      <c r="A30" t="s">
        <v>31</v>
      </c>
    </row>
    <row r="31" spans="1:1" x14ac:dyDescent="0.25">
      <c r="A31" t="s">
        <v>32</v>
      </c>
    </row>
    <row r="32" spans="1:1" x14ac:dyDescent="0.25">
      <c r="A32" t="s">
        <v>33</v>
      </c>
    </row>
    <row r="33" spans="1:1" x14ac:dyDescent="0.25">
      <c r="A33" t="s">
        <v>34</v>
      </c>
    </row>
    <row r="34" spans="1:1" x14ac:dyDescent="0.25">
      <c r="A34" t="s">
        <v>35</v>
      </c>
    </row>
    <row r="35" spans="1:1" x14ac:dyDescent="0.25">
      <c r="A35" t="s">
        <v>36</v>
      </c>
    </row>
    <row r="36" spans="1:1" x14ac:dyDescent="0.25">
      <c r="A36" t="s">
        <v>37</v>
      </c>
    </row>
    <row r="37" spans="1:1" x14ac:dyDescent="0.25">
      <c r="A37" t="s">
        <v>38</v>
      </c>
    </row>
    <row r="38" spans="1:1" x14ac:dyDescent="0.25">
      <c r="A38" t="s">
        <v>39</v>
      </c>
    </row>
    <row r="39" spans="1:1" x14ac:dyDescent="0.25">
      <c r="A39" t="s">
        <v>40</v>
      </c>
    </row>
    <row r="40" spans="1:1" x14ac:dyDescent="0.25">
      <c r="A40" t="s">
        <v>41</v>
      </c>
    </row>
    <row r="41" spans="1:1" x14ac:dyDescent="0.25">
      <c r="A41" t="s">
        <v>42</v>
      </c>
    </row>
    <row r="42" spans="1:1" x14ac:dyDescent="0.25">
      <c r="A42" t="s">
        <v>43</v>
      </c>
    </row>
    <row r="43" spans="1:1" x14ac:dyDescent="0.25">
      <c r="A43" t="s">
        <v>44</v>
      </c>
    </row>
    <row r="44" spans="1:1" x14ac:dyDescent="0.25">
      <c r="A44" t="s">
        <v>45</v>
      </c>
    </row>
    <row r="45" spans="1:1" x14ac:dyDescent="0.25">
      <c r="A45" t="s">
        <v>46</v>
      </c>
    </row>
    <row r="46" spans="1:1" x14ac:dyDescent="0.25">
      <c r="A46" t="s">
        <v>47</v>
      </c>
    </row>
    <row r="47" spans="1:1" x14ac:dyDescent="0.25">
      <c r="A47" t="s">
        <v>48</v>
      </c>
    </row>
    <row r="48" spans="1:1" x14ac:dyDescent="0.25">
      <c r="A48" t="s">
        <v>49</v>
      </c>
    </row>
    <row r="49" spans="1:1" x14ac:dyDescent="0.25">
      <c r="A49" t="s">
        <v>50</v>
      </c>
    </row>
    <row r="50" spans="1:1" x14ac:dyDescent="0.25">
      <c r="A50" t="s">
        <v>51</v>
      </c>
    </row>
    <row r="51" spans="1:1" x14ac:dyDescent="0.25">
      <c r="A51" t="s">
        <v>52</v>
      </c>
    </row>
    <row r="52" spans="1:1" x14ac:dyDescent="0.25">
      <c r="A52" t="s">
        <v>53</v>
      </c>
    </row>
    <row r="53" spans="1:1" x14ac:dyDescent="0.25">
      <c r="A53" t="s">
        <v>54</v>
      </c>
    </row>
    <row r="54" spans="1:1" x14ac:dyDescent="0.25">
      <c r="A54" t="s">
        <v>55</v>
      </c>
    </row>
    <row r="55" spans="1:1" x14ac:dyDescent="0.25">
      <c r="A55" t="s">
        <v>52</v>
      </c>
    </row>
    <row r="56" spans="1:1" x14ac:dyDescent="0.25">
      <c r="A56" t="s">
        <v>53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91A1C-400C-4391-A36B-887B062154C7}">
  <dimension ref="A1:N43"/>
  <sheetViews>
    <sheetView workbookViewId="0">
      <selection activeCell="D11" sqref="D11:D12"/>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6" style="3" bestFit="1" customWidth="1"/>
    <col min="9" max="9" width="8.140625" customWidth="1"/>
    <col min="10" max="10" width="8.28515625" customWidth="1"/>
  </cols>
  <sheetData>
    <row r="1" spans="1:14" x14ac:dyDescent="0.25">
      <c r="A1" s="142" t="e" vm="1">
        <v>#VALUE!</v>
      </c>
      <c r="B1" s="142"/>
      <c r="C1" s="142"/>
      <c r="D1" s="142"/>
      <c r="E1" s="142"/>
      <c r="F1" s="142"/>
      <c r="G1" s="142"/>
      <c r="H1" s="142"/>
    </row>
    <row r="2" spans="1:14" x14ac:dyDescent="0.25">
      <c r="A2" s="142"/>
      <c r="B2" s="142"/>
      <c r="C2" s="142"/>
      <c r="D2" s="142"/>
      <c r="E2" s="142"/>
      <c r="F2" s="142"/>
      <c r="G2" s="142"/>
      <c r="H2" s="142"/>
    </row>
    <row r="3" spans="1:14" x14ac:dyDescent="0.25">
      <c r="A3" s="142"/>
      <c r="B3" s="142"/>
      <c r="C3" s="142"/>
      <c r="D3" s="142"/>
      <c r="E3" s="142"/>
      <c r="F3" s="142"/>
      <c r="G3" s="142"/>
      <c r="H3" s="142"/>
    </row>
    <row r="4" spans="1:14" x14ac:dyDescent="0.25">
      <c r="A4" s="142"/>
      <c r="B4" s="142"/>
      <c r="C4" s="142"/>
      <c r="D4" s="142"/>
      <c r="E4" s="142"/>
      <c r="F4" s="142"/>
      <c r="G4" s="142"/>
      <c r="H4" s="142"/>
    </row>
    <row r="5" spans="1:14" x14ac:dyDescent="0.25">
      <c r="A5" s="142"/>
      <c r="B5" s="142"/>
      <c r="C5" s="142"/>
      <c r="D5" s="142"/>
      <c r="E5" s="142"/>
      <c r="F5" s="142"/>
      <c r="G5" s="142"/>
      <c r="H5" s="142"/>
    </row>
    <row r="6" spans="1:14" x14ac:dyDescent="0.25">
      <c r="A6" s="142"/>
      <c r="B6" s="142"/>
      <c r="C6" s="142"/>
      <c r="D6" s="142"/>
      <c r="E6" s="142"/>
      <c r="F6" s="142"/>
      <c r="G6" s="142"/>
      <c r="H6" s="142"/>
    </row>
    <row r="7" spans="1:14" x14ac:dyDescent="0.25">
      <c r="A7" s="142"/>
      <c r="B7" s="142"/>
      <c r="C7" s="142"/>
      <c r="D7" s="142"/>
      <c r="E7" s="142"/>
      <c r="F7" s="142"/>
      <c r="G7" s="142"/>
      <c r="H7" s="142"/>
    </row>
    <row r="8" spans="1:14" x14ac:dyDescent="0.25">
      <c r="A8" s="142"/>
      <c r="B8" s="142"/>
      <c r="C8" s="142"/>
      <c r="D8" s="142"/>
      <c r="E8" s="142"/>
      <c r="F8" s="142"/>
      <c r="G8" s="142"/>
      <c r="H8" s="142"/>
    </row>
    <row r="9" spans="1:14" ht="21" x14ac:dyDescent="0.35">
      <c r="A9" s="143" t="s">
        <v>65</v>
      </c>
      <c r="B9" s="143"/>
      <c r="C9" s="143"/>
      <c r="D9" s="143"/>
      <c r="E9" s="143"/>
      <c r="F9" s="143"/>
      <c r="G9" s="143"/>
      <c r="H9" s="144"/>
      <c r="I9" s="1"/>
      <c r="J9" s="1"/>
      <c r="K9" s="1"/>
      <c r="L9" s="1"/>
      <c r="M9" s="1"/>
      <c r="N9" s="1"/>
    </row>
    <row r="10" spans="1:14" x14ac:dyDescent="0.25">
      <c r="A10" s="145" t="s">
        <v>66</v>
      </c>
      <c r="B10" s="146"/>
      <c r="C10" s="4" t="s">
        <v>0</v>
      </c>
      <c r="D10" s="7" t="s">
        <v>77</v>
      </c>
      <c r="E10" s="4" t="s">
        <v>1</v>
      </c>
      <c r="F10" s="130" t="s">
        <v>2</v>
      </c>
      <c r="G10" s="130"/>
      <c r="H10" s="131"/>
      <c r="I10" s="2"/>
      <c r="J10" s="2"/>
    </row>
    <row r="11" spans="1:14" ht="26.25" customHeight="1" x14ac:dyDescent="0.25">
      <c r="A11" s="72" t="s">
        <v>67</v>
      </c>
      <c r="B11" s="150" t="s">
        <v>74</v>
      </c>
      <c r="C11" s="113" t="s">
        <v>75</v>
      </c>
      <c r="D11" s="81"/>
      <c r="E11" s="147" t="s">
        <v>78</v>
      </c>
      <c r="F11" s="148"/>
      <c r="G11" s="137"/>
      <c r="H11" s="138"/>
    </row>
    <row r="12" spans="1:14" ht="26.25" customHeight="1" x14ac:dyDescent="0.25">
      <c r="A12" s="72"/>
      <c r="B12" s="151"/>
      <c r="C12" s="113"/>
      <c r="D12" s="82"/>
      <c r="E12" s="135"/>
      <c r="F12" s="149"/>
      <c r="G12" s="140"/>
      <c r="H12" s="141"/>
    </row>
    <row r="13" spans="1:14" ht="26.25" customHeight="1" x14ac:dyDescent="0.25">
      <c r="A13" s="84" t="s">
        <v>68</v>
      </c>
      <c r="B13" s="114" t="s">
        <v>71</v>
      </c>
      <c r="C13" s="115" t="s">
        <v>75</v>
      </c>
      <c r="D13" s="103"/>
      <c r="E13" s="132" t="s">
        <v>78</v>
      </c>
      <c r="F13" s="125"/>
      <c r="G13" s="126"/>
      <c r="H13" s="127"/>
    </row>
    <row r="14" spans="1:14" ht="26.25" customHeight="1" x14ac:dyDescent="0.25">
      <c r="A14" s="84"/>
      <c r="B14" s="114"/>
      <c r="C14" s="115"/>
      <c r="D14" s="104"/>
      <c r="E14" s="133"/>
      <c r="F14" s="125"/>
      <c r="G14" s="126"/>
      <c r="H14" s="127"/>
    </row>
    <row r="15" spans="1:14" ht="26.25" customHeight="1" x14ac:dyDescent="0.25">
      <c r="A15" s="72" t="s">
        <v>69</v>
      </c>
      <c r="B15" s="111" t="s">
        <v>72</v>
      </c>
      <c r="C15" s="113" t="s">
        <v>75</v>
      </c>
      <c r="D15" s="81"/>
      <c r="E15" s="134" t="s">
        <v>78</v>
      </c>
      <c r="F15" s="136"/>
      <c r="G15" s="137"/>
      <c r="H15" s="138"/>
    </row>
    <row r="16" spans="1:14" ht="26.25" customHeight="1" x14ac:dyDescent="0.25">
      <c r="A16" s="72"/>
      <c r="B16" s="112"/>
      <c r="C16" s="113"/>
      <c r="D16" s="82"/>
      <c r="E16" s="135"/>
      <c r="F16" s="139"/>
      <c r="G16" s="140"/>
      <c r="H16" s="141"/>
    </row>
    <row r="17" spans="1:8" ht="26.25" customHeight="1" x14ac:dyDescent="0.25">
      <c r="A17" s="84" t="s">
        <v>70</v>
      </c>
      <c r="B17" s="116" t="s">
        <v>73</v>
      </c>
      <c r="C17" s="118" t="s">
        <v>76</v>
      </c>
      <c r="D17" s="103"/>
      <c r="E17" s="120" t="s">
        <v>78</v>
      </c>
      <c r="F17" s="125"/>
      <c r="G17" s="126"/>
      <c r="H17" s="127"/>
    </row>
    <row r="18" spans="1:8" ht="26.25" customHeight="1" x14ac:dyDescent="0.25">
      <c r="A18" s="110"/>
      <c r="B18" s="117"/>
      <c r="C18" s="119"/>
      <c r="D18" s="104"/>
      <c r="E18" s="120"/>
      <c r="F18" s="125"/>
      <c r="G18" s="126"/>
      <c r="H18" s="127"/>
    </row>
    <row r="19" spans="1:8" x14ac:dyDescent="0.25">
      <c r="A19" s="73" t="s">
        <v>79</v>
      </c>
      <c r="B19" s="73"/>
      <c r="C19" s="4" t="s">
        <v>0</v>
      </c>
      <c r="D19" s="7" t="s">
        <v>77</v>
      </c>
      <c r="E19" s="7" t="s">
        <v>1</v>
      </c>
      <c r="F19" s="130" t="s">
        <v>2</v>
      </c>
      <c r="G19" s="130"/>
      <c r="H19" s="131"/>
    </row>
    <row r="20" spans="1:8" ht="26.25" customHeight="1" x14ac:dyDescent="0.25">
      <c r="A20" s="72" t="s">
        <v>80</v>
      </c>
      <c r="B20" s="121" t="s">
        <v>82</v>
      </c>
      <c r="C20" s="122" t="s">
        <v>3</v>
      </c>
      <c r="D20" s="81"/>
      <c r="E20" s="83" t="s">
        <v>78</v>
      </c>
      <c r="F20" s="109"/>
      <c r="G20" s="109"/>
      <c r="H20" s="109"/>
    </row>
    <row r="21" spans="1:8" ht="26.25" customHeight="1" x14ac:dyDescent="0.25">
      <c r="A21" s="72"/>
      <c r="B21" s="121"/>
      <c r="C21" s="122"/>
      <c r="D21" s="82"/>
      <c r="E21" s="83"/>
      <c r="F21" s="109"/>
      <c r="G21" s="109"/>
      <c r="H21" s="109"/>
    </row>
    <row r="22" spans="1:8" ht="26.25" customHeight="1" x14ac:dyDescent="0.25">
      <c r="A22" s="84" t="s">
        <v>81</v>
      </c>
      <c r="B22" s="123" t="s">
        <v>83</v>
      </c>
      <c r="C22" s="124" t="s">
        <v>3</v>
      </c>
      <c r="D22" s="103"/>
      <c r="E22" s="87" t="s">
        <v>78</v>
      </c>
      <c r="F22" s="102"/>
      <c r="G22" s="102"/>
      <c r="H22" s="102"/>
    </row>
    <row r="23" spans="1:8" ht="26.25" customHeight="1" x14ac:dyDescent="0.25">
      <c r="A23" s="84"/>
      <c r="B23" s="123"/>
      <c r="C23" s="124"/>
      <c r="D23" s="104"/>
      <c r="E23" s="87"/>
      <c r="F23" s="102"/>
      <c r="G23" s="102"/>
      <c r="H23" s="102"/>
    </row>
    <row r="24" spans="1:8" x14ac:dyDescent="0.25">
      <c r="A24" s="73" t="s">
        <v>84</v>
      </c>
      <c r="B24" s="73"/>
      <c r="C24" s="4" t="s">
        <v>0</v>
      </c>
      <c r="D24" s="7" t="s">
        <v>77</v>
      </c>
      <c r="E24" s="6" t="s">
        <v>1</v>
      </c>
      <c r="F24" s="128" t="s">
        <v>2</v>
      </c>
      <c r="G24" s="128"/>
      <c r="H24" s="129"/>
    </row>
    <row r="25" spans="1:8" ht="35.25" customHeight="1" x14ac:dyDescent="0.25">
      <c r="A25" s="72" t="s">
        <v>87</v>
      </c>
      <c r="B25" s="91" t="s">
        <v>86</v>
      </c>
      <c r="C25" s="92" t="s">
        <v>3</v>
      </c>
      <c r="D25" s="81"/>
      <c r="E25" s="83" t="s">
        <v>78</v>
      </c>
      <c r="F25" s="94"/>
      <c r="G25" s="95"/>
      <c r="H25" s="96"/>
    </row>
    <row r="26" spans="1:8" ht="35.25" customHeight="1" x14ac:dyDescent="0.25">
      <c r="A26" s="72"/>
      <c r="B26" s="91"/>
      <c r="C26" s="93"/>
      <c r="D26" s="82"/>
      <c r="E26" s="83"/>
      <c r="F26" s="97"/>
      <c r="G26" s="98"/>
      <c r="H26" s="99"/>
    </row>
    <row r="27" spans="1:8" x14ac:dyDescent="0.25">
      <c r="A27" s="73" t="s">
        <v>85</v>
      </c>
      <c r="B27" s="73"/>
      <c r="C27" s="4" t="s">
        <v>0</v>
      </c>
      <c r="D27" s="4" t="s">
        <v>77</v>
      </c>
      <c r="E27" s="4" t="s">
        <v>1</v>
      </c>
      <c r="F27" s="73" t="s">
        <v>2</v>
      </c>
      <c r="G27" s="73"/>
      <c r="H27" s="73"/>
    </row>
    <row r="28" spans="1:8" ht="50.25" customHeight="1" x14ac:dyDescent="0.25">
      <c r="A28" s="84" t="s">
        <v>88</v>
      </c>
      <c r="B28" s="100" t="s">
        <v>90</v>
      </c>
      <c r="C28" s="101" t="s">
        <v>92</v>
      </c>
      <c r="D28" s="103"/>
      <c r="E28" s="87" t="s">
        <v>78</v>
      </c>
      <c r="F28" s="102"/>
      <c r="G28" s="102"/>
      <c r="H28" s="102"/>
    </row>
    <row r="29" spans="1:8" ht="45" customHeight="1" x14ac:dyDescent="0.25">
      <c r="A29" s="84"/>
      <c r="B29" s="100"/>
      <c r="C29" s="101"/>
      <c r="D29" s="104"/>
      <c r="E29" s="87"/>
      <c r="F29" s="102"/>
      <c r="G29" s="102"/>
      <c r="H29" s="102"/>
    </row>
    <row r="30" spans="1:8" ht="26.25" customHeight="1" x14ac:dyDescent="0.25">
      <c r="A30" s="72" t="s">
        <v>89</v>
      </c>
      <c r="B30" s="88" t="s">
        <v>91</v>
      </c>
      <c r="C30" s="80" t="s">
        <v>92</v>
      </c>
      <c r="D30" s="81"/>
      <c r="E30" s="83" t="s">
        <v>78</v>
      </c>
      <c r="F30" s="94"/>
      <c r="G30" s="95"/>
      <c r="H30" s="96"/>
    </row>
    <row r="31" spans="1:8" ht="26.25" customHeight="1" x14ac:dyDescent="0.25">
      <c r="A31" s="72"/>
      <c r="B31" s="88"/>
      <c r="C31" s="80"/>
      <c r="D31" s="82"/>
      <c r="E31" s="83"/>
      <c r="F31" s="97"/>
      <c r="G31" s="98"/>
      <c r="H31" s="99"/>
    </row>
    <row r="32" spans="1:8" x14ac:dyDescent="0.25">
      <c r="A32" s="73" t="s">
        <v>95</v>
      </c>
      <c r="B32" s="73"/>
      <c r="C32" s="4" t="s">
        <v>0</v>
      </c>
      <c r="D32" s="4" t="s">
        <v>77</v>
      </c>
      <c r="E32" s="4" t="s">
        <v>1</v>
      </c>
      <c r="F32" s="73" t="s">
        <v>2</v>
      </c>
      <c r="G32" s="73"/>
      <c r="H32" s="73"/>
    </row>
    <row r="33" spans="1:8" ht="141.75" customHeight="1" x14ac:dyDescent="0.25">
      <c r="A33" s="84" t="s">
        <v>93</v>
      </c>
      <c r="B33" s="85" t="s">
        <v>98</v>
      </c>
      <c r="C33" s="86" t="s">
        <v>245</v>
      </c>
      <c r="D33" s="90"/>
      <c r="E33" s="87" t="s">
        <v>78</v>
      </c>
      <c r="F33" s="89"/>
      <c r="G33" s="89"/>
      <c r="H33" s="89"/>
    </row>
    <row r="34" spans="1:8" ht="141.75" customHeight="1" x14ac:dyDescent="0.25">
      <c r="A34" s="84"/>
      <c r="B34" s="85"/>
      <c r="C34" s="86"/>
      <c r="D34" s="90"/>
      <c r="E34" s="87"/>
      <c r="F34" s="89"/>
      <c r="G34" s="89"/>
      <c r="H34" s="89"/>
    </row>
    <row r="35" spans="1:8" x14ac:dyDescent="0.25">
      <c r="A35" s="73" t="s">
        <v>96</v>
      </c>
      <c r="B35" s="73"/>
      <c r="C35" s="4" t="s">
        <v>0</v>
      </c>
      <c r="D35" s="4" t="s">
        <v>77</v>
      </c>
      <c r="E35" s="4" t="s">
        <v>1</v>
      </c>
      <c r="F35" s="73" t="s">
        <v>2</v>
      </c>
      <c r="G35" s="73"/>
      <c r="H35" s="73"/>
    </row>
    <row r="36" spans="1:8" ht="34.5" customHeight="1" x14ac:dyDescent="0.25">
      <c r="A36" s="72" t="s">
        <v>94</v>
      </c>
      <c r="B36" s="88" t="s">
        <v>97</v>
      </c>
      <c r="C36" s="92" t="s">
        <v>3</v>
      </c>
      <c r="D36" s="108"/>
      <c r="E36" s="83" t="s">
        <v>78</v>
      </c>
      <c r="F36" s="109"/>
      <c r="G36" s="109"/>
      <c r="H36" s="109"/>
    </row>
    <row r="37" spans="1:8" ht="34.5" customHeight="1" x14ac:dyDescent="0.25">
      <c r="A37" s="72"/>
      <c r="B37" s="88"/>
      <c r="C37" s="93"/>
      <c r="D37" s="108"/>
      <c r="E37" s="83"/>
      <c r="F37" s="109"/>
      <c r="G37" s="109"/>
      <c r="H37" s="109"/>
    </row>
    <row r="38" spans="1:8" ht="15.75" x14ac:dyDescent="0.25">
      <c r="C38" s="74" t="s">
        <v>102</v>
      </c>
      <c r="D38" s="75"/>
      <c r="E38" s="76"/>
      <c r="F38" s="106">
        <f>11 + E39</f>
        <v>11</v>
      </c>
      <c r="G38" s="106"/>
      <c r="H38" s="106"/>
    </row>
    <row r="39" spans="1:8" ht="15" customHeight="1" x14ac:dyDescent="0.25">
      <c r="C39" s="8" t="s">
        <v>99</v>
      </c>
      <c r="D39" s="37" t="s">
        <v>100</v>
      </c>
      <c r="E39" s="10">
        <f>IF(D39 = "No",-2,0)</f>
        <v>0</v>
      </c>
      <c r="F39" s="106"/>
      <c r="G39" s="106"/>
      <c r="H39" s="106"/>
    </row>
    <row r="40" spans="1:8" ht="15.75" x14ac:dyDescent="0.25">
      <c r="C40" s="77" t="s">
        <v>103</v>
      </c>
      <c r="D40" s="78"/>
      <c r="E40" s="79"/>
      <c r="F40" s="107">
        <f>COUNTIF(D11:D37,"Met")</f>
        <v>0</v>
      </c>
      <c r="G40" s="107"/>
      <c r="H40" s="107"/>
    </row>
    <row r="42" spans="1:8" x14ac:dyDescent="0.25">
      <c r="F42" s="105" t="str">
        <f>IF(F38=F40,"PASS","FAIL")</f>
        <v>FAIL</v>
      </c>
      <c r="G42" s="105"/>
      <c r="H42" s="105"/>
    </row>
    <row r="43" spans="1:8" x14ac:dyDescent="0.25">
      <c r="F43" s="105"/>
      <c r="G43" s="105"/>
      <c r="H43" s="105"/>
    </row>
  </sheetData>
  <sheetProtection sheet="1" objects="1" scenarios="1" selectLockedCells="1"/>
  <mergeCells count="85">
    <mergeCell ref="F10:H10"/>
    <mergeCell ref="A1:H8"/>
    <mergeCell ref="A9:H9"/>
    <mergeCell ref="A10:B10"/>
    <mergeCell ref="E11:E12"/>
    <mergeCell ref="F11:H12"/>
    <mergeCell ref="D11:D12"/>
    <mergeCell ref="A11:A12"/>
    <mergeCell ref="B11:B12"/>
    <mergeCell ref="C11:C12"/>
    <mergeCell ref="E13:E14"/>
    <mergeCell ref="F13:H14"/>
    <mergeCell ref="E15:E16"/>
    <mergeCell ref="F15:H16"/>
    <mergeCell ref="D13:D14"/>
    <mergeCell ref="D15:D16"/>
    <mergeCell ref="F17:H18"/>
    <mergeCell ref="F24:H24"/>
    <mergeCell ref="D22:D23"/>
    <mergeCell ref="E22:E23"/>
    <mergeCell ref="F22:H23"/>
    <mergeCell ref="F19:H19"/>
    <mergeCell ref="E20:E21"/>
    <mergeCell ref="F20:H21"/>
    <mergeCell ref="A28:A29"/>
    <mergeCell ref="B17:B18"/>
    <mergeCell ref="C17:C18"/>
    <mergeCell ref="E17:E18"/>
    <mergeCell ref="A24:B24"/>
    <mergeCell ref="B20:B21"/>
    <mergeCell ref="C20:C21"/>
    <mergeCell ref="A22:A23"/>
    <mergeCell ref="B22:B23"/>
    <mergeCell ref="E28:E29"/>
    <mergeCell ref="D20:D21"/>
    <mergeCell ref="A19:B19"/>
    <mergeCell ref="A20:A21"/>
    <mergeCell ref="D17:D18"/>
    <mergeCell ref="C22:C23"/>
    <mergeCell ref="A13:A14"/>
    <mergeCell ref="A15:A16"/>
    <mergeCell ref="A17:A18"/>
    <mergeCell ref="B15:B16"/>
    <mergeCell ref="C15:C16"/>
    <mergeCell ref="B13:B14"/>
    <mergeCell ref="C13:C14"/>
    <mergeCell ref="F42:H43"/>
    <mergeCell ref="F38:H39"/>
    <mergeCell ref="F40:H40"/>
    <mergeCell ref="F35:H35"/>
    <mergeCell ref="B36:B37"/>
    <mergeCell ref="C36:C37"/>
    <mergeCell ref="E36:E37"/>
    <mergeCell ref="D36:D37"/>
    <mergeCell ref="F36:H37"/>
    <mergeCell ref="F33:H34"/>
    <mergeCell ref="D33:D34"/>
    <mergeCell ref="B25:B26"/>
    <mergeCell ref="C25:C26"/>
    <mergeCell ref="E25:E26"/>
    <mergeCell ref="D25:D26"/>
    <mergeCell ref="F32:H32"/>
    <mergeCell ref="F25:H26"/>
    <mergeCell ref="F27:H27"/>
    <mergeCell ref="B28:B29"/>
    <mergeCell ref="C28:C29"/>
    <mergeCell ref="F28:H29"/>
    <mergeCell ref="A27:B27"/>
    <mergeCell ref="F30:H31"/>
    <mergeCell ref="D28:D29"/>
    <mergeCell ref="A25:A26"/>
    <mergeCell ref="A36:A37"/>
    <mergeCell ref="A35:B35"/>
    <mergeCell ref="C38:E38"/>
    <mergeCell ref="C40:E40"/>
    <mergeCell ref="C30:C31"/>
    <mergeCell ref="D30:D31"/>
    <mergeCell ref="E30:E31"/>
    <mergeCell ref="A33:A34"/>
    <mergeCell ref="B33:B34"/>
    <mergeCell ref="C33:C34"/>
    <mergeCell ref="E33:E34"/>
    <mergeCell ref="A32:B32"/>
    <mergeCell ref="A30:A31"/>
    <mergeCell ref="B30:B31"/>
  </mergeCells>
  <conditionalFormatting sqref="C38">
    <cfRule type="cellIs" dxfId="18" priority="4" operator="equal">
      <formula>"Unmet"</formula>
    </cfRule>
  </conditionalFormatting>
  <conditionalFormatting sqref="C40">
    <cfRule type="cellIs" dxfId="17" priority="3" operator="equal">
      <formula>"Unmet"</formula>
    </cfRule>
  </conditionalFormatting>
  <conditionalFormatting sqref="D1:D37 D39 D41:D1048576">
    <cfRule type="cellIs" dxfId="16" priority="5" operator="equal">
      <formula>"Unmet"</formula>
    </cfRule>
  </conditionalFormatting>
  <conditionalFormatting sqref="F42:H43">
    <cfRule type="cellIs" dxfId="15" priority="1" operator="equal">
      <formula>"FAIL"</formula>
    </cfRule>
    <cfRule type="cellIs" dxfId="14" priority="2" operator="equal">
      <formula>"PASS"</formula>
    </cfRule>
  </conditionalFormatting>
  <dataValidations count="3">
    <dataValidation type="list" allowBlank="1" showInputMessage="1" showErrorMessage="1" sqref="D11:D18 D20:D23 D25:D26 D33:D34 D36:D37" xr:uid="{7BDC11AB-DF07-476E-8A13-18796F632E53}">
      <formula1>"Met, Unmet"</formula1>
    </dataValidation>
    <dataValidation type="list" allowBlank="1" showInputMessage="1" showErrorMessage="1" sqref="D28:D31" xr:uid="{3F46C94C-A7C4-439C-B5D6-1389C1233A4B}">
      <formula1>"Met, Unmet, N/A"</formula1>
    </dataValidation>
    <dataValidation type="list" allowBlank="1" showInputMessage="1" showErrorMessage="1" sqref="D39" xr:uid="{5CF7839C-891D-479E-AB88-58DD803C9163}">
      <formula1>"Yes, No"</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5FC0E-0330-49C9-B729-7853401A36C6}">
  <dimension ref="A1:N32"/>
  <sheetViews>
    <sheetView workbookViewId="0">
      <selection activeCell="D11" sqref="D11:D12"/>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6" style="3" bestFit="1" customWidth="1"/>
    <col min="9" max="9" width="8.140625" customWidth="1"/>
    <col min="10" max="10" width="8.28515625" customWidth="1"/>
  </cols>
  <sheetData>
    <row r="1" spans="1:14" x14ac:dyDescent="0.25">
      <c r="A1" s="142" t="e" vm="1">
        <v>#VALUE!</v>
      </c>
      <c r="B1" s="142"/>
      <c r="C1" s="142"/>
      <c r="D1" s="142"/>
      <c r="E1" s="142"/>
      <c r="F1" s="142"/>
      <c r="G1" s="142"/>
      <c r="H1" s="142"/>
    </row>
    <row r="2" spans="1:14" x14ac:dyDescent="0.25">
      <c r="A2" s="142"/>
      <c r="B2" s="142"/>
      <c r="C2" s="142"/>
      <c r="D2" s="142"/>
      <c r="E2" s="142"/>
      <c r="F2" s="142"/>
      <c r="G2" s="142"/>
      <c r="H2" s="142"/>
    </row>
    <row r="3" spans="1:14" x14ac:dyDescent="0.25">
      <c r="A3" s="142"/>
      <c r="B3" s="142"/>
      <c r="C3" s="142"/>
      <c r="D3" s="142"/>
      <c r="E3" s="142"/>
      <c r="F3" s="142"/>
      <c r="G3" s="142"/>
      <c r="H3" s="142"/>
    </row>
    <row r="4" spans="1:14" x14ac:dyDescent="0.25">
      <c r="A4" s="142"/>
      <c r="B4" s="142"/>
      <c r="C4" s="142"/>
      <c r="D4" s="142"/>
      <c r="E4" s="142"/>
      <c r="F4" s="142"/>
      <c r="G4" s="142"/>
      <c r="H4" s="142"/>
    </row>
    <row r="5" spans="1:14" x14ac:dyDescent="0.25">
      <c r="A5" s="142"/>
      <c r="B5" s="142"/>
      <c r="C5" s="142"/>
      <c r="D5" s="142"/>
      <c r="E5" s="142"/>
      <c r="F5" s="142"/>
      <c r="G5" s="142"/>
      <c r="H5" s="142"/>
    </row>
    <row r="6" spans="1:14" x14ac:dyDescent="0.25">
      <c r="A6" s="142"/>
      <c r="B6" s="142"/>
      <c r="C6" s="142"/>
      <c r="D6" s="142"/>
      <c r="E6" s="142"/>
      <c r="F6" s="142"/>
      <c r="G6" s="142"/>
      <c r="H6" s="142"/>
    </row>
    <row r="7" spans="1:14" x14ac:dyDescent="0.25">
      <c r="A7" s="142"/>
      <c r="B7" s="142"/>
      <c r="C7" s="142"/>
      <c r="D7" s="142"/>
      <c r="E7" s="142"/>
      <c r="F7" s="142"/>
      <c r="G7" s="142"/>
      <c r="H7" s="142"/>
    </row>
    <row r="8" spans="1:14" x14ac:dyDescent="0.25">
      <c r="A8" s="142"/>
      <c r="B8" s="142"/>
      <c r="C8" s="142"/>
      <c r="D8" s="142"/>
      <c r="E8" s="142"/>
      <c r="F8" s="142"/>
      <c r="G8" s="142"/>
      <c r="H8" s="142"/>
    </row>
    <row r="9" spans="1:14" ht="21" x14ac:dyDescent="0.35">
      <c r="A9" s="143" t="s">
        <v>104</v>
      </c>
      <c r="B9" s="143"/>
      <c r="C9" s="143"/>
      <c r="D9" s="143"/>
      <c r="E9" s="143"/>
      <c r="F9" s="143"/>
      <c r="G9" s="143"/>
      <c r="H9" s="144"/>
      <c r="I9" s="1"/>
      <c r="J9" s="1"/>
      <c r="K9" s="1"/>
      <c r="L9" s="1"/>
      <c r="M9" s="1"/>
      <c r="N9" s="1"/>
    </row>
    <row r="10" spans="1:14" x14ac:dyDescent="0.25">
      <c r="A10" s="145" t="s">
        <v>130</v>
      </c>
      <c r="B10" s="146"/>
      <c r="C10" s="4" t="s">
        <v>0</v>
      </c>
      <c r="D10" s="7" t="s">
        <v>77</v>
      </c>
      <c r="E10" s="4" t="s">
        <v>1</v>
      </c>
      <c r="F10" s="130" t="s">
        <v>2</v>
      </c>
      <c r="G10" s="130"/>
      <c r="H10" s="131"/>
      <c r="I10" s="2"/>
      <c r="J10" s="2"/>
    </row>
    <row r="11" spans="1:14" ht="81" customHeight="1" x14ac:dyDescent="0.25">
      <c r="A11" s="72" t="s">
        <v>105</v>
      </c>
      <c r="B11" s="150" t="s">
        <v>111</v>
      </c>
      <c r="C11" s="113" t="s">
        <v>113</v>
      </c>
      <c r="D11" s="81"/>
      <c r="E11" s="147" t="s">
        <v>112</v>
      </c>
      <c r="F11" s="148"/>
      <c r="G11" s="137"/>
      <c r="H11" s="138"/>
    </row>
    <row r="12" spans="1:14" ht="81" customHeight="1" x14ac:dyDescent="0.25">
      <c r="A12" s="72"/>
      <c r="B12" s="151"/>
      <c r="C12" s="113"/>
      <c r="D12" s="82"/>
      <c r="E12" s="135"/>
      <c r="F12" s="149"/>
      <c r="G12" s="140"/>
      <c r="H12" s="141"/>
    </row>
    <row r="13" spans="1:14" x14ac:dyDescent="0.25">
      <c r="A13" s="73" t="s">
        <v>119</v>
      </c>
      <c r="B13" s="73"/>
      <c r="C13" s="4" t="s">
        <v>0</v>
      </c>
      <c r="D13" s="7" t="s">
        <v>77</v>
      </c>
      <c r="E13" s="7" t="s">
        <v>1</v>
      </c>
      <c r="F13" s="130" t="s">
        <v>2</v>
      </c>
      <c r="G13" s="130"/>
      <c r="H13" s="131"/>
    </row>
    <row r="14" spans="1:14" ht="26.25" customHeight="1" x14ac:dyDescent="0.25">
      <c r="A14" s="84" t="s">
        <v>106</v>
      </c>
      <c r="B14" s="123" t="s">
        <v>125</v>
      </c>
      <c r="C14" s="124" t="s">
        <v>114</v>
      </c>
      <c r="D14" s="162" t="s">
        <v>126</v>
      </c>
      <c r="E14" s="163"/>
      <c r="F14" s="163"/>
      <c r="G14" s="163"/>
      <c r="H14" s="164"/>
    </row>
    <row r="15" spans="1:14" ht="26.25" customHeight="1" x14ac:dyDescent="0.25">
      <c r="A15" s="84"/>
      <c r="B15" s="123"/>
      <c r="C15" s="124"/>
      <c r="D15" s="165"/>
      <c r="E15" s="166"/>
      <c r="F15" s="166"/>
      <c r="G15" s="166"/>
      <c r="H15" s="167"/>
    </row>
    <row r="16" spans="1:14" x14ac:dyDescent="0.25">
      <c r="A16" s="73" t="s">
        <v>120</v>
      </c>
      <c r="B16" s="73"/>
      <c r="C16" s="4" t="s">
        <v>0</v>
      </c>
      <c r="D16" s="4" t="s">
        <v>77</v>
      </c>
      <c r="E16" s="4" t="s">
        <v>1</v>
      </c>
      <c r="F16" s="73" t="s">
        <v>2</v>
      </c>
      <c r="G16" s="73"/>
      <c r="H16" s="73"/>
    </row>
    <row r="17" spans="1:8" ht="66.75" customHeight="1" x14ac:dyDescent="0.25">
      <c r="A17" s="72" t="s">
        <v>107</v>
      </c>
      <c r="B17" s="88" t="s">
        <v>124</v>
      </c>
      <c r="C17" s="80" t="s">
        <v>115</v>
      </c>
      <c r="D17" s="81"/>
      <c r="E17" s="83" t="s">
        <v>112</v>
      </c>
      <c r="F17" s="109"/>
      <c r="G17" s="109"/>
      <c r="H17" s="109"/>
    </row>
    <row r="18" spans="1:8" ht="66.75" customHeight="1" x14ac:dyDescent="0.25">
      <c r="A18" s="72"/>
      <c r="B18" s="88"/>
      <c r="C18" s="80"/>
      <c r="D18" s="82"/>
      <c r="E18" s="83"/>
      <c r="F18" s="109"/>
      <c r="G18" s="109"/>
      <c r="H18" s="109"/>
    </row>
    <row r="19" spans="1:8" ht="26.25" customHeight="1" x14ac:dyDescent="0.25">
      <c r="A19" s="84" t="s">
        <v>108</v>
      </c>
      <c r="B19" s="100" t="s">
        <v>123</v>
      </c>
      <c r="C19" s="101" t="s">
        <v>116</v>
      </c>
      <c r="D19" s="90"/>
      <c r="E19" s="87" t="s">
        <v>112</v>
      </c>
      <c r="F19" s="102"/>
      <c r="G19" s="102"/>
      <c r="H19" s="102"/>
    </row>
    <row r="20" spans="1:8" ht="26.25" customHeight="1" x14ac:dyDescent="0.25">
      <c r="A20" s="84"/>
      <c r="B20" s="100"/>
      <c r="C20" s="101"/>
      <c r="D20" s="90"/>
      <c r="E20" s="87"/>
      <c r="F20" s="102"/>
      <c r="G20" s="102"/>
      <c r="H20" s="102"/>
    </row>
    <row r="21" spans="1:8" ht="26.25" customHeight="1" x14ac:dyDescent="0.25">
      <c r="A21" s="72" t="s">
        <v>109</v>
      </c>
      <c r="B21" s="88" t="s">
        <v>122</v>
      </c>
      <c r="C21" s="80" t="s">
        <v>117</v>
      </c>
      <c r="D21" s="81"/>
      <c r="E21" s="83" t="s">
        <v>112</v>
      </c>
      <c r="F21" s="109"/>
      <c r="G21" s="109"/>
      <c r="H21" s="109"/>
    </row>
    <row r="22" spans="1:8" ht="26.25" customHeight="1" x14ac:dyDescent="0.25">
      <c r="A22" s="72"/>
      <c r="B22" s="88"/>
      <c r="C22" s="80"/>
      <c r="D22" s="82"/>
      <c r="E22" s="83"/>
      <c r="F22" s="109"/>
      <c r="G22" s="109"/>
      <c r="H22" s="109"/>
    </row>
    <row r="23" spans="1:8" x14ac:dyDescent="0.25">
      <c r="A23" s="73" t="s">
        <v>96</v>
      </c>
      <c r="B23" s="73"/>
      <c r="C23" s="4" t="s">
        <v>0</v>
      </c>
      <c r="D23" s="4" t="s">
        <v>77</v>
      </c>
      <c r="E23" s="4" t="s">
        <v>1</v>
      </c>
      <c r="F23" s="73" t="s">
        <v>2</v>
      </c>
      <c r="G23" s="73"/>
      <c r="H23" s="73"/>
    </row>
    <row r="24" spans="1:8" ht="34.5" customHeight="1" x14ac:dyDescent="0.25">
      <c r="A24" s="84" t="s">
        <v>110</v>
      </c>
      <c r="B24" s="100" t="s">
        <v>121</v>
      </c>
      <c r="C24" s="161" t="s">
        <v>118</v>
      </c>
      <c r="D24" s="90"/>
      <c r="E24" s="87" t="s">
        <v>112</v>
      </c>
      <c r="F24" s="102"/>
      <c r="G24" s="102"/>
      <c r="H24" s="102"/>
    </row>
    <row r="25" spans="1:8" ht="34.5" customHeight="1" x14ac:dyDescent="0.25">
      <c r="A25" s="84"/>
      <c r="B25" s="100"/>
      <c r="C25" s="161"/>
      <c r="D25" s="90"/>
      <c r="E25" s="87"/>
      <c r="F25" s="102"/>
      <c r="G25" s="102"/>
      <c r="H25" s="102"/>
    </row>
    <row r="26" spans="1:8" ht="15.75" x14ac:dyDescent="0.25">
      <c r="C26" s="74" t="s">
        <v>128</v>
      </c>
      <c r="D26" s="75"/>
      <c r="E26" s="76"/>
      <c r="F26" s="152">
        <f>5 + E27 +E28</f>
        <v>5</v>
      </c>
      <c r="G26" s="153"/>
      <c r="H26" s="154"/>
    </row>
    <row r="27" spans="1:8" ht="30" customHeight="1" x14ac:dyDescent="0.25">
      <c r="C27" s="9" t="s">
        <v>127</v>
      </c>
      <c r="D27" s="37" t="s">
        <v>100</v>
      </c>
      <c r="E27" s="10">
        <f>IF(D27 = "No",-2,0)</f>
        <v>0</v>
      </c>
      <c r="F27" s="155"/>
      <c r="G27" s="156"/>
      <c r="H27" s="157"/>
    </row>
    <row r="28" spans="1:8" ht="53.25" customHeight="1" x14ac:dyDescent="0.25">
      <c r="C28" s="36" t="s">
        <v>243</v>
      </c>
      <c r="D28" s="37" t="s">
        <v>100</v>
      </c>
      <c r="E28" s="10">
        <f>IF(D28 = "No",-1,0)</f>
        <v>0</v>
      </c>
      <c r="F28" s="158"/>
      <c r="G28" s="159"/>
      <c r="H28" s="160"/>
    </row>
    <row r="29" spans="1:8" ht="15.75" x14ac:dyDescent="0.25">
      <c r="C29" s="77" t="s">
        <v>129</v>
      </c>
      <c r="D29" s="78"/>
      <c r="E29" s="79"/>
      <c r="F29" s="107">
        <f>COUNTIF(D11:D25,"Met")</f>
        <v>0</v>
      </c>
      <c r="G29" s="107"/>
      <c r="H29" s="107"/>
    </row>
    <row r="31" spans="1:8" x14ac:dyDescent="0.25">
      <c r="F31" s="105" t="str">
        <f>IF(F26=F29,"ALL MET","SOME UNMET")</f>
        <v>SOME UNMET</v>
      </c>
      <c r="G31" s="105"/>
      <c r="H31" s="105"/>
    </row>
    <row r="32" spans="1:8" x14ac:dyDescent="0.25">
      <c r="F32" s="105"/>
      <c r="G32" s="105"/>
      <c r="H32" s="105"/>
    </row>
  </sheetData>
  <sheetProtection sheet="1" objects="1" scenarios="1" selectLockedCells="1"/>
  <mergeCells count="49">
    <mergeCell ref="A1:H8"/>
    <mergeCell ref="A9:H9"/>
    <mergeCell ref="A10:B10"/>
    <mergeCell ref="F10:H10"/>
    <mergeCell ref="A11:A12"/>
    <mergeCell ref="B11:B12"/>
    <mergeCell ref="C11:C12"/>
    <mergeCell ref="D11:D12"/>
    <mergeCell ref="E11:E12"/>
    <mergeCell ref="F11:H12"/>
    <mergeCell ref="A14:A15"/>
    <mergeCell ref="B14:B15"/>
    <mergeCell ref="C14:C15"/>
    <mergeCell ref="D14:H15"/>
    <mergeCell ref="A13:B13"/>
    <mergeCell ref="F13:H13"/>
    <mergeCell ref="A16:B16"/>
    <mergeCell ref="F16:H16"/>
    <mergeCell ref="A17:A18"/>
    <mergeCell ref="B17:B18"/>
    <mergeCell ref="C17:C18"/>
    <mergeCell ref="D17:D18"/>
    <mergeCell ref="E17:E18"/>
    <mergeCell ref="F17:H18"/>
    <mergeCell ref="F21:H22"/>
    <mergeCell ref="A19:A20"/>
    <mergeCell ref="B19:B20"/>
    <mergeCell ref="C19:C20"/>
    <mergeCell ref="D19:D20"/>
    <mergeCell ref="E19:E20"/>
    <mergeCell ref="F19:H20"/>
    <mergeCell ref="A21:A22"/>
    <mergeCell ref="B21:B22"/>
    <mergeCell ref="C21:C22"/>
    <mergeCell ref="D21:D22"/>
    <mergeCell ref="E21:E22"/>
    <mergeCell ref="A23:B23"/>
    <mergeCell ref="F23:H23"/>
    <mergeCell ref="A24:A25"/>
    <mergeCell ref="B24:B25"/>
    <mergeCell ref="C24:C25"/>
    <mergeCell ref="D24:D25"/>
    <mergeCell ref="E24:E25"/>
    <mergeCell ref="F24:H25"/>
    <mergeCell ref="C26:E26"/>
    <mergeCell ref="C29:E29"/>
    <mergeCell ref="F29:H29"/>
    <mergeCell ref="F31:H32"/>
    <mergeCell ref="F26:H28"/>
  </mergeCells>
  <conditionalFormatting sqref="C26">
    <cfRule type="cellIs" dxfId="13" priority="4" operator="equal">
      <formula>"Unmet"</formula>
    </cfRule>
  </conditionalFormatting>
  <conditionalFormatting sqref="C29">
    <cfRule type="cellIs" dxfId="12" priority="3" operator="equal">
      <formula>"Unmet"</formula>
    </cfRule>
  </conditionalFormatting>
  <conditionalFormatting sqref="D1:D14 D16:D25 D27:D28 D30:D1048576">
    <cfRule type="cellIs" dxfId="11" priority="5" operator="equal">
      <formula>"Unmet"</formula>
    </cfRule>
  </conditionalFormatting>
  <conditionalFormatting sqref="F31:H32">
    <cfRule type="cellIs" dxfId="10" priority="1" operator="equal">
      <formula>"SOME UNMET"</formula>
    </cfRule>
    <cfRule type="cellIs" dxfId="9" priority="2" operator="equal">
      <formula>"ALL MET"</formula>
    </cfRule>
  </conditionalFormatting>
  <dataValidations count="3">
    <dataValidation type="list" allowBlank="1" showInputMessage="1" showErrorMessage="1" sqref="D27:D28" xr:uid="{155CE465-67F9-4368-9EBD-D5A06E74612D}">
      <formula1>"Yes, No"</formula1>
    </dataValidation>
    <dataValidation type="list" allowBlank="1" showInputMessage="1" showErrorMessage="1" sqref="D24:D25 D11:D12" xr:uid="{D7590AF9-D946-40AC-8399-023275647BE5}">
      <formula1>"Met, Unmet, N/A"</formula1>
    </dataValidation>
    <dataValidation type="list" allowBlank="1" showInputMessage="1" showErrorMessage="1" sqref="D17:D22" xr:uid="{3E059259-0D7D-40D5-BD1B-AE3044DDCC6C}">
      <formula1>"Met, Unmet"</formula1>
    </dataValidation>
  </dataValidation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463FA-1439-498D-92B6-67E81926BABD}">
  <dimension ref="A1:N34"/>
  <sheetViews>
    <sheetView workbookViewId="0">
      <selection activeCell="D16" sqref="D16:D17"/>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8.5703125" style="3" bestFit="1" customWidth="1"/>
    <col min="9" max="9" width="8.140625" customWidth="1"/>
    <col min="10" max="10" width="8.28515625" customWidth="1"/>
  </cols>
  <sheetData>
    <row r="1" spans="1:14" x14ac:dyDescent="0.25">
      <c r="A1" s="142" t="e" vm="1">
        <v>#VALUE!</v>
      </c>
      <c r="B1" s="142"/>
      <c r="C1" s="142"/>
      <c r="D1" s="142"/>
      <c r="E1" s="142"/>
      <c r="F1" s="142"/>
      <c r="G1" s="142"/>
      <c r="H1" s="142"/>
    </row>
    <row r="2" spans="1:14" x14ac:dyDescent="0.25">
      <c r="A2" s="142"/>
      <c r="B2" s="142"/>
      <c r="C2" s="142"/>
      <c r="D2" s="142"/>
      <c r="E2" s="142"/>
      <c r="F2" s="142"/>
      <c r="G2" s="142"/>
      <c r="H2" s="142"/>
    </row>
    <row r="3" spans="1:14" x14ac:dyDescent="0.25">
      <c r="A3" s="142"/>
      <c r="B3" s="142"/>
      <c r="C3" s="142"/>
      <c r="D3" s="142"/>
      <c r="E3" s="142"/>
      <c r="F3" s="142"/>
      <c r="G3" s="142"/>
      <c r="H3" s="142"/>
    </row>
    <row r="4" spans="1:14" x14ac:dyDescent="0.25">
      <c r="A4" s="142"/>
      <c r="B4" s="142"/>
      <c r="C4" s="142"/>
      <c r="D4" s="142"/>
      <c r="E4" s="142"/>
      <c r="F4" s="142"/>
      <c r="G4" s="142"/>
      <c r="H4" s="142"/>
    </row>
    <row r="5" spans="1:14" x14ac:dyDescent="0.25">
      <c r="A5" s="142"/>
      <c r="B5" s="142"/>
      <c r="C5" s="142"/>
      <c r="D5" s="142"/>
      <c r="E5" s="142"/>
      <c r="F5" s="142"/>
      <c r="G5" s="142"/>
      <c r="H5" s="142"/>
    </row>
    <row r="6" spans="1:14" x14ac:dyDescent="0.25">
      <c r="A6" s="142"/>
      <c r="B6" s="142"/>
      <c r="C6" s="142"/>
      <c r="D6" s="142"/>
      <c r="E6" s="142"/>
      <c r="F6" s="142"/>
      <c r="G6" s="142"/>
      <c r="H6" s="142"/>
    </row>
    <row r="7" spans="1:14" x14ac:dyDescent="0.25">
      <c r="A7" s="142"/>
      <c r="B7" s="142"/>
      <c r="C7" s="142"/>
      <c r="D7" s="142"/>
      <c r="E7" s="142"/>
      <c r="F7" s="142"/>
      <c r="G7" s="142"/>
      <c r="H7" s="142"/>
    </row>
    <row r="8" spans="1:14" x14ac:dyDescent="0.25">
      <c r="A8" s="142"/>
      <c r="B8" s="142"/>
      <c r="C8" s="142"/>
      <c r="D8" s="142"/>
      <c r="E8" s="142"/>
      <c r="F8" s="142"/>
      <c r="G8" s="142"/>
      <c r="H8" s="142"/>
    </row>
    <row r="9" spans="1:14" ht="21" x14ac:dyDescent="0.35">
      <c r="A9" s="143" t="s">
        <v>131</v>
      </c>
      <c r="B9" s="143"/>
      <c r="C9" s="143"/>
      <c r="D9" s="143"/>
      <c r="E9" s="143"/>
      <c r="F9" s="143"/>
      <c r="G9" s="143"/>
      <c r="H9" s="144"/>
      <c r="I9" s="1"/>
      <c r="J9" s="1"/>
      <c r="K9" s="1"/>
      <c r="L9" s="1"/>
      <c r="M9" s="1"/>
      <c r="N9" s="1"/>
    </row>
    <row r="10" spans="1:14" x14ac:dyDescent="0.25">
      <c r="A10" s="145" t="s">
        <v>132</v>
      </c>
      <c r="B10" s="146"/>
      <c r="C10" s="4" t="s">
        <v>0</v>
      </c>
      <c r="D10" s="7" t="s">
        <v>77</v>
      </c>
      <c r="E10" s="4" t="s">
        <v>1</v>
      </c>
      <c r="F10" s="130" t="s">
        <v>2</v>
      </c>
      <c r="G10" s="130"/>
      <c r="H10" s="131"/>
      <c r="I10" s="2"/>
      <c r="J10" s="2"/>
    </row>
    <row r="11" spans="1:14" ht="30" customHeight="1" x14ac:dyDescent="0.25">
      <c r="A11" s="72">
        <v>1.1000000000000001</v>
      </c>
      <c r="B11" s="150" t="s">
        <v>133</v>
      </c>
      <c r="C11" s="113" t="s">
        <v>3</v>
      </c>
      <c r="D11" s="81"/>
      <c r="E11" s="147" t="s">
        <v>78</v>
      </c>
      <c r="F11" s="148"/>
      <c r="G11" s="137"/>
      <c r="H11" s="138"/>
    </row>
    <row r="12" spans="1:14" ht="30" customHeight="1" x14ac:dyDescent="0.25">
      <c r="A12" s="72"/>
      <c r="B12" s="151"/>
      <c r="C12" s="113"/>
      <c r="D12" s="82"/>
      <c r="E12" s="135"/>
      <c r="F12" s="149"/>
      <c r="G12" s="140"/>
      <c r="H12" s="141"/>
    </row>
    <row r="13" spans="1:14" ht="39.75" customHeight="1" x14ac:dyDescent="0.25">
      <c r="A13" s="84">
        <v>1.2</v>
      </c>
      <c r="B13" s="123" t="s">
        <v>134</v>
      </c>
      <c r="C13" s="124" t="s">
        <v>3</v>
      </c>
      <c r="D13" s="90"/>
      <c r="E13" s="174" t="s">
        <v>78</v>
      </c>
      <c r="F13" s="173"/>
      <c r="G13" s="173"/>
      <c r="H13" s="173"/>
    </row>
    <row r="14" spans="1:14" ht="39.75" customHeight="1" x14ac:dyDescent="0.25">
      <c r="A14" s="84"/>
      <c r="B14" s="123"/>
      <c r="C14" s="124"/>
      <c r="D14" s="90"/>
      <c r="E14" s="174"/>
      <c r="F14" s="173"/>
      <c r="G14" s="173"/>
      <c r="H14" s="173"/>
    </row>
    <row r="15" spans="1:14" x14ac:dyDescent="0.25">
      <c r="A15" s="73" t="s">
        <v>135</v>
      </c>
      <c r="B15" s="73"/>
      <c r="C15" s="4" t="s">
        <v>0</v>
      </c>
      <c r="D15" s="4" t="s">
        <v>77</v>
      </c>
      <c r="E15" s="4" t="s">
        <v>1</v>
      </c>
      <c r="F15" s="73" t="s">
        <v>2</v>
      </c>
      <c r="G15" s="73"/>
      <c r="H15" s="73"/>
    </row>
    <row r="16" spans="1:14" ht="49.5" customHeight="1" x14ac:dyDescent="0.25">
      <c r="A16" s="170" t="s">
        <v>264</v>
      </c>
      <c r="B16" s="88" t="s">
        <v>263</v>
      </c>
      <c r="C16" s="113" t="s">
        <v>3</v>
      </c>
      <c r="D16" s="81"/>
      <c r="E16" s="83" t="e" cm="1">
        <f t="array" ref="E16">_xlfn.IFS(D16 = "Met - Description sufficient but does not include reference(s) to our local CoC systems",5,D16 = "Met - Description sufficient and does include reference(s) to our local CoC systems",10, D16 = "Unmet",0)</f>
        <v>#N/A</v>
      </c>
      <c r="F16" s="109"/>
      <c r="G16" s="109"/>
      <c r="H16" s="109"/>
    </row>
    <row r="17" spans="1:8" ht="49.5" customHeight="1" x14ac:dyDescent="0.25">
      <c r="A17" s="72"/>
      <c r="B17" s="88"/>
      <c r="C17" s="113"/>
      <c r="D17" s="82"/>
      <c r="E17" s="83"/>
      <c r="F17" s="109"/>
      <c r="G17" s="109"/>
      <c r="H17" s="109"/>
    </row>
    <row r="18" spans="1:8" x14ac:dyDescent="0.25">
      <c r="A18" s="73" t="s">
        <v>136</v>
      </c>
      <c r="B18" s="73"/>
      <c r="C18" s="4" t="s">
        <v>0</v>
      </c>
      <c r="D18" s="4" t="s">
        <v>77</v>
      </c>
      <c r="E18" s="4" t="s">
        <v>1</v>
      </c>
      <c r="F18" s="73" t="s">
        <v>2</v>
      </c>
      <c r="G18" s="73"/>
      <c r="H18" s="73"/>
    </row>
    <row r="19" spans="1:8" ht="34.5" customHeight="1" x14ac:dyDescent="0.25">
      <c r="A19" s="171" t="s">
        <v>140</v>
      </c>
      <c r="B19" s="100" t="s">
        <v>137</v>
      </c>
      <c r="C19" s="124" t="s">
        <v>139</v>
      </c>
      <c r="D19" s="90"/>
      <c r="E19" s="87" t="e" cm="1">
        <f t="array" ref="E19">_xlfn.IFS(D19 = "Met",5,D19 = "Unmet",0,D19 = "N/A","N/A")</f>
        <v>#N/A</v>
      </c>
      <c r="F19" s="102"/>
      <c r="G19" s="102"/>
      <c r="H19" s="102"/>
    </row>
    <row r="20" spans="1:8" ht="34.5" customHeight="1" x14ac:dyDescent="0.25">
      <c r="A20" s="84"/>
      <c r="B20" s="100"/>
      <c r="C20" s="124"/>
      <c r="D20" s="90"/>
      <c r="E20" s="87"/>
      <c r="F20" s="102"/>
      <c r="G20" s="102"/>
      <c r="H20" s="102"/>
    </row>
    <row r="21" spans="1:8" ht="15" customHeight="1" x14ac:dyDescent="0.25">
      <c r="A21" s="145" t="s">
        <v>138</v>
      </c>
      <c r="B21" s="146"/>
      <c r="C21" s="4" t="s">
        <v>0</v>
      </c>
      <c r="D21" s="4" t="s">
        <v>77</v>
      </c>
      <c r="E21" s="4" t="s">
        <v>1</v>
      </c>
      <c r="F21" s="73" t="s">
        <v>2</v>
      </c>
      <c r="G21" s="73"/>
      <c r="H21" s="73"/>
    </row>
    <row r="22" spans="1:8" ht="34.5" customHeight="1" x14ac:dyDescent="0.25">
      <c r="A22" s="72">
        <v>1.5</v>
      </c>
      <c r="B22" s="88" t="s">
        <v>141</v>
      </c>
      <c r="C22" s="122" t="s">
        <v>144</v>
      </c>
      <c r="D22" s="108"/>
      <c r="E22" s="83" t="e" cm="1">
        <f t="array" ref="E22">_xlfn.IFS(D22 = "Met",4,D22 = "Unmet",0)</f>
        <v>#N/A</v>
      </c>
      <c r="F22" s="109"/>
      <c r="G22" s="109"/>
      <c r="H22" s="109"/>
    </row>
    <row r="23" spans="1:8" ht="34.5" customHeight="1" x14ac:dyDescent="0.25">
      <c r="A23" s="72"/>
      <c r="B23" s="88"/>
      <c r="C23" s="122"/>
      <c r="D23" s="108"/>
      <c r="E23" s="83"/>
      <c r="F23" s="109"/>
      <c r="G23" s="109"/>
      <c r="H23" s="109"/>
    </row>
    <row r="24" spans="1:8" ht="15" customHeight="1" x14ac:dyDescent="0.25">
      <c r="A24" s="145" t="s">
        <v>239</v>
      </c>
      <c r="B24" s="146"/>
      <c r="C24" s="4" t="s">
        <v>0</v>
      </c>
      <c r="D24" s="4" t="s">
        <v>77</v>
      </c>
      <c r="E24" s="4" t="s">
        <v>1</v>
      </c>
      <c r="F24" s="73" t="s">
        <v>2</v>
      </c>
      <c r="G24" s="73"/>
      <c r="H24" s="73"/>
    </row>
    <row r="25" spans="1:8" ht="34.5" customHeight="1" x14ac:dyDescent="0.25">
      <c r="A25" s="171" t="s">
        <v>142</v>
      </c>
      <c r="B25" s="100" t="s">
        <v>147</v>
      </c>
      <c r="C25" s="161" t="s">
        <v>143</v>
      </c>
      <c r="D25" s="90"/>
      <c r="E25" s="87" t="e" cm="1">
        <f t="array" ref="E25">_xlfn.IFS(D25 = "Met",5,D25 = "Unmet",0,D25 = "N/A - Applicant has no projects in HMIS","N/A")</f>
        <v>#N/A</v>
      </c>
      <c r="F25" s="102"/>
      <c r="G25" s="102"/>
      <c r="H25" s="102"/>
    </row>
    <row r="26" spans="1:8" ht="34.5" customHeight="1" x14ac:dyDescent="0.25">
      <c r="A26" s="84"/>
      <c r="B26" s="100"/>
      <c r="C26" s="161"/>
      <c r="D26" s="90"/>
      <c r="E26" s="87"/>
      <c r="F26" s="102"/>
      <c r="G26" s="102"/>
      <c r="H26" s="102"/>
    </row>
    <row r="27" spans="1:8" ht="34.5" customHeight="1" x14ac:dyDescent="0.25">
      <c r="A27" s="170" t="s">
        <v>145</v>
      </c>
      <c r="B27" s="88" t="s">
        <v>148</v>
      </c>
      <c r="C27" s="122" t="s">
        <v>146</v>
      </c>
      <c r="D27" s="108"/>
      <c r="E27" s="83" t="e" cm="1">
        <f t="array" ref="E27">_xlfn.IFS(D27 = "Met",5,D27 = "Unmet",0,D27 = "N/A - DV project","N/A",D27 = "N/A - Applicant has no projects in HMIS","N/A")</f>
        <v>#N/A</v>
      </c>
      <c r="F27" s="109"/>
      <c r="G27" s="109"/>
      <c r="H27" s="109"/>
    </row>
    <row r="28" spans="1:8" ht="34.5" customHeight="1" x14ac:dyDescent="0.25">
      <c r="A28" s="72"/>
      <c r="B28" s="88"/>
      <c r="C28" s="122"/>
      <c r="D28" s="108"/>
      <c r="E28" s="83"/>
      <c r="F28" s="109"/>
      <c r="G28" s="109"/>
      <c r="H28" s="109"/>
    </row>
    <row r="29" spans="1:8" ht="15.75" x14ac:dyDescent="0.25">
      <c r="C29" s="172" t="s">
        <v>149</v>
      </c>
      <c r="D29" s="172"/>
      <c r="E29" s="172"/>
      <c r="F29" s="152">
        <f>SUM(29+E30+E32+E31)</f>
        <v>29</v>
      </c>
      <c r="G29" s="153"/>
      <c r="H29" s="154"/>
    </row>
    <row r="30" spans="1:8" ht="30" customHeight="1" x14ac:dyDescent="0.25">
      <c r="C30" s="9" t="s">
        <v>150</v>
      </c>
      <c r="D30" s="37" t="s">
        <v>100</v>
      </c>
      <c r="E30" s="10">
        <f>IF(D30 = "No",-5,0)</f>
        <v>0</v>
      </c>
      <c r="F30" s="155"/>
      <c r="G30" s="156"/>
      <c r="H30" s="157"/>
    </row>
    <row r="31" spans="1:8" ht="30" customHeight="1" x14ac:dyDescent="0.25">
      <c r="C31" s="9" t="s">
        <v>244</v>
      </c>
      <c r="D31" s="37" t="s">
        <v>100</v>
      </c>
      <c r="E31" s="10">
        <f>IF(D31 = "Yes",0,-10)</f>
        <v>0</v>
      </c>
      <c r="F31" s="155"/>
      <c r="G31" s="156"/>
      <c r="H31" s="157"/>
    </row>
    <row r="32" spans="1:8" ht="30" customHeight="1" x14ac:dyDescent="0.25">
      <c r="C32" s="9" t="s">
        <v>203</v>
      </c>
      <c r="D32" s="37" t="s">
        <v>101</v>
      </c>
      <c r="E32" s="10">
        <f>IF(D32 = "Yes",-5,0)</f>
        <v>0</v>
      </c>
      <c r="F32" s="158"/>
      <c r="G32" s="159"/>
      <c r="H32" s="160"/>
    </row>
    <row r="33" spans="3:8" ht="15.75" x14ac:dyDescent="0.25">
      <c r="C33" s="77" t="s">
        <v>151</v>
      </c>
      <c r="D33" s="78"/>
      <c r="E33" s="79"/>
      <c r="F33" s="107" t="e">
        <f>SUM(E16:E28)</f>
        <v>#N/A</v>
      </c>
      <c r="G33" s="107"/>
      <c r="H33" s="107"/>
    </row>
    <row r="34" spans="3:8" ht="15.75" x14ac:dyDescent="0.25">
      <c r="C34" s="169" t="s">
        <v>152</v>
      </c>
      <c r="D34" s="169"/>
      <c r="E34" s="169"/>
      <c r="F34" s="168">
        <f>COUNTIF(D11:D14,"Met")</f>
        <v>0</v>
      </c>
      <c r="G34" s="168"/>
      <c r="H34" s="168"/>
    </row>
  </sheetData>
  <sheetProtection sheet="1" objects="1" scenarios="1" selectLockedCells="1"/>
  <mergeCells count="60">
    <mergeCell ref="A15:B15"/>
    <mergeCell ref="F15:H15"/>
    <mergeCell ref="A16:A17"/>
    <mergeCell ref="B16:B17"/>
    <mergeCell ref="C16:C17"/>
    <mergeCell ref="D16:D17"/>
    <mergeCell ref="E16:E17"/>
    <mergeCell ref="F16:H17"/>
    <mergeCell ref="A13:A14"/>
    <mergeCell ref="B13:B14"/>
    <mergeCell ref="C13:C14"/>
    <mergeCell ref="F13:H14"/>
    <mergeCell ref="E13:E14"/>
    <mergeCell ref="D13:D14"/>
    <mergeCell ref="A1:H8"/>
    <mergeCell ref="A9:H9"/>
    <mergeCell ref="A10:B10"/>
    <mergeCell ref="F10:H10"/>
    <mergeCell ref="A11:A12"/>
    <mergeCell ref="B11:B12"/>
    <mergeCell ref="C11:C12"/>
    <mergeCell ref="D11:D12"/>
    <mergeCell ref="E11:E12"/>
    <mergeCell ref="F11:H12"/>
    <mergeCell ref="B25:B26"/>
    <mergeCell ref="F22:H23"/>
    <mergeCell ref="F33:H33"/>
    <mergeCell ref="C22:C23"/>
    <mergeCell ref="D22:D23"/>
    <mergeCell ref="C25:C26"/>
    <mergeCell ref="E22:E23"/>
    <mergeCell ref="C29:E29"/>
    <mergeCell ref="C33:E33"/>
    <mergeCell ref="F29:H32"/>
    <mergeCell ref="A22:A23"/>
    <mergeCell ref="B22:B23"/>
    <mergeCell ref="F19:H20"/>
    <mergeCell ref="A18:B18"/>
    <mergeCell ref="F18:H18"/>
    <mergeCell ref="A19:A20"/>
    <mergeCell ref="B19:B20"/>
    <mergeCell ref="C19:C20"/>
    <mergeCell ref="D19:D20"/>
    <mergeCell ref="E19:E20"/>
    <mergeCell ref="F34:H34"/>
    <mergeCell ref="C34:E34"/>
    <mergeCell ref="A21:B21"/>
    <mergeCell ref="F21:H21"/>
    <mergeCell ref="F27:H28"/>
    <mergeCell ref="D27:D28"/>
    <mergeCell ref="C27:C28"/>
    <mergeCell ref="B27:B28"/>
    <mergeCell ref="A27:A28"/>
    <mergeCell ref="F24:H24"/>
    <mergeCell ref="A24:B24"/>
    <mergeCell ref="E27:E28"/>
    <mergeCell ref="F25:H26"/>
    <mergeCell ref="E25:E26"/>
    <mergeCell ref="D25:D26"/>
    <mergeCell ref="A25:A26"/>
  </mergeCells>
  <conditionalFormatting sqref="C29">
    <cfRule type="cellIs" dxfId="8" priority="5" operator="equal">
      <formula>"Unmet"</formula>
    </cfRule>
  </conditionalFormatting>
  <conditionalFormatting sqref="C33">
    <cfRule type="cellIs" dxfId="7" priority="4" operator="equal">
      <formula>"Unmet"</formula>
    </cfRule>
  </conditionalFormatting>
  <conditionalFormatting sqref="D11:D14">
    <cfRule type="cellIs" dxfId="6" priority="1" operator="equal">
      <formula>"Unmet"</formula>
    </cfRule>
  </conditionalFormatting>
  <dataValidations count="6">
    <dataValidation type="list" allowBlank="1" showInputMessage="1" showErrorMessage="1" sqref="D22:D23 D11:D14" xr:uid="{18E3F4B3-23B9-4978-9CBF-3E8FA94DBAE1}">
      <formula1>"Met, Unmet"</formula1>
    </dataValidation>
    <dataValidation type="list" allowBlank="1" showInputMessage="1" showErrorMessage="1" sqref="D19:D20" xr:uid="{0A41A8E9-2E14-4C1B-A867-6DD9F0A0A0DD}">
      <formula1>"Met, Unmet, N/A"</formula1>
    </dataValidation>
    <dataValidation type="list" allowBlank="1" showInputMessage="1" showErrorMessage="1" sqref="D16:D17" xr:uid="{2514A013-40FC-4787-8DBF-1F886FB1DCAF}">
      <formula1>"Met - Description sufficient but does not include reference(s) to our local CoC systems,Met - Description sufficient and does include reference(s) to our local CoC systems,Unmet"</formula1>
    </dataValidation>
    <dataValidation type="list" allowBlank="1" showInputMessage="1" showErrorMessage="1" sqref="D25:D26" xr:uid="{C81CF335-53A6-48E3-A499-8A85960DE9FB}">
      <formula1>"Met, Unmet,N/A - Applicant has no projects in HMIS"</formula1>
    </dataValidation>
    <dataValidation type="list" allowBlank="1" showInputMessage="1" showErrorMessage="1" sqref="D27:D28" xr:uid="{0CD60FBD-FC57-40AA-9DF3-DD12ACC090AA}">
      <formula1>"Met, Unmet, N/A - DV project,N/A - Applicant has no projects in HMIS"</formula1>
    </dataValidation>
    <dataValidation type="list" allowBlank="1" showInputMessage="1" showErrorMessage="1" sqref="D30:D32" xr:uid="{15488D5A-B3A9-47D0-8947-63867E212E47}">
      <formula1>"Yes, No"</formula1>
    </dataValidation>
  </dataValidation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F049A-B0B4-46B9-B0A1-615CF05C0901}">
  <dimension ref="A1:N41"/>
  <sheetViews>
    <sheetView topLeftCell="A14" zoomScaleNormal="100" workbookViewId="0">
      <selection activeCell="D24" sqref="D24:D25"/>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8.5703125" style="3" bestFit="1" customWidth="1"/>
    <col min="9" max="9" width="8.140625" customWidth="1"/>
    <col min="10" max="10" width="8.28515625" customWidth="1"/>
  </cols>
  <sheetData>
    <row r="1" spans="1:14" x14ac:dyDescent="0.25">
      <c r="A1" s="142" t="e" vm="1">
        <v>#VALUE!</v>
      </c>
      <c r="B1" s="142"/>
      <c r="C1" s="142"/>
      <c r="D1" s="142"/>
      <c r="E1" s="142"/>
      <c r="F1" s="142"/>
      <c r="G1" s="142"/>
      <c r="H1" s="142"/>
    </row>
    <row r="2" spans="1:14" x14ac:dyDescent="0.25">
      <c r="A2" s="142"/>
      <c r="B2" s="142"/>
      <c r="C2" s="142"/>
      <c r="D2" s="142"/>
      <c r="E2" s="142"/>
      <c r="F2" s="142"/>
      <c r="G2" s="142"/>
      <c r="H2" s="142"/>
    </row>
    <row r="3" spans="1:14" x14ac:dyDescent="0.25">
      <c r="A3" s="142"/>
      <c r="B3" s="142"/>
      <c r="C3" s="142"/>
      <c r="D3" s="142"/>
      <c r="E3" s="142"/>
      <c r="F3" s="142"/>
      <c r="G3" s="142"/>
      <c r="H3" s="142"/>
    </row>
    <row r="4" spans="1:14" x14ac:dyDescent="0.25">
      <c r="A4" s="142"/>
      <c r="B4" s="142"/>
      <c r="C4" s="142"/>
      <c r="D4" s="142"/>
      <c r="E4" s="142"/>
      <c r="F4" s="142"/>
      <c r="G4" s="142"/>
      <c r="H4" s="142"/>
    </row>
    <row r="5" spans="1:14" x14ac:dyDescent="0.25">
      <c r="A5" s="142"/>
      <c r="B5" s="142"/>
      <c r="C5" s="142"/>
      <c r="D5" s="142"/>
      <c r="E5" s="142"/>
      <c r="F5" s="142"/>
      <c r="G5" s="142"/>
      <c r="H5" s="142"/>
    </row>
    <row r="6" spans="1:14" x14ac:dyDescent="0.25">
      <c r="A6" s="142"/>
      <c r="B6" s="142"/>
      <c r="C6" s="142"/>
      <c r="D6" s="142"/>
      <c r="E6" s="142"/>
      <c r="F6" s="142"/>
      <c r="G6" s="142"/>
      <c r="H6" s="142"/>
    </row>
    <row r="7" spans="1:14" x14ac:dyDescent="0.25">
      <c r="A7" s="142"/>
      <c r="B7" s="142"/>
      <c r="C7" s="142"/>
      <c r="D7" s="142"/>
      <c r="E7" s="142"/>
      <c r="F7" s="142"/>
      <c r="G7" s="142"/>
      <c r="H7" s="142"/>
    </row>
    <row r="8" spans="1:14" x14ac:dyDescent="0.25">
      <c r="A8" s="142"/>
      <c r="B8" s="142"/>
      <c r="C8" s="142"/>
      <c r="D8" s="142"/>
      <c r="E8" s="142"/>
      <c r="F8" s="142"/>
      <c r="G8" s="142"/>
      <c r="H8" s="142"/>
    </row>
    <row r="9" spans="1:14" ht="21" x14ac:dyDescent="0.35">
      <c r="A9" s="198" t="s">
        <v>174</v>
      </c>
      <c r="B9" s="198"/>
      <c r="C9" s="198"/>
      <c r="D9" s="198"/>
      <c r="E9" s="198"/>
      <c r="F9" s="198"/>
      <c r="G9" s="198"/>
      <c r="H9" s="199"/>
      <c r="I9" s="1"/>
      <c r="J9" s="1"/>
      <c r="K9" s="1"/>
      <c r="L9" s="1"/>
      <c r="M9" s="1"/>
      <c r="N9" s="1"/>
    </row>
    <row r="10" spans="1:14" ht="21" x14ac:dyDescent="0.35">
      <c r="A10" s="186" t="s">
        <v>154</v>
      </c>
      <c r="B10" s="187"/>
      <c r="C10" s="187"/>
      <c r="D10" s="187"/>
      <c r="E10" s="187"/>
      <c r="F10" s="187"/>
      <c r="G10" s="187"/>
      <c r="H10" s="188"/>
      <c r="I10" s="1"/>
      <c r="J10" s="1"/>
      <c r="K10" s="1"/>
      <c r="L10" s="1"/>
      <c r="M10" s="1"/>
      <c r="N10" s="1"/>
    </row>
    <row r="11" spans="1:14" x14ac:dyDescent="0.25">
      <c r="A11" s="200" t="s">
        <v>160</v>
      </c>
      <c r="B11" s="201"/>
      <c r="C11" s="14" t="s">
        <v>0</v>
      </c>
      <c r="D11" s="15" t="s">
        <v>77</v>
      </c>
      <c r="E11" s="14" t="s">
        <v>1</v>
      </c>
      <c r="F11" s="202" t="s">
        <v>2</v>
      </c>
      <c r="G11" s="202"/>
      <c r="H11" s="203"/>
      <c r="I11" s="2"/>
      <c r="J11" s="2"/>
    </row>
    <row r="12" spans="1:14" ht="30" customHeight="1" x14ac:dyDescent="0.25">
      <c r="A12" s="72">
        <v>1.1000000000000001</v>
      </c>
      <c r="B12" s="121" t="s">
        <v>155</v>
      </c>
      <c r="C12" s="122" t="s">
        <v>4</v>
      </c>
      <c r="D12" s="81"/>
      <c r="E12" s="83" t="e" cm="1">
        <f t="array" ref="E12">_xlfn.IFS(D12 = "Met",1,D12 = "Unmet",0)</f>
        <v>#N/A</v>
      </c>
      <c r="F12" s="197"/>
      <c r="G12" s="197"/>
      <c r="H12" s="197"/>
    </row>
    <row r="13" spans="1:14" ht="30" customHeight="1" x14ac:dyDescent="0.25">
      <c r="A13" s="72"/>
      <c r="B13" s="204"/>
      <c r="C13" s="122"/>
      <c r="D13" s="82"/>
      <c r="E13" s="83"/>
      <c r="F13" s="197"/>
      <c r="G13" s="197"/>
      <c r="H13" s="197"/>
    </row>
    <row r="14" spans="1:14" ht="51.75" customHeight="1" x14ac:dyDescent="0.25">
      <c r="A14" s="110">
        <v>1.2</v>
      </c>
      <c r="B14" s="205" t="s">
        <v>175</v>
      </c>
      <c r="C14" s="183" t="s">
        <v>4</v>
      </c>
      <c r="D14" s="103"/>
      <c r="E14" s="181" t="e" cm="1">
        <f t="array" ref="E14">_xlfn.IFS(D14 = "Met",1,D14 = "Unmet",0)</f>
        <v>#N/A</v>
      </c>
      <c r="F14" s="175"/>
      <c r="G14" s="176"/>
      <c r="H14" s="177"/>
    </row>
    <row r="15" spans="1:14" ht="51.75" customHeight="1" x14ac:dyDescent="0.25">
      <c r="A15" s="196"/>
      <c r="B15" s="206"/>
      <c r="C15" s="184"/>
      <c r="D15" s="104"/>
      <c r="E15" s="182"/>
      <c r="F15" s="178"/>
      <c r="G15" s="179"/>
      <c r="H15" s="180"/>
    </row>
    <row r="16" spans="1:14" ht="36" customHeight="1" x14ac:dyDescent="0.25">
      <c r="A16" s="72">
        <v>1.3</v>
      </c>
      <c r="B16" s="121" t="s">
        <v>157</v>
      </c>
      <c r="C16" s="122" t="s">
        <v>4</v>
      </c>
      <c r="D16" s="81"/>
      <c r="E16" s="83" t="e" cm="1">
        <f t="array" ref="E16">_xlfn.IFS(D16 = "Met",2,D16 = "Unmet",0)</f>
        <v>#N/A</v>
      </c>
      <c r="F16" s="185"/>
      <c r="G16" s="185"/>
      <c r="H16" s="185"/>
    </row>
    <row r="17" spans="1:14" ht="36" customHeight="1" x14ac:dyDescent="0.25">
      <c r="A17" s="72"/>
      <c r="B17" s="121"/>
      <c r="C17" s="122"/>
      <c r="D17" s="82"/>
      <c r="E17" s="83"/>
      <c r="F17" s="185"/>
      <c r="G17" s="185"/>
      <c r="H17" s="185"/>
    </row>
    <row r="18" spans="1:14" ht="30" customHeight="1" x14ac:dyDescent="0.25">
      <c r="A18" s="171" t="s">
        <v>140</v>
      </c>
      <c r="B18" s="123" t="s">
        <v>158</v>
      </c>
      <c r="C18" s="124" t="s">
        <v>4</v>
      </c>
      <c r="D18" s="103"/>
      <c r="E18" s="87" t="e" cm="1">
        <f t="array" ref="E18">_xlfn.IFS(D18 = "Met",1,D18 = "Unmet",0)</f>
        <v>#N/A</v>
      </c>
      <c r="F18" s="195"/>
      <c r="G18" s="195"/>
      <c r="H18" s="195"/>
    </row>
    <row r="19" spans="1:14" ht="30" customHeight="1" x14ac:dyDescent="0.25">
      <c r="A19" s="84"/>
      <c r="B19" s="123"/>
      <c r="C19" s="124"/>
      <c r="D19" s="104"/>
      <c r="E19" s="87"/>
      <c r="F19" s="195"/>
      <c r="G19" s="195"/>
      <c r="H19" s="195"/>
    </row>
    <row r="20" spans="1:14" ht="79.5" customHeight="1" x14ac:dyDescent="0.25">
      <c r="A20" s="72">
        <v>1.5</v>
      </c>
      <c r="B20" s="88" t="s">
        <v>249</v>
      </c>
      <c r="C20" s="122" t="s">
        <v>4</v>
      </c>
      <c r="D20" s="81"/>
      <c r="E20" s="83" t="e" cm="1">
        <f t="array" ref="E20">_xlfn.IFS(D20 = "Met",1,D20 = "Unmet",0)</f>
        <v>#N/A</v>
      </c>
      <c r="F20" s="109"/>
      <c r="G20" s="109"/>
      <c r="H20" s="109"/>
    </row>
    <row r="21" spans="1:14" ht="79.5" customHeight="1" x14ac:dyDescent="0.25">
      <c r="A21" s="72"/>
      <c r="B21" s="88"/>
      <c r="C21" s="122"/>
      <c r="D21" s="82"/>
      <c r="E21" s="83"/>
      <c r="F21" s="109"/>
      <c r="G21" s="109"/>
      <c r="H21" s="109"/>
    </row>
    <row r="22" spans="1:14" ht="21" x14ac:dyDescent="0.35">
      <c r="A22" s="186" t="s">
        <v>159</v>
      </c>
      <c r="B22" s="187"/>
      <c r="C22" s="187"/>
      <c r="D22" s="187"/>
      <c r="E22" s="187"/>
      <c r="F22" s="187"/>
      <c r="G22" s="187"/>
      <c r="H22" s="188"/>
      <c r="I22" s="1"/>
      <c r="J22" s="1"/>
      <c r="K22" s="1"/>
      <c r="L22" s="1"/>
      <c r="M22" s="1"/>
      <c r="N22" s="1"/>
    </row>
    <row r="23" spans="1:14" x14ac:dyDescent="0.25">
      <c r="A23" s="189" t="s">
        <v>135</v>
      </c>
      <c r="B23" s="189"/>
      <c r="C23" s="16" t="s">
        <v>0</v>
      </c>
      <c r="D23" s="16" t="s">
        <v>77</v>
      </c>
      <c r="E23" s="16" t="s">
        <v>1</v>
      </c>
      <c r="F23" s="189" t="s">
        <v>2</v>
      </c>
      <c r="G23" s="189"/>
      <c r="H23" s="189"/>
    </row>
    <row r="24" spans="1:14" ht="49.5" customHeight="1" x14ac:dyDescent="0.25">
      <c r="A24" s="170" t="s">
        <v>261</v>
      </c>
      <c r="B24" s="88" t="s">
        <v>260</v>
      </c>
      <c r="C24" s="113" t="s">
        <v>3</v>
      </c>
      <c r="D24" s="81"/>
      <c r="E24" s="83" t="e" cm="1">
        <f t="array" ref="E24">_xlfn.IFS(D24 = "Met",10,D24 = "Unmet",0)</f>
        <v>#N/A</v>
      </c>
      <c r="F24" s="109"/>
      <c r="G24" s="109"/>
      <c r="H24" s="109"/>
    </row>
    <row r="25" spans="1:14" ht="49.5" customHeight="1" x14ac:dyDescent="0.25">
      <c r="A25" s="72"/>
      <c r="B25" s="88"/>
      <c r="C25" s="113"/>
      <c r="D25" s="82"/>
      <c r="E25" s="83"/>
      <c r="F25" s="109"/>
      <c r="G25" s="109"/>
      <c r="H25" s="109"/>
    </row>
    <row r="26" spans="1:14" ht="34.5" customHeight="1" x14ac:dyDescent="0.25">
      <c r="A26" s="171" t="s">
        <v>257</v>
      </c>
      <c r="B26" s="100" t="s">
        <v>161</v>
      </c>
      <c r="C26" s="124" t="s">
        <v>114</v>
      </c>
      <c r="D26" s="103"/>
      <c r="E26" s="87" t="e" cm="1">
        <f t="array" ref="E26">_xlfn.IFS(D26 = "Met",20,D26 = "Unmet",0)</f>
        <v>#N/A</v>
      </c>
      <c r="F26" s="102"/>
      <c r="G26" s="102"/>
      <c r="H26" s="102"/>
    </row>
    <row r="27" spans="1:14" ht="34.5" customHeight="1" x14ac:dyDescent="0.25">
      <c r="A27" s="84"/>
      <c r="B27" s="100"/>
      <c r="C27" s="124"/>
      <c r="D27" s="104"/>
      <c r="E27" s="87"/>
      <c r="F27" s="102"/>
      <c r="G27" s="102"/>
      <c r="H27" s="102"/>
    </row>
    <row r="28" spans="1:14" x14ac:dyDescent="0.25">
      <c r="A28" s="189" t="s">
        <v>162</v>
      </c>
      <c r="B28" s="189"/>
      <c r="C28" s="16" t="s">
        <v>0</v>
      </c>
      <c r="D28" s="16" t="s">
        <v>77</v>
      </c>
      <c r="E28" s="16" t="s">
        <v>1</v>
      </c>
      <c r="F28" s="189" t="s">
        <v>2</v>
      </c>
      <c r="G28" s="189"/>
      <c r="H28" s="189"/>
    </row>
    <row r="29" spans="1:14" ht="130.5" customHeight="1" x14ac:dyDescent="0.25">
      <c r="A29" s="170" t="s">
        <v>163</v>
      </c>
      <c r="B29" s="88" t="s">
        <v>164</v>
      </c>
      <c r="C29" s="122" t="s">
        <v>165</v>
      </c>
      <c r="D29" s="108"/>
      <c r="E29" s="83" t="e" cm="1">
        <f t="array" ref="E29">_xlfn.IFS(D29 = "Met",5,D29 = "Unmet",0)</f>
        <v>#N/A</v>
      </c>
      <c r="F29" s="109"/>
      <c r="G29" s="109"/>
      <c r="H29" s="109"/>
    </row>
    <row r="30" spans="1:14" ht="130.5" customHeight="1" x14ac:dyDescent="0.25">
      <c r="A30" s="72"/>
      <c r="B30" s="88"/>
      <c r="C30" s="122"/>
      <c r="D30" s="108"/>
      <c r="E30" s="83"/>
      <c r="F30" s="109"/>
      <c r="G30" s="109"/>
      <c r="H30" s="109"/>
    </row>
    <row r="31" spans="1:14" ht="15" customHeight="1" x14ac:dyDescent="0.25">
      <c r="A31" s="190" t="s">
        <v>136</v>
      </c>
      <c r="B31" s="191"/>
      <c r="C31" s="16" t="s">
        <v>0</v>
      </c>
      <c r="D31" s="16" t="s">
        <v>77</v>
      </c>
      <c r="E31" s="16" t="s">
        <v>1</v>
      </c>
      <c r="F31" s="189" t="s">
        <v>2</v>
      </c>
      <c r="G31" s="189"/>
      <c r="H31" s="189"/>
    </row>
    <row r="32" spans="1:14" ht="34.5" customHeight="1" x14ac:dyDescent="0.25">
      <c r="A32" s="171" t="s">
        <v>166</v>
      </c>
      <c r="B32" s="100" t="s">
        <v>167</v>
      </c>
      <c r="C32" s="124" t="s">
        <v>168</v>
      </c>
      <c r="D32" s="90"/>
      <c r="E32" s="87" t="e" cm="1">
        <f t="array" ref="E32">_xlfn.IFS(D32 = "Met",2,D32 = "Unmet",0)</f>
        <v>#N/A</v>
      </c>
      <c r="F32" s="102"/>
      <c r="G32" s="102"/>
      <c r="H32" s="102"/>
    </row>
    <row r="33" spans="1:8" ht="34.5" customHeight="1" x14ac:dyDescent="0.25">
      <c r="A33" s="84"/>
      <c r="B33" s="100"/>
      <c r="C33" s="124"/>
      <c r="D33" s="90"/>
      <c r="E33" s="87"/>
      <c r="F33" s="102"/>
      <c r="G33" s="102"/>
      <c r="H33" s="102"/>
    </row>
    <row r="34" spans="1:8" ht="34.5" customHeight="1" x14ac:dyDescent="0.25">
      <c r="A34" s="170" t="s">
        <v>169</v>
      </c>
      <c r="B34" s="88" t="s">
        <v>171</v>
      </c>
      <c r="C34" s="122" t="s">
        <v>3</v>
      </c>
      <c r="D34" s="108"/>
      <c r="E34" s="83" t="e" cm="1">
        <f t="array" ref="E34">_xlfn.IFS(D34 = "Met",1,D34 = "Unmet",0)</f>
        <v>#N/A</v>
      </c>
      <c r="F34" s="109"/>
      <c r="G34" s="109"/>
      <c r="H34" s="109"/>
    </row>
    <row r="35" spans="1:8" ht="34.5" customHeight="1" x14ac:dyDescent="0.25">
      <c r="A35" s="72"/>
      <c r="B35" s="88"/>
      <c r="C35" s="122"/>
      <c r="D35" s="108"/>
      <c r="E35" s="83"/>
      <c r="F35" s="109"/>
      <c r="G35" s="109"/>
      <c r="H35" s="109"/>
    </row>
    <row r="36" spans="1:8" ht="42" customHeight="1" x14ac:dyDescent="0.25">
      <c r="A36" s="171" t="s">
        <v>170</v>
      </c>
      <c r="B36" s="100" t="s">
        <v>172</v>
      </c>
      <c r="C36" s="161" t="s">
        <v>3</v>
      </c>
      <c r="D36" s="90"/>
      <c r="E36" s="87" t="e" cm="1">
        <f t="array" ref="E36">_xlfn.IFS(D36 = "Met",1,D36 = "Unmet",0)</f>
        <v>#N/A</v>
      </c>
      <c r="F36" s="102"/>
      <c r="G36" s="102"/>
      <c r="H36" s="102"/>
    </row>
    <row r="37" spans="1:8" ht="42" customHeight="1" x14ac:dyDescent="0.25">
      <c r="A37" s="84"/>
      <c r="B37" s="100"/>
      <c r="C37" s="161"/>
      <c r="D37" s="90"/>
      <c r="E37" s="87"/>
      <c r="F37" s="102"/>
      <c r="G37" s="102"/>
      <c r="H37" s="102"/>
    </row>
    <row r="38" spans="1:8" ht="15.75" x14ac:dyDescent="0.25">
      <c r="C38" s="172" t="s">
        <v>149</v>
      </c>
      <c r="D38" s="172"/>
      <c r="E38" s="172"/>
      <c r="F38" s="152">
        <v>45</v>
      </c>
      <c r="G38" s="153"/>
      <c r="H38" s="154"/>
    </row>
    <row r="39" spans="1:8" ht="15.75" x14ac:dyDescent="0.25">
      <c r="C39" s="77" t="s">
        <v>151</v>
      </c>
      <c r="D39" s="78"/>
      <c r="E39" s="79"/>
      <c r="F39" s="107" t="e">
        <f>SUM(E32:E37,E29,E24:E27,E12:E21)</f>
        <v>#N/A</v>
      </c>
      <c r="G39" s="107"/>
      <c r="H39" s="107"/>
    </row>
    <row r="40" spans="1:8" x14ac:dyDescent="0.25">
      <c r="C40" s="192" t="s">
        <v>176</v>
      </c>
      <c r="D40" s="193"/>
      <c r="E40" s="193"/>
      <c r="F40" s="194" t="e">
        <f>SUM(E12:E21)</f>
        <v>#N/A</v>
      </c>
      <c r="G40" s="194"/>
      <c r="H40" s="194"/>
    </row>
    <row r="41" spans="1:8" x14ac:dyDescent="0.25">
      <c r="C41" s="193"/>
      <c r="D41" s="193"/>
      <c r="E41" s="193"/>
      <c r="F41" s="194"/>
      <c r="G41" s="194"/>
      <c r="H41" s="194"/>
    </row>
  </sheetData>
  <sheetProtection sheet="1" selectLockedCells="1"/>
  <mergeCells count="84">
    <mergeCell ref="A14:A15"/>
    <mergeCell ref="A16:A17"/>
    <mergeCell ref="B16:B17"/>
    <mergeCell ref="F12:H13"/>
    <mergeCell ref="A1:H8"/>
    <mergeCell ref="A9:H9"/>
    <mergeCell ref="A10:H10"/>
    <mergeCell ref="A11:B11"/>
    <mergeCell ref="F11:H11"/>
    <mergeCell ref="A12:A13"/>
    <mergeCell ref="B12:B13"/>
    <mergeCell ref="C12:C13"/>
    <mergeCell ref="D12:D13"/>
    <mergeCell ref="E12:E13"/>
    <mergeCell ref="B14:B15"/>
    <mergeCell ref="C16:C17"/>
    <mergeCell ref="F24:H25"/>
    <mergeCell ref="A18:A19"/>
    <mergeCell ref="B18:B19"/>
    <mergeCell ref="C18:C19"/>
    <mergeCell ref="D18:D19"/>
    <mergeCell ref="E18:E19"/>
    <mergeCell ref="F18:H19"/>
    <mergeCell ref="E20:E21"/>
    <mergeCell ref="F20:H21"/>
    <mergeCell ref="A20:A21"/>
    <mergeCell ref="B20:B21"/>
    <mergeCell ref="C20:C21"/>
    <mergeCell ref="D20:D21"/>
    <mergeCell ref="A26:A27"/>
    <mergeCell ref="B26:B27"/>
    <mergeCell ref="C26:C27"/>
    <mergeCell ref="D26:D27"/>
    <mergeCell ref="E26:E27"/>
    <mergeCell ref="A28:B28"/>
    <mergeCell ref="F28:H28"/>
    <mergeCell ref="A29:A30"/>
    <mergeCell ref="B29:B30"/>
    <mergeCell ref="C29:C30"/>
    <mergeCell ref="D29:D30"/>
    <mergeCell ref="E29:E30"/>
    <mergeCell ref="F29:H30"/>
    <mergeCell ref="F31:H31"/>
    <mergeCell ref="A32:A33"/>
    <mergeCell ref="B32:B33"/>
    <mergeCell ref="C32:C33"/>
    <mergeCell ref="D32:D33"/>
    <mergeCell ref="E32:E33"/>
    <mergeCell ref="F32:H33"/>
    <mergeCell ref="C40:E41"/>
    <mergeCell ref="F40:H41"/>
    <mergeCell ref="A36:A37"/>
    <mergeCell ref="B36:B37"/>
    <mergeCell ref="C36:C37"/>
    <mergeCell ref="D36:D37"/>
    <mergeCell ref="E36:E37"/>
    <mergeCell ref="F36:H37"/>
    <mergeCell ref="C38:E38"/>
    <mergeCell ref="F38:H38"/>
    <mergeCell ref="C39:E39"/>
    <mergeCell ref="F39:H39"/>
    <mergeCell ref="F34:H35"/>
    <mergeCell ref="F26:H27"/>
    <mergeCell ref="A22:H22"/>
    <mergeCell ref="A23:B23"/>
    <mergeCell ref="F23:H23"/>
    <mergeCell ref="A24:A25"/>
    <mergeCell ref="B24:B25"/>
    <mergeCell ref="C24:C25"/>
    <mergeCell ref="D24:D25"/>
    <mergeCell ref="E24:E25"/>
    <mergeCell ref="A34:A35"/>
    <mergeCell ref="B34:B35"/>
    <mergeCell ref="C34:C35"/>
    <mergeCell ref="D34:D35"/>
    <mergeCell ref="E34:E35"/>
    <mergeCell ref="A31:B31"/>
    <mergeCell ref="D16:D17"/>
    <mergeCell ref="F14:H15"/>
    <mergeCell ref="E14:E15"/>
    <mergeCell ref="D14:D15"/>
    <mergeCell ref="C14:C15"/>
    <mergeCell ref="E16:E17"/>
    <mergeCell ref="F16:H17"/>
  </mergeCells>
  <conditionalFormatting sqref="C38:C39">
    <cfRule type="cellIs" dxfId="5" priority="1" operator="equal">
      <formula>"Unmet"</formula>
    </cfRule>
  </conditionalFormatting>
  <dataValidations count="1">
    <dataValidation type="list" allowBlank="1" showInputMessage="1" showErrorMessage="1" sqref="D29:D30 D32:D37 D24:D27 D12:D21" xr:uid="{05E9E4F0-C6A3-4F02-AB4F-CBF042C6CCBB}">
      <formula1>"Met, Unmet"</formula1>
    </dataValidation>
  </dataValidation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E3E49-149C-4D26-A878-E15F49550E9D}">
  <dimension ref="A1:N39"/>
  <sheetViews>
    <sheetView topLeftCell="A14" workbookViewId="0">
      <selection activeCell="D22" sqref="D22:D23"/>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8.5703125" style="3" bestFit="1" customWidth="1"/>
    <col min="9" max="9" width="8.140625" customWidth="1"/>
    <col min="10" max="10" width="8.28515625" customWidth="1"/>
  </cols>
  <sheetData>
    <row r="1" spans="1:14" x14ac:dyDescent="0.25">
      <c r="A1" s="142" t="e" vm="1">
        <v>#VALUE!</v>
      </c>
      <c r="B1" s="142"/>
      <c r="C1" s="142"/>
      <c r="D1" s="142"/>
      <c r="E1" s="142"/>
      <c r="F1" s="142"/>
      <c r="G1" s="142"/>
      <c r="H1" s="142"/>
    </row>
    <row r="2" spans="1:14" x14ac:dyDescent="0.25">
      <c r="A2" s="142"/>
      <c r="B2" s="142"/>
      <c r="C2" s="142"/>
      <c r="D2" s="142"/>
      <c r="E2" s="142"/>
      <c r="F2" s="142"/>
      <c r="G2" s="142"/>
      <c r="H2" s="142"/>
    </row>
    <row r="3" spans="1:14" x14ac:dyDescent="0.25">
      <c r="A3" s="142"/>
      <c r="B3" s="142"/>
      <c r="C3" s="142"/>
      <c r="D3" s="142"/>
      <c r="E3" s="142"/>
      <c r="F3" s="142"/>
      <c r="G3" s="142"/>
      <c r="H3" s="142"/>
    </row>
    <row r="4" spans="1:14" x14ac:dyDescent="0.25">
      <c r="A4" s="142"/>
      <c r="B4" s="142"/>
      <c r="C4" s="142"/>
      <c r="D4" s="142"/>
      <c r="E4" s="142"/>
      <c r="F4" s="142"/>
      <c r="G4" s="142"/>
      <c r="H4" s="142"/>
    </row>
    <row r="5" spans="1:14" x14ac:dyDescent="0.25">
      <c r="A5" s="142"/>
      <c r="B5" s="142"/>
      <c r="C5" s="142"/>
      <c r="D5" s="142"/>
      <c r="E5" s="142"/>
      <c r="F5" s="142"/>
      <c r="G5" s="142"/>
      <c r="H5" s="142"/>
    </row>
    <row r="6" spans="1:14" x14ac:dyDescent="0.25">
      <c r="A6" s="142"/>
      <c r="B6" s="142"/>
      <c r="C6" s="142"/>
      <c r="D6" s="142"/>
      <c r="E6" s="142"/>
      <c r="F6" s="142"/>
      <c r="G6" s="142"/>
      <c r="H6" s="142"/>
    </row>
    <row r="7" spans="1:14" x14ac:dyDescent="0.25">
      <c r="A7" s="142"/>
      <c r="B7" s="142"/>
      <c r="C7" s="142"/>
      <c r="D7" s="142"/>
      <c r="E7" s="142"/>
      <c r="F7" s="142"/>
      <c r="G7" s="142"/>
      <c r="H7" s="142"/>
    </row>
    <row r="8" spans="1:14" x14ac:dyDescent="0.25">
      <c r="A8" s="142"/>
      <c r="B8" s="142"/>
      <c r="C8" s="142"/>
      <c r="D8" s="142"/>
      <c r="E8" s="142"/>
      <c r="F8" s="142"/>
      <c r="G8" s="142"/>
      <c r="H8" s="142"/>
    </row>
    <row r="9" spans="1:14" ht="21" x14ac:dyDescent="0.35">
      <c r="A9" s="213" t="s">
        <v>153</v>
      </c>
      <c r="B9" s="213"/>
      <c r="C9" s="213"/>
      <c r="D9" s="213"/>
      <c r="E9" s="213"/>
      <c r="F9" s="213"/>
      <c r="G9" s="213"/>
      <c r="H9" s="214"/>
      <c r="I9" s="1"/>
      <c r="J9" s="1"/>
      <c r="K9" s="1"/>
      <c r="L9" s="1"/>
      <c r="M9" s="1"/>
      <c r="N9" s="1"/>
    </row>
    <row r="10" spans="1:14" ht="21" x14ac:dyDescent="0.35">
      <c r="A10" s="209" t="s">
        <v>154</v>
      </c>
      <c r="B10" s="210"/>
      <c r="C10" s="210"/>
      <c r="D10" s="210"/>
      <c r="E10" s="210"/>
      <c r="F10" s="210"/>
      <c r="G10" s="210"/>
      <c r="H10" s="211"/>
      <c r="I10" s="1"/>
      <c r="J10" s="1"/>
      <c r="K10" s="1"/>
      <c r="L10" s="1"/>
      <c r="M10" s="1"/>
      <c r="N10" s="1"/>
    </row>
    <row r="11" spans="1:14" x14ac:dyDescent="0.25">
      <c r="A11" s="215" t="s">
        <v>160</v>
      </c>
      <c r="B11" s="216"/>
      <c r="C11" s="12" t="s">
        <v>0</v>
      </c>
      <c r="D11" s="13" t="s">
        <v>77</v>
      </c>
      <c r="E11" s="12" t="s">
        <v>1</v>
      </c>
      <c r="F11" s="217" t="s">
        <v>2</v>
      </c>
      <c r="G11" s="217"/>
      <c r="H11" s="218"/>
      <c r="I11" s="2"/>
      <c r="J11" s="2"/>
    </row>
    <row r="12" spans="1:14" ht="30" customHeight="1" x14ac:dyDescent="0.25">
      <c r="A12" s="72">
        <v>1.1000000000000001</v>
      </c>
      <c r="B12" s="121" t="s">
        <v>155</v>
      </c>
      <c r="C12" s="122" t="s">
        <v>4</v>
      </c>
      <c r="D12" s="108"/>
      <c r="E12" s="83" t="e" cm="1">
        <f t="array" ref="E12">_xlfn.IFS(D12 = "Met",1,D12 = "Unmet",0)</f>
        <v>#N/A</v>
      </c>
      <c r="F12" s="197"/>
      <c r="G12" s="197"/>
      <c r="H12" s="197"/>
    </row>
    <row r="13" spans="1:14" ht="30" customHeight="1" x14ac:dyDescent="0.25">
      <c r="A13" s="72"/>
      <c r="B13" s="204"/>
      <c r="C13" s="122"/>
      <c r="D13" s="108"/>
      <c r="E13" s="83"/>
      <c r="F13" s="197"/>
      <c r="G13" s="197"/>
      <c r="H13" s="197"/>
    </row>
    <row r="14" spans="1:14" ht="36.75" customHeight="1" x14ac:dyDescent="0.25">
      <c r="A14" s="84">
        <v>1.2</v>
      </c>
      <c r="B14" s="123" t="s">
        <v>156</v>
      </c>
      <c r="C14" s="124" t="s">
        <v>4</v>
      </c>
      <c r="D14" s="90"/>
      <c r="E14" s="87" t="e" cm="1">
        <f t="array" ref="E14">_xlfn.IFS(D14 = "Met",1,D14 = "Unmet",0)</f>
        <v>#N/A</v>
      </c>
      <c r="F14" s="195"/>
      <c r="G14" s="195"/>
      <c r="H14" s="195"/>
    </row>
    <row r="15" spans="1:14" ht="36.75" customHeight="1" x14ac:dyDescent="0.25">
      <c r="A15" s="84"/>
      <c r="B15" s="123"/>
      <c r="C15" s="124"/>
      <c r="D15" s="90"/>
      <c r="E15" s="87"/>
      <c r="F15" s="195"/>
      <c r="G15" s="195"/>
      <c r="H15" s="195"/>
    </row>
    <row r="16" spans="1:14" ht="36" customHeight="1" x14ac:dyDescent="0.25">
      <c r="A16" s="72">
        <v>1.3</v>
      </c>
      <c r="B16" s="121" t="s">
        <v>157</v>
      </c>
      <c r="C16" s="122" t="s">
        <v>4</v>
      </c>
      <c r="D16" s="108"/>
      <c r="E16" s="83" t="e" cm="1">
        <f t="array" ref="E16">_xlfn.IFS(D16 = "Met",2,D16 = "Unmet",0)</f>
        <v>#N/A</v>
      </c>
      <c r="F16" s="185"/>
      <c r="G16" s="185"/>
      <c r="H16" s="185"/>
    </row>
    <row r="17" spans="1:14" ht="36" customHeight="1" x14ac:dyDescent="0.25">
      <c r="A17" s="72"/>
      <c r="B17" s="121"/>
      <c r="C17" s="122"/>
      <c r="D17" s="108"/>
      <c r="E17" s="83"/>
      <c r="F17" s="185"/>
      <c r="G17" s="185"/>
      <c r="H17" s="185"/>
    </row>
    <row r="18" spans="1:14" ht="30" customHeight="1" x14ac:dyDescent="0.25">
      <c r="A18" s="171" t="s">
        <v>140</v>
      </c>
      <c r="B18" s="123" t="s">
        <v>158</v>
      </c>
      <c r="C18" s="124" t="s">
        <v>4</v>
      </c>
      <c r="D18" s="90"/>
      <c r="E18" s="87" t="e" cm="1">
        <f t="array" ref="E18">_xlfn.IFS(D18 = "Met",1,D18 = "Unmet",0)</f>
        <v>#N/A</v>
      </c>
      <c r="F18" s="195"/>
      <c r="G18" s="195"/>
      <c r="H18" s="195"/>
    </row>
    <row r="19" spans="1:14" ht="30" customHeight="1" x14ac:dyDescent="0.25">
      <c r="A19" s="84"/>
      <c r="B19" s="123"/>
      <c r="C19" s="124"/>
      <c r="D19" s="90"/>
      <c r="E19" s="87"/>
      <c r="F19" s="195"/>
      <c r="G19" s="195"/>
      <c r="H19" s="195"/>
    </row>
    <row r="20" spans="1:14" ht="21" x14ac:dyDescent="0.35">
      <c r="A20" s="209" t="s">
        <v>159</v>
      </c>
      <c r="B20" s="210"/>
      <c r="C20" s="210"/>
      <c r="D20" s="210"/>
      <c r="E20" s="210"/>
      <c r="F20" s="210"/>
      <c r="G20" s="210"/>
      <c r="H20" s="211"/>
      <c r="I20" s="1"/>
      <c r="J20" s="1"/>
      <c r="K20" s="1"/>
      <c r="L20" s="1"/>
      <c r="M20" s="1"/>
      <c r="N20" s="1"/>
    </row>
    <row r="21" spans="1:14" x14ac:dyDescent="0.25">
      <c r="A21" s="212" t="s">
        <v>135</v>
      </c>
      <c r="B21" s="212"/>
      <c r="C21" s="11" t="s">
        <v>0</v>
      </c>
      <c r="D21" s="11" t="s">
        <v>77</v>
      </c>
      <c r="E21" s="11" t="s">
        <v>1</v>
      </c>
      <c r="F21" s="212" t="s">
        <v>2</v>
      </c>
      <c r="G21" s="212"/>
      <c r="H21" s="212"/>
    </row>
    <row r="22" spans="1:14" ht="49.5" customHeight="1" x14ac:dyDescent="0.25">
      <c r="A22" s="170" t="s">
        <v>261</v>
      </c>
      <c r="B22" s="88" t="s">
        <v>262</v>
      </c>
      <c r="C22" s="113" t="s">
        <v>3</v>
      </c>
      <c r="D22" s="108"/>
      <c r="E22" s="83" t="e" cm="1">
        <f t="array" ref="E22">_xlfn.IFS(D22 = "Met",10,D22 = "Unmet",0)</f>
        <v>#N/A</v>
      </c>
      <c r="F22" s="109"/>
      <c r="G22" s="109"/>
      <c r="H22" s="109"/>
    </row>
    <row r="23" spans="1:14" ht="49.5" customHeight="1" x14ac:dyDescent="0.25">
      <c r="A23" s="72"/>
      <c r="B23" s="88"/>
      <c r="C23" s="113"/>
      <c r="D23" s="108"/>
      <c r="E23" s="83"/>
      <c r="F23" s="109"/>
      <c r="G23" s="109"/>
      <c r="H23" s="109"/>
    </row>
    <row r="24" spans="1:14" ht="34.5" customHeight="1" x14ac:dyDescent="0.25">
      <c r="A24" s="171" t="s">
        <v>257</v>
      </c>
      <c r="B24" s="100" t="s">
        <v>161</v>
      </c>
      <c r="C24" s="124" t="s">
        <v>114</v>
      </c>
      <c r="D24" s="90"/>
      <c r="E24" s="87" t="e" cm="1">
        <f t="array" ref="E24">_xlfn.IFS(D24 = "Met",20,D24 = "Unmet",0)</f>
        <v>#N/A</v>
      </c>
      <c r="F24" s="102"/>
      <c r="G24" s="102"/>
      <c r="H24" s="102"/>
    </row>
    <row r="25" spans="1:14" ht="34.5" customHeight="1" x14ac:dyDescent="0.25">
      <c r="A25" s="84"/>
      <c r="B25" s="100"/>
      <c r="C25" s="124"/>
      <c r="D25" s="90"/>
      <c r="E25" s="87"/>
      <c r="F25" s="102"/>
      <c r="G25" s="102"/>
      <c r="H25" s="102"/>
    </row>
    <row r="26" spans="1:14" x14ac:dyDescent="0.25">
      <c r="A26" s="212" t="s">
        <v>162</v>
      </c>
      <c r="B26" s="212"/>
      <c r="C26" s="11" t="s">
        <v>0</v>
      </c>
      <c r="D26" s="11" t="s">
        <v>77</v>
      </c>
      <c r="E26" s="11" t="s">
        <v>1</v>
      </c>
      <c r="F26" s="212" t="s">
        <v>2</v>
      </c>
      <c r="G26" s="212"/>
      <c r="H26" s="212"/>
    </row>
    <row r="27" spans="1:14" ht="130.5" customHeight="1" x14ac:dyDescent="0.25">
      <c r="A27" s="170" t="s">
        <v>163</v>
      </c>
      <c r="B27" s="88" t="s">
        <v>164</v>
      </c>
      <c r="C27" s="122" t="s">
        <v>165</v>
      </c>
      <c r="D27" s="108"/>
      <c r="E27" s="83" t="e" cm="1">
        <f t="array" ref="E27">_xlfn.IFS(D27 = "Met",5,D27 = "Unmet",0)</f>
        <v>#N/A</v>
      </c>
      <c r="F27" s="109"/>
      <c r="G27" s="109"/>
      <c r="H27" s="109"/>
    </row>
    <row r="28" spans="1:14" ht="130.5" customHeight="1" x14ac:dyDescent="0.25">
      <c r="A28" s="72"/>
      <c r="B28" s="88"/>
      <c r="C28" s="122"/>
      <c r="D28" s="108"/>
      <c r="E28" s="83"/>
      <c r="F28" s="109"/>
      <c r="G28" s="109"/>
      <c r="H28" s="109"/>
    </row>
    <row r="29" spans="1:14" ht="15" customHeight="1" x14ac:dyDescent="0.25">
      <c r="A29" s="207" t="s">
        <v>136</v>
      </c>
      <c r="B29" s="208"/>
      <c r="C29" s="11" t="s">
        <v>0</v>
      </c>
      <c r="D29" s="11" t="s">
        <v>77</v>
      </c>
      <c r="E29" s="11" t="s">
        <v>1</v>
      </c>
      <c r="F29" s="212" t="s">
        <v>2</v>
      </c>
      <c r="G29" s="212"/>
      <c r="H29" s="212"/>
    </row>
    <row r="30" spans="1:14" ht="34.5" customHeight="1" x14ac:dyDescent="0.25">
      <c r="A30" s="171" t="s">
        <v>166</v>
      </c>
      <c r="B30" s="100" t="s">
        <v>167</v>
      </c>
      <c r="C30" s="124" t="s">
        <v>168</v>
      </c>
      <c r="D30" s="90"/>
      <c r="E30" s="87" t="e" cm="1">
        <f t="array" ref="E30">_xlfn.IFS(D30 = "Met",2,D30 = "Unmet",0)</f>
        <v>#N/A</v>
      </c>
      <c r="F30" s="102"/>
      <c r="G30" s="102"/>
      <c r="H30" s="102"/>
    </row>
    <row r="31" spans="1:14" ht="34.5" customHeight="1" x14ac:dyDescent="0.25">
      <c r="A31" s="84"/>
      <c r="B31" s="100"/>
      <c r="C31" s="124"/>
      <c r="D31" s="90"/>
      <c r="E31" s="87"/>
      <c r="F31" s="102"/>
      <c r="G31" s="102"/>
      <c r="H31" s="102"/>
    </row>
    <row r="32" spans="1:14" ht="34.5" customHeight="1" x14ac:dyDescent="0.25">
      <c r="A32" s="170" t="s">
        <v>169</v>
      </c>
      <c r="B32" s="88" t="s">
        <v>171</v>
      </c>
      <c r="C32" s="122" t="s">
        <v>3</v>
      </c>
      <c r="D32" s="108"/>
      <c r="E32" s="83" t="e" cm="1">
        <f t="array" ref="E32">_xlfn.IFS(D32 = "Met",1,D32 = "Unmet",0)</f>
        <v>#N/A</v>
      </c>
      <c r="F32" s="109"/>
      <c r="G32" s="109"/>
      <c r="H32" s="109"/>
    </row>
    <row r="33" spans="1:8" ht="34.5" customHeight="1" x14ac:dyDescent="0.25">
      <c r="A33" s="72"/>
      <c r="B33" s="88"/>
      <c r="C33" s="122"/>
      <c r="D33" s="108"/>
      <c r="E33" s="83"/>
      <c r="F33" s="109"/>
      <c r="G33" s="109"/>
      <c r="H33" s="109"/>
    </row>
    <row r="34" spans="1:8" ht="42" customHeight="1" x14ac:dyDescent="0.25">
      <c r="A34" s="171" t="s">
        <v>170</v>
      </c>
      <c r="B34" s="100" t="s">
        <v>172</v>
      </c>
      <c r="C34" s="161" t="s">
        <v>3</v>
      </c>
      <c r="D34" s="90"/>
      <c r="E34" s="87" t="e" cm="1">
        <f t="array" ref="E34">_xlfn.IFS(D34 = "Met",1,D34 = "Unmet",0)</f>
        <v>#N/A</v>
      </c>
      <c r="F34" s="102"/>
      <c r="G34" s="102"/>
      <c r="H34" s="102"/>
    </row>
    <row r="35" spans="1:8" ht="42" customHeight="1" x14ac:dyDescent="0.25">
      <c r="A35" s="84"/>
      <c r="B35" s="100"/>
      <c r="C35" s="161"/>
      <c r="D35" s="90"/>
      <c r="E35" s="87"/>
      <c r="F35" s="102"/>
      <c r="G35" s="102"/>
      <c r="H35" s="102"/>
    </row>
    <row r="36" spans="1:8" ht="15.75" x14ac:dyDescent="0.25">
      <c r="C36" s="172" t="s">
        <v>149</v>
      </c>
      <c r="D36" s="172"/>
      <c r="E36" s="172"/>
      <c r="F36" s="152">
        <v>44</v>
      </c>
      <c r="G36" s="153"/>
      <c r="H36" s="154"/>
    </row>
    <row r="37" spans="1:8" ht="15.75" x14ac:dyDescent="0.25">
      <c r="C37" s="77" t="s">
        <v>151</v>
      </c>
      <c r="D37" s="78"/>
      <c r="E37" s="79"/>
      <c r="F37" s="107" t="e">
        <f>SUM(E12:E19,E22:E25,E27,E30:E35)</f>
        <v>#N/A</v>
      </c>
      <c r="G37" s="107"/>
      <c r="H37" s="107"/>
    </row>
    <row r="38" spans="1:8" x14ac:dyDescent="0.25">
      <c r="C38" s="192" t="s">
        <v>173</v>
      </c>
      <c r="D38" s="193"/>
      <c r="E38" s="193"/>
      <c r="F38" s="194" t="e">
        <f>SUM(E12:E19)</f>
        <v>#N/A</v>
      </c>
      <c r="G38" s="194"/>
      <c r="H38" s="194"/>
    </row>
    <row r="39" spans="1:8" x14ac:dyDescent="0.25">
      <c r="C39" s="193"/>
      <c r="D39" s="193"/>
      <c r="E39" s="193"/>
      <c r="F39" s="194"/>
      <c r="G39" s="194"/>
      <c r="H39" s="194"/>
    </row>
  </sheetData>
  <sheetProtection sheet="1" objects="1" scenarios="1" selectLockedCells="1"/>
  <mergeCells count="78">
    <mergeCell ref="A1:H8"/>
    <mergeCell ref="A9:H9"/>
    <mergeCell ref="A11:B11"/>
    <mergeCell ref="F11:H11"/>
    <mergeCell ref="A12:A13"/>
    <mergeCell ref="B12:B13"/>
    <mergeCell ref="C12:C13"/>
    <mergeCell ref="D12:D13"/>
    <mergeCell ref="E12:E13"/>
    <mergeCell ref="F12:H13"/>
    <mergeCell ref="A10:H10"/>
    <mergeCell ref="A21:B21"/>
    <mergeCell ref="F21:H21"/>
    <mergeCell ref="A22:A23"/>
    <mergeCell ref="B22:B23"/>
    <mergeCell ref="C22:C23"/>
    <mergeCell ref="D22:D23"/>
    <mergeCell ref="E22:E23"/>
    <mergeCell ref="F22:H23"/>
    <mergeCell ref="A26:B26"/>
    <mergeCell ref="F26:H26"/>
    <mergeCell ref="A27:A28"/>
    <mergeCell ref="B27:B28"/>
    <mergeCell ref="C27:C28"/>
    <mergeCell ref="D27:D28"/>
    <mergeCell ref="E27:E28"/>
    <mergeCell ref="F27:H28"/>
    <mergeCell ref="F29:H29"/>
    <mergeCell ref="A30:A31"/>
    <mergeCell ref="B30:B31"/>
    <mergeCell ref="C30:C31"/>
    <mergeCell ref="D30:D31"/>
    <mergeCell ref="E30:E31"/>
    <mergeCell ref="F30:H31"/>
    <mergeCell ref="C36:E36"/>
    <mergeCell ref="F36:H36"/>
    <mergeCell ref="C37:E37"/>
    <mergeCell ref="F37:H37"/>
    <mergeCell ref="C38:E39"/>
    <mergeCell ref="F38:H39"/>
    <mergeCell ref="A14:A15"/>
    <mergeCell ref="A16:A17"/>
    <mergeCell ref="A18:A19"/>
    <mergeCell ref="B14:B15"/>
    <mergeCell ref="B16:B17"/>
    <mergeCell ref="B18:B19"/>
    <mergeCell ref="C14:C15"/>
    <mergeCell ref="C16:C17"/>
    <mergeCell ref="C18:C19"/>
    <mergeCell ref="F24:H25"/>
    <mergeCell ref="D14:D15"/>
    <mergeCell ref="D16:D17"/>
    <mergeCell ref="D18:D19"/>
    <mergeCell ref="F14:H15"/>
    <mergeCell ref="F16:H17"/>
    <mergeCell ref="F18:H19"/>
    <mergeCell ref="E18:E19"/>
    <mergeCell ref="E16:E17"/>
    <mergeCell ref="E14:E15"/>
    <mergeCell ref="A20:H20"/>
    <mergeCell ref="A24:A25"/>
    <mergeCell ref="B24:B25"/>
    <mergeCell ref="C24:C25"/>
    <mergeCell ref="D24:D25"/>
    <mergeCell ref="E24:E25"/>
    <mergeCell ref="F34:H35"/>
    <mergeCell ref="A32:A33"/>
    <mergeCell ref="B32:B33"/>
    <mergeCell ref="C32:C33"/>
    <mergeCell ref="D32:D33"/>
    <mergeCell ref="E32:E33"/>
    <mergeCell ref="F32:H33"/>
    <mergeCell ref="A34:A35"/>
    <mergeCell ref="B34:B35"/>
    <mergeCell ref="C34:C35"/>
    <mergeCell ref="D34:D35"/>
    <mergeCell ref="E34:E35"/>
    <mergeCell ref="A29:B29"/>
  </mergeCells>
  <conditionalFormatting sqref="C36:C37">
    <cfRule type="cellIs" dxfId="4" priority="2" operator="equal">
      <formula>"Unmet"</formula>
    </cfRule>
  </conditionalFormatting>
  <dataValidations count="1">
    <dataValidation type="list" allowBlank="1" showInputMessage="1" showErrorMessage="1" sqref="D27:D28 D12:D19 D22:D25 D30:D35" xr:uid="{DDA1F6C0-71AC-4371-8F75-C56081FF7868}">
      <formula1>"Met, Unmet"</formula1>
    </dataValidation>
  </dataValidation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8016E-B728-45F5-8FF8-70AE8E36AB5D}">
  <dimension ref="A1:N62"/>
  <sheetViews>
    <sheetView topLeftCell="A38" workbookViewId="0">
      <selection activeCell="D51" sqref="D51:D52"/>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8.5703125" style="3" bestFit="1" customWidth="1"/>
    <col min="9" max="9" width="8.140625" customWidth="1"/>
    <col min="10" max="10" width="8.28515625" customWidth="1"/>
  </cols>
  <sheetData>
    <row r="1" spans="1:14" x14ac:dyDescent="0.25">
      <c r="A1" s="142" t="e" vm="1">
        <v>#VALUE!</v>
      </c>
      <c r="B1" s="142"/>
      <c r="C1" s="142"/>
      <c r="D1" s="142"/>
      <c r="E1" s="142"/>
      <c r="F1" s="142"/>
      <c r="G1" s="142"/>
      <c r="H1" s="142"/>
    </row>
    <row r="2" spans="1:14" x14ac:dyDescent="0.25">
      <c r="A2" s="142"/>
      <c r="B2" s="142"/>
      <c r="C2" s="142"/>
      <c r="D2" s="142"/>
      <c r="E2" s="142"/>
      <c r="F2" s="142"/>
      <c r="G2" s="142"/>
      <c r="H2" s="142"/>
    </row>
    <row r="3" spans="1:14" x14ac:dyDescent="0.25">
      <c r="A3" s="142"/>
      <c r="B3" s="142"/>
      <c r="C3" s="142"/>
      <c r="D3" s="142"/>
      <c r="E3" s="142"/>
      <c r="F3" s="142"/>
      <c r="G3" s="142"/>
      <c r="H3" s="142"/>
    </row>
    <row r="4" spans="1:14" x14ac:dyDescent="0.25">
      <c r="A4" s="142"/>
      <c r="B4" s="142"/>
      <c r="C4" s="142"/>
      <c r="D4" s="142"/>
      <c r="E4" s="142"/>
      <c r="F4" s="142"/>
      <c r="G4" s="142"/>
      <c r="H4" s="142"/>
    </row>
    <row r="5" spans="1:14" x14ac:dyDescent="0.25">
      <c r="A5" s="142"/>
      <c r="B5" s="142"/>
      <c r="C5" s="142"/>
      <c r="D5" s="142"/>
      <c r="E5" s="142"/>
      <c r="F5" s="142"/>
      <c r="G5" s="142"/>
      <c r="H5" s="142"/>
    </row>
    <row r="6" spans="1:14" x14ac:dyDescent="0.25">
      <c r="A6" s="142"/>
      <c r="B6" s="142"/>
      <c r="C6" s="142"/>
      <c r="D6" s="142"/>
      <c r="E6" s="142"/>
      <c r="F6" s="142"/>
      <c r="G6" s="142"/>
      <c r="H6" s="142"/>
    </row>
    <row r="7" spans="1:14" x14ac:dyDescent="0.25">
      <c r="A7" s="142"/>
      <c r="B7" s="142"/>
      <c r="C7" s="142"/>
      <c r="D7" s="142"/>
      <c r="E7" s="142"/>
      <c r="F7" s="142"/>
      <c r="G7" s="142"/>
      <c r="H7" s="142"/>
    </row>
    <row r="8" spans="1:14" x14ac:dyDescent="0.25">
      <c r="A8" s="142"/>
      <c r="B8" s="142"/>
      <c r="C8" s="142"/>
      <c r="D8" s="142"/>
      <c r="E8" s="142"/>
      <c r="F8" s="142"/>
      <c r="G8" s="142"/>
      <c r="H8" s="142"/>
    </row>
    <row r="9" spans="1:14" ht="21" x14ac:dyDescent="0.35">
      <c r="A9" s="250" t="s">
        <v>200</v>
      </c>
      <c r="B9" s="250"/>
      <c r="C9" s="250"/>
      <c r="D9" s="250"/>
      <c r="E9" s="250"/>
      <c r="F9" s="250"/>
      <c r="G9" s="250"/>
      <c r="H9" s="251"/>
      <c r="I9" s="1"/>
      <c r="J9" s="1"/>
      <c r="K9" s="1"/>
      <c r="L9" s="1"/>
      <c r="M9" s="1"/>
      <c r="N9" s="1"/>
    </row>
    <row r="10" spans="1:14" ht="21" x14ac:dyDescent="0.35">
      <c r="A10" s="240" t="s">
        <v>154</v>
      </c>
      <c r="B10" s="236"/>
      <c r="C10" s="236"/>
      <c r="D10" s="236"/>
      <c r="E10" s="236"/>
      <c r="F10" s="236"/>
      <c r="G10" s="236"/>
      <c r="H10" s="237"/>
      <c r="I10" s="1"/>
      <c r="J10" s="1"/>
      <c r="K10" s="1"/>
      <c r="L10" s="1"/>
      <c r="M10" s="1"/>
      <c r="N10" s="1"/>
    </row>
    <row r="11" spans="1:14" x14ac:dyDescent="0.25">
      <c r="A11" s="252" t="s">
        <v>160</v>
      </c>
      <c r="B11" s="253"/>
      <c r="C11" s="17" t="s">
        <v>0</v>
      </c>
      <c r="D11" s="18" t="s">
        <v>77</v>
      </c>
      <c r="E11" s="17" t="s">
        <v>1</v>
      </c>
      <c r="F11" s="254" t="s">
        <v>2</v>
      </c>
      <c r="G11" s="254"/>
      <c r="H11" s="255"/>
      <c r="I11" s="2"/>
      <c r="J11" s="2"/>
    </row>
    <row r="12" spans="1:14" ht="30" customHeight="1" x14ac:dyDescent="0.25">
      <c r="A12" s="72">
        <v>1.1000000000000001</v>
      </c>
      <c r="B12" s="243" t="s">
        <v>155</v>
      </c>
      <c r="C12" s="122" t="s">
        <v>4</v>
      </c>
      <c r="D12" s="108"/>
      <c r="E12" s="83" t="e" cm="1">
        <f t="array" ref="E12">_xlfn.IFS(D12 = "Met",1,D12 = "Unmet",0)</f>
        <v>#N/A</v>
      </c>
      <c r="F12" s="197"/>
      <c r="G12" s="197"/>
      <c r="H12" s="197"/>
    </row>
    <row r="13" spans="1:14" ht="30" customHeight="1" x14ac:dyDescent="0.25">
      <c r="A13" s="72"/>
      <c r="B13" s="256"/>
      <c r="C13" s="122"/>
      <c r="D13" s="108"/>
      <c r="E13" s="83"/>
      <c r="F13" s="197"/>
      <c r="G13" s="197"/>
      <c r="H13" s="197"/>
    </row>
    <row r="14" spans="1:14" ht="53.25" customHeight="1" x14ac:dyDescent="0.25">
      <c r="A14" s="110">
        <v>1.2</v>
      </c>
      <c r="B14" s="231" t="s">
        <v>248</v>
      </c>
      <c r="C14" s="183" t="s">
        <v>4</v>
      </c>
      <c r="D14" s="103"/>
      <c r="E14" s="181" t="e" cm="1">
        <f t="array" ref="E14">_xlfn.IFS(D14 = "Met",1,D14 = "Unmet",0)</f>
        <v>#N/A</v>
      </c>
      <c r="F14" s="175"/>
      <c r="G14" s="176"/>
      <c r="H14" s="177"/>
    </row>
    <row r="15" spans="1:14" ht="53.25" customHeight="1" x14ac:dyDescent="0.25">
      <c r="A15" s="196"/>
      <c r="B15" s="232"/>
      <c r="C15" s="184"/>
      <c r="D15" s="104"/>
      <c r="E15" s="182"/>
      <c r="F15" s="178"/>
      <c r="G15" s="179"/>
      <c r="H15" s="180"/>
    </row>
    <row r="16" spans="1:14" ht="54.75" customHeight="1" x14ac:dyDescent="0.25">
      <c r="A16" s="72">
        <v>1.3</v>
      </c>
      <c r="B16" s="243" t="s">
        <v>177</v>
      </c>
      <c r="C16" s="122" t="s">
        <v>4</v>
      </c>
      <c r="D16" s="108"/>
      <c r="E16" s="83" t="e" cm="1">
        <f t="array" ref="E16">_xlfn.IFS(D16 = "Met",1,D16 = "Unmet",0)</f>
        <v>#N/A</v>
      </c>
      <c r="F16" s="185"/>
      <c r="G16" s="185"/>
      <c r="H16" s="185"/>
    </row>
    <row r="17" spans="1:14" ht="54.75" customHeight="1" x14ac:dyDescent="0.25">
      <c r="A17" s="72"/>
      <c r="B17" s="243"/>
      <c r="C17" s="122"/>
      <c r="D17" s="108"/>
      <c r="E17" s="83"/>
      <c r="F17" s="185"/>
      <c r="G17" s="185"/>
      <c r="H17" s="185"/>
    </row>
    <row r="18" spans="1:14" ht="46.5" customHeight="1" x14ac:dyDescent="0.25">
      <c r="A18" s="110">
        <v>1.4</v>
      </c>
      <c r="B18" s="231" t="s">
        <v>246</v>
      </c>
      <c r="C18" s="183" t="s">
        <v>4</v>
      </c>
      <c r="D18" s="103"/>
      <c r="E18" s="233" t="e" cm="1">
        <f t="array" ref="E18">_xlfn.IFS(D18 = "Met",2,D18 = "Unmet",0)</f>
        <v>#N/A</v>
      </c>
      <c r="F18" s="175"/>
      <c r="G18" s="176"/>
      <c r="H18" s="177"/>
    </row>
    <row r="19" spans="1:14" ht="46.5" customHeight="1" x14ac:dyDescent="0.25">
      <c r="A19" s="196"/>
      <c r="B19" s="232"/>
      <c r="C19" s="184"/>
      <c r="D19" s="104"/>
      <c r="E19" s="234"/>
      <c r="F19" s="178"/>
      <c r="G19" s="179"/>
      <c r="H19" s="180"/>
    </row>
    <row r="20" spans="1:14" ht="181.5" customHeight="1" x14ac:dyDescent="0.25">
      <c r="A20" s="170">
        <v>1.5</v>
      </c>
      <c r="B20" s="243" t="s">
        <v>247</v>
      </c>
      <c r="C20" s="122" t="s">
        <v>4</v>
      </c>
      <c r="D20" s="108"/>
      <c r="E20" s="83" t="e" cm="1">
        <f t="array" ref="E20">_xlfn.IFS(D20 = "Met",2,D20 = "Unmet",0)</f>
        <v>#N/A</v>
      </c>
      <c r="F20" s="185"/>
      <c r="G20" s="185"/>
      <c r="H20" s="185"/>
    </row>
    <row r="21" spans="1:14" ht="181.5" customHeight="1" x14ac:dyDescent="0.25">
      <c r="A21" s="72"/>
      <c r="B21" s="243"/>
      <c r="C21" s="122"/>
      <c r="D21" s="108"/>
      <c r="E21" s="83"/>
      <c r="F21" s="185"/>
      <c r="G21" s="185"/>
      <c r="H21" s="185"/>
    </row>
    <row r="22" spans="1:14" s="38" customFormat="1" ht="27.75" customHeight="1" x14ac:dyDescent="0.25">
      <c r="A22" s="221" t="s">
        <v>142</v>
      </c>
      <c r="B22" s="242" t="s">
        <v>178</v>
      </c>
      <c r="C22" s="224" t="s">
        <v>4</v>
      </c>
      <c r="D22" s="225"/>
      <c r="E22" s="226" t="e" cm="1">
        <f t="array" ref="E22">_xlfn.IFS(D22 = "Met",1,D22 = "Unmet",0)</f>
        <v>#N/A</v>
      </c>
      <c r="F22" s="89"/>
      <c r="G22" s="89"/>
      <c r="H22" s="89"/>
    </row>
    <row r="23" spans="1:14" s="38" customFormat="1" ht="27.75" customHeight="1" x14ac:dyDescent="0.25">
      <c r="A23" s="222"/>
      <c r="B23" s="242"/>
      <c r="C23" s="224"/>
      <c r="D23" s="225"/>
      <c r="E23" s="226"/>
      <c r="F23" s="89"/>
      <c r="G23" s="89"/>
      <c r="H23" s="89"/>
    </row>
    <row r="24" spans="1:14" ht="21" x14ac:dyDescent="0.35">
      <c r="A24" s="240" t="s">
        <v>159</v>
      </c>
      <c r="B24" s="236"/>
      <c r="C24" s="236"/>
      <c r="D24" s="236"/>
      <c r="E24" s="236"/>
      <c r="F24" s="236"/>
      <c r="G24" s="236"/>
      <c r="H24" s="237"/>
      <c r="I24" s="1"/>
      <c r="J24" s="1"/>
      <c r="K24" s="1"/>
      <c r="L24" s="1"/>
      <c r="M24" s="1"/>
      <c r="N24" s="1"/>
    </row>
    <row r="25" spans="1:14" x14ac:dyDescent="0.25">
      <c r="A25" s="230" t="s">
        <v>135</v>
      </c>
      <c r="B25" s="230"/>
      <c r="C25" s="19" t="s">
        <v>0</v>
      </c>
      <c r="D25" s="19" t="s">
        <v>77</v>
      </c>
      <c r="E25" s="19" t="s">
        <v>1</v>
      </c>
      <c r="F25" s="230" t="s">
        <v>2</v>
      </c>
      <c r="G25" s="230"/>
      <c r="H25" s="230"/>
    </row>
    <row r="26" spans="1:14" ht="27.75" customHeight="1" x14ac:dyDescent="0.25">
      <c r="A26" s="222">
        <v>2.1</v>
      </c>
      <c r="B26" s="223" t="s">
        <v>179</v>
      </c>
      <c r="C26" s="241" t="s">
        <v>3</v>
      </c>
      <c r="D26" s="225"/>
      <c r="E26" s="226" t="e" cm="1">
        <f t="array" ref="E26">_xlfn.IFS(D26 = "Met",10,D26 = "Unmet",0)</f>
        <v>#N/A</v>
      </c>
      <c r="F26" s="89"/>
      <c r="G26" s="89"/>
      <c r="H26" s="89"/>
    </row>
    <row r="27" spans="1:14" ht="27.75" customHeight="1" x14ac:dyDescent="0.25">
      <c r="A27" s="222"/>
      <c r="B27" s="223"/>
      <c r="C27" s="241"/>
      <c r="D27" s="225"/>
      <c r="E27" s="226"/>
      <c r="F27" s="89"/>
      <c r="G27" s="89"/>
      <c r="H27" s="89"/>
    </row>
    <row r="28" spans="1:14" ht="42.75" customHeight="1" x14ac:dyDescent="0.25">
      <c r="A28" s="170" t="s">
        <v>257</v>
      </c>
      <c r="B28" s="88" t="s">
        <v>180</v>
      </c>
      <c r="C28" s="122" t="s">
        <v>114</v>
      </c>
      <c r="D28" s="108"/>
      <c r="E28" s="83" t="e" cm="1">
        <f t="array" ref="E28">_xlfn.IFS(D28 = "Met",5,D28 = "Unmet",0)</f>
        <v>#N/A</v>
      </c>
      <c r="F28" s="109"/>
      <c r="G28" s="109"/>
      <c r="H28" s="109"/>
    </row>
    <row r="29" spans="1:14" ht="42.75" customHeight="1" x14ac:dyDescent="0.25">
      <c r="A29" s="72"/>
      <c r="B29" s="88"/>
      <c r="C29" s="122"/>
      <c r="D29" s="108"/>
      <c r="E29" s="83"/>
      <c r="F29" s="109"/>
      <c r="G29" s="109"/>
      <c r="H29" s="109"/>
    </row>
    <row r="30" spans="1:14" ht="34.5" customHeight="1" x14ac:dyDescent="0.25">
      <c r="A30" s="221" t="s">
        <v>163</v>
      </c>
      <c r="B30" s="223" t="s">
        <v>181</v>
      </c>
      <c r="C30" s="224" t="s">
        <v>114</v>
      </c>
      <c r="D30" s="225"/>
      <c r="E30" s="226" t="e" cm="1">
        <f t="array" ref="E30">_xlfn.IFS(D30 = "Met",15,D30 = "Unmet",0)</f>
        <v>#N/A</v>
      </c>
      <c r="F30" s="89"/>
      <c r="G30" s="89"/>
      <c r="H30" s="89"/>
    </row>
    <row r="31" spans="1:14" ht="34.5" customHeight="1" x14ac:dyDescent="0.25">
      <c r="A31" s="222"/>
      <c r="B31" s="223"/>
      <c r="C31" s="224"/>
      <c r="D31" s="225"/>
      <c r="E31" s="226"/>
      <c r="F31" s="89"/>
      <c r="G31" s="89"/>
      <c r="H31" s="89"/>
    </row>
    <row r="32" spans="1:14" x14ac:dyDescent="0.25">
      <c r="A32" s="230" t="s">
        <v>162</v>
      </c>
      <c r="B32" s="230"/>
      <c r="C32" s="19" t="s">
        <v>0</v>
      </c>
      <c r="D32" s="19" t="s">
        <v>77</v>
      </c>
      <c r="E32" s="19" t="s">
        <v>1</v>
      </c>
      <c r="F32" s="230" t="s">
        <v>2</v>
      </c>
      <c r="G32" s="230"/>
      <c r="H32" s="230"/>
    </row>
    <row r="33" spans="1:14" ht="130.5" customHeight="1" x14ac:dyDescent="0.25">
      <c r="A33" s="170" t="s">
        <v>166</v>
      </c>
      <c r="B33" s="88" t="s">
        <v>164</v>
      </c>
      <c r="C33" s="122" t="s">
        <v>165</v>
      </c>
      <c r="D33" s="108"/>
      <c r="E33" s="83" t="e" cm="1">
        <f t="array" ref="E33">_xlfn.IFS(D33 = "Met",5,D33 = "Unmet",0)</f>
        <v>#N/A</v>
      </c>
      <c r="F33" s="109"/>
      <c r="G33" s="109"/>
      <c r="H33" s="109"/>
    </row>
    <row r="34" spans="1:14" ht="130.5" customHeight="1" x14ac:dyDescent="0.25">
      <c r="A34" s="72"/>
      <c r="B34" s="88"/>
      <c r="C34" s="122"/>
      <c r="D34" s="108"/>
      <c r="E34" s="83"/>
      <c r="F34" s="109"/>
      <c r="G34" s="109"/>
      <c r="H34" s="109"/>
    </row>
    <row r="35" spans="1:14" ht="15" customHeight="1" x14ac:dyDescent="0.25">
      <c r="A35" s="228" t="s">
        <v>182</v>
      </c>
      <c r="B35" s="229"/>
      <c r="C35" s="19" t="s">
        <v>0</v>
      </c>
      <c r="D35" s="19" t="s">
        <v>77</v>
      </c>
      <c r="E35" s="19" t="s">
        <v>1</v>
      </c>
      <c r="F35" s="230" t="s">
        <v>2</v>
      </c>
      <c r="G35" s="230"/>
      <c r="H35" s="230"/>
    </row>
    <row r="36" spans="1:14" ht="171.75" customHeight="1" x14ac:dyDescent="0.25">
      <c r="A36" s="221" t="s">
        <v>169</v>
      </c>
      <c r="B36" s="223" t="s">
        <v>184</v>
      </c>
      <c r="C36" s="224" t="s">
        <v>183</v>
      </c>
      <c r="D36" s="244" t="s">
        <v>255</v>
      </c>
      <c r="E36" s="245"/>
      <c r="F36" s="245"/>
      <c r="G36" s="245"/>
      <c r="H36" s="246"/>
    </row>
    <row r="37" spans="1:14" ht="171.75" customHeight="1" x14ac:dyDescent="0.25">
      <c r="A37" s="222"/>
      <c r="B37" s="223"/>
      <c r="C37" s="224"/>
      <c r="D37" s="247"/>
      <c r="E37" s="248"/>
      <c r="F37" s="248"/>
      <c r="G37" s="248"/>
      <c r="H37" s="249"/>
    </row>
    <row r="38" spans="1:14" ht="15" customHeight="1" x14ac:dyDescent="0.25">
      <c r="A38" s="228" t="s">
        <v>136</v>
      </c>
      <c r="B38" s="229"/>
      <c r="C38" s="19" t="s">
        <v>0</v>
      </c>
      <c r="D38" s="19" t="s">
        <v>77</v>
      </c>
      <c r="E38" s="19" t="s">
        <v>1</v>
      </c>
      <c r="F38" s="230" t="s">
        <v>2</v>
      </c>
      <c r="G38" s="230"/>
      <c r="H38" s="230"/>
    </row>
    <row r="39" spans="1:14" ht="34.5" customHeight="1" x14ac:dyDescent="0.25">
      <c r="A39" s="170" t="s">
        <v>166</v>
      </c>
      <c r="B39" s="88" t="s">
        <v>167</v>
      </c>
      <c r="C39" s="122" t="s">
        <v>168</v>
      </c>
      <c r="D39" s="108"/>
      <c r="E39" s="83" t="e" cm="1">
        <f t="array" ref="E39">_xlfn.IFS(D39 = "Met",2,D39 = "Unmet",0)</f>
        <v>#N/A</v>
      </c>
      <c r="F39" s="109"/>
      <c r="G39" s="109"/>
      <c r="H39" s="109"/>
    </row>
    <row r="40" spans="1:14" ht="34.5" customHeight="1" x14ac:dyDescent="0.25">
      <c r="A40" s="72"/>
      <c r="B40" s="88"/>
      <c r="C40" s="122"/>
      <c r="D40" s="108"/>
      <c r="E40" s="83"/>
      <c r="F40" s="109"/>
      <c r="G40" s="109"/>
      <c r="H40" s="109"/>
    </row>
    <row r="41" spans="1:14" ht="34.5" customHeight="1" x14ac:dyDescent="0.25">
      <c r="A41" s="221" t="s">
        <v>169</v>
      </c>
      <c r="B41" s="223" t="s">
        <v>171</v>
      </c>
      <c r="C41" s="224" t="s">
        <v>3</v>
      </c>
      <c r="D41" s="225"/>
      <c r="E41" s="226" t="e" cm="1">
        <f t="array" ref="E41">_xlfn.IFS(D41 = "Met",1,D41 = "Unmet",0)</f>
        <v>#N/A</v>
      </c>
      <c r="F41" s="89"/>
      <c r="G41" s="89"/>
      <c r="H41" s="89"/>
    </row>
    <row r="42" spans="1:14" ht="34.5" customHeight="1" x14ac:dyDescent="0.25">
      <c r="A42" s="222"/>
      <c r="B42" s="223"/>
      <c r="C42" s="224"/>
      <c r="D42" s="225"/>
      <c r="E42" s="226"/>
      <c r="F42" s="89"/>
      <c r="G42" s="89"/>
      <c r="H42" s="89"/>
    </row>
    <row r="43" spans="1:14" ht="42" customHeight="1" x14ac:dyDescent="0.25">
      <c r="A43" s="170" t="s">
        <v>170</v>
      </c>
      <c r="B43" s="88" t="s">
        <v>172</v>
      </c>
      <c r="C43" s="227" t="s">
        <v>3</v>
      </c>
      <c r="D43" s="108"/>
      <c r="E43" s="83" t="e" cm="1">
        <f t="array" ref="E43">_xlfn.IFS(D43 = "Met",1,D43 = "Unmet",0)</f>
        <v>#N/A</v>
      </c>
      <c r="F43" s="109"/>
      <c r="G43" s="109"/>
      <c r="H43" s="109"/>
    </row>
    <row r="44" spans="1:14" ht="42" customHeight="1" x14ac:dyDescent="0.25">
      <c r="A44" s="72"/>
      <c r="B44" s="88"/>
      <c r="C44" s="227"/>
      <c r="D44" s="108"/>
      <c r="E44" s="83"/>
      <c r="F44" s="109"/>
      <c r="G44" s="109"/>
      <c r="H44" s="109"/>
    </row>
    <row r="45" spans="1:14" ht="73.5" customHeight="1" x14ac:dyDescent="0.35">
      <c r="A45" s="235" t="s">
        <v>201</v>
      </c>
      <c r="B45" s="236"/>
      <c r="C45" s="236"/>
      <c r="D45" s="236"/>
      <c r="E45" s="236"/>
      <c r="F45" s="236"/>
      <c r="G45" s="236"/>
      <c r="H45" s="237"/>
      <c r="I45" s="1"/>
      <c r="J45" s="1"/>
      <c r="K45" s="1"/>
      <c r="L45" s="1"/>
      <c r="M45" s="1"/>
      <c r="N45" s="1"/>
    </row>
    <row r="46" spans="1:14" x14ac:dyDescent="0.25">
      <c r="A46" s="230" t="s">
        <v>208</v>
      </c>
      <c r="B46" s="230"/>
      <c r="C46" s="19" t="s">
        <v>0</v>
      </c>
      <c r="D46" s="19" t="s">
        <v>77</v>
      </c>
      <c r="E46" s="19" t="s">
        <v>1</v>
      </c>
      <c r="F46" s="230" t="s">
        <v>2</v>
      </c>
      <c r="G46" s="230"/>
      <c r="H46" s="230"/>
    </row>
    <row r="47" spans="1:14" ht="34.5" customHeight="1" x14ac:dyDescent="0.25">
      <c r="A47" s="221" t="s">
        <v>185</v>
      </c>
      <c r="B47" s="223" t="s">
        <v>188</v>
      </c>
      <c r="C47" s="224" t="s">
        <v>187</v>
      </c>
      <c r="D47" s="225"/>
      <c r="E47" s="226" t="e" cm="1">
        <f t="array" ref="E47">_xlfn.IFS(D47 = "0-14%",0,D47 = "15-29%",5,D47 = "30%+",10,D47 = "N/A","N/A")</f>
        <v>#N/A</v>
      </c>
      <c r="F47" s="89"/>
      <c r="G47" s="89"/>
      <c r="H47" s="89"/>
    </row>
    <row r="48" spans="1:14" ht="34.5" customHeight="1" x14ac:dyDescent="0.25">
      <c r="A48" s="222"/>
      <c r="B48" s="223"/>
      <c r="C48" s="224"/>
      <c r="D48" s="225"/>
      <c r="E48" s="226"/>
      <c r="F48" s="89"/>
      <c r="G48" s="89"/>
      <c r="H48" s="89"/>
    </row>
    <row r="49" spans="1:8" ht="34.5" customHeight="1" x14ac:dyDescent="0.25">
      <c r="A49" s="170" t="s">
        <v>191</v>
      </c>
      <c r="B49" s="88" t="s">
        <v>189</v>
      </c>
      <c r="C49" s="122" t="s">
        <v>190</v>
      </c>
      <c r="D49" s="108"/>
      <c r="E49" s="219" t="e" cm="1">
        <f t="array" ref="E49">_xlfn.IFS(D49 = "Met",0,D49 = "Unmet",-5,D49 = "N/A","N/A")</f>
        <v>#N/A</v>
      </c>
      <c r="F49" s="109"/>
      <c r="G49" s="109"/>
      <c r="H49" s="109"/>
    </row>
    <row r="50" spans="1:8" ht="34.5" customHeight="1" x14ac:dyDescent="0.25">
      <c r="A50" s="72"/>
      <c r="B50" s="88"/>
      <c r="C50" s="122"/>
      <c r="D50" s="108"/>
      <c r="E50" s="220"/>
      <c r="F50" s="109"/>
      <c r="G50" s="109"/>
      <c r="H50" s="109"/>
    </row>
    <row r="51" spans="1:8" ht="34.5" customHeight="1" x14ac:dyDescent="0.25">
      <c r="A51" s="238" t="s">
        <v>258</v>
      </c>
      <c r="B51" s="223" t="s">
        <v>192</v>
      </c>
      <c r="C51" s="224" t="s">
        <v>193</v>
      </c>
      <c r="D51" s="225"/>
      <c r="E51" s="226" t="e" cm="1">
        <f t="array" ref="E51">_xlfn.IFS(D51 = "50% or less",0,D51 = "51% or greater",15,D51 = "N/A","N/A")</f>
        <v>#N/A</v>
      </c>
      <c r="F51" s="89"/>
      <c r="G51" s="89"/>
      <c r="H51" s="89"/>
    </row>
    <row r="52" spans="1:8" ht="34.5" customHeight="1" x14ac:dyDescent="0.25">
      <c r="A52" s="239"/>
      <c r="B52" s="223"/>
      <c r="C52" s="224"/>
      <c r="D52" s="225"/>
      <c r="E52" s="226"/>
      <c r="F52" s="89"/>
      <c r="G52" s="89"/>
      <c r="H52" s="89"/>
    </row>
    <row r="53" spans="1:8" ht="42" customHeight="1" x14ac:dyDescent="0.25">
      <c r="A53" s="170" t="s">
        <v>240</v>
      </c>
      <c r="B53" s="88" t="s">
        <v>196</v>
      </c>
      <c r="C53" s="227" t="s">
        <v>199</v>
      </c>
      <c r="D53" s="108"/>
      <c r="E53" s="219" t="e" cm="1">
        <f t="array" ref="E53">_xlfn.IFS(D53 = "7% or less",0,D53 = "8% or greater",15,D53 = "N/A","N/A")</f>
        <v>#N/A</v>
      </c>
      <c r="F53" s="109"/>
      <c r="G53" s="109"/>
      <c r="H53" s="109"/>
    </row>
    <row r="54" spans="1:8" ht="42" customHeight="1" x14ac:dyDescent="0.25">
      <c r="A54" s="72"/>
      <c r="B54" s="88"/>
      <c r="C54" s="227"/>
      <c r="D54" s="108"/>
      <c r="E54" s="220"/>
      <c r="F54" s="109"/>
      <c r="G54" s="109"/>
      <c r="H54" s="109"/>
    </row>
    <row r="55" spans="1:8" ht="34.5" customHeight="1" x14ac:dyDescent="0.25">
      <c r="A55" s="221" t="s">
        <v>195</v>
      </c>
      <c r="B55" s="223" t="s">
        <v>197</v>
      </c>
      <c r="C55" s="224" t="s">
        <v>198</v>
      </c>
      <c r="D55" s="225"/>
      <c r="E55" s="226" t="e" cm="1">
        <f t="array" ref="E55">_xlfn.IFS(D55 = "8% or less",10,D55 = "9% or greater",0,D55 = "N/A","N/A")</f>
        <v>#N/A</v>
      </c>
      <c r="F55" s="89"/>
      <c r="G55" s="89"/>
      <c r="H55" s="89"/>
    </row>
    <row r="56" spans="1:8" ht="34.5" customHeight="1" x14ac:dyDescent="0.25">
      <c r="A56" s="222"/>
      <c r="B56" s="223"/>
      <c r="C56" s="224"/>
      <c r="D56" s="225"/>
      <c r="E56" s="226"/>
      <c r="F56" s="89"/>
      <c r="G56" s="89"/>
      <c r="H56" s="89"/>
    </row>
    <row r="57" spans="1:8" ht="15.75" x14ac:dyDescent="0.25">
      <c r="C57" s="172" t="s">
        <v>149</v>
      </c>
      <c r="D57" s="172"/>
      <c r="E57" s="172"/>
      <c r="F57" s="152">
        <f>97+E58+E59</f>
        <v>97</v>
      </c>
      <c r="G57" s="153"/>
      <c r="H57" s="154"/>
    </row>
    <row r="58" spans="1:8" ht="45" x14ac:dyDescent="0.25">
      <c r="C58" s="9" t="s">
        <v>202</v>
      </c>
      <c r="D58" s="37" t="s">
        <v>100</v>
      </c>
      <c r="E58" s="20" cm="1">
        <f t="array" ref="E58">_xlfn.IFS(D58 = "Yes",0,D58 = "No",-50)</f>
        <v>0</v>
      </c>
      <c r="F58" s="155"/>
      <c r="G58" s="156"/>
      <c r="H58" s="157"/>
    </row>
    <row r="59" spans="1:8" ht="30" x14ac:dyDescent="0.25">
      <c r="C59" s="9" t="s">
        <v>203</v>
      </c>
      <c r="D59" s="37" t="s">
        <v>101</v>
      </c>
      <c r="E59" s="20" cm="1">
        <f t="array" ref="E59">_xlfn.IFS(D59 = "Yes",-10,D59 = "No",0)</f>
        <v>0</v>
      </c>
      <c r="F59" s="158"/>
      <c r="G59" s="159"/>
      <c r="H59" s="160"/>
    </row>
    <row r="60" spans="1:8" ht="15.75" x14ac:dyDescent="0.25">
      <c r="C60" s="77" t="s">
        <v>151</v>
      </c>
      <c r="D60" s="78"/>
      <c r="E60" s="79"/>
      <c r="F60" s="107" t="e">
        <f>SUM(E47:E56,E39:E44,E36,E33,E26:E31,E12:E23)</f>
        <v>#N/A</v>
      </c>
      <c r="G60" s="107"/>
      <c r="H60" s="107"/>
    </row>
    <row r="61" spans="1:8" x14ac:dyDescent="0.25">
      <c r="C61" s="192" t="s">
        <v>207</v>
      </c>
      <c r="D61" s="193"/>
      <c r="E61" s="193"/>
      <c r="F61" s="194" t="e">
        <f>SUM(E12:E23)</f>
        <v>#N/A</v>
      </c>
      <c r="G61" s="194"/>
      <c r="H61" s="194"/>
    </row>
    <row r="62" spans="1:8" x14ac:dyDescent="0.25">
      <c r="C62" s="193"/>
      <c r="D62" s="193"/>
      <c r="E62" s="193"/>
      <c r="F62" s="194"/>
      <c r="G62" s="194"/>
      <c r="H62" s="194"/>
    </row>
  </sheetData>
  <sheetProtection sheet="1" objects="1" scenarios="1" selectLockedCells="1"/>
  <mergeCells count="135">
    <mergeCell ref="D36:H37"/>
    <mergeCell ref="A1:H8"/>
    <mergeCell ref="A9:H9"/>
    <mergeCell ref="A10:H10"/>
    <mergeCell ref="A11:B11"/>
    <mergeCell ref="F11:H11"/>
    <mergeCell ref="A12:A13"/>
    <mergeCell ref="B12:B13"/>
    <mergeCell ref="C12:C13"/>
    <mergeCell ref="D12:D13"/>
    <mergeCell ref="E12:E13"/>
    <mergeCell ref="A16:A17"/>
    <mergeCell ref="B16:B17"/>
    <mergeCell ref="C16:C17"/>
    <mergeCell ref="D16:D17"/>
    <mergeCell ref="E16:E17"/>
    <mergeCell ref="F16:H17"/>
    <mergeCell ref="F12:H13"/>
    <mergeCell ref="A14:A15"/>
    <mergeCell ref="B14:B15"/>
    <mergeCell ref="C14:C15"/>
    <mergeCell ref="D14:D15"/>
    <mergeCell ref="E14:E15"/>
    <mergeCell ref="F14:H15"/>
    <mergeCell ref="A22:A23"/>
    <mergeCell ref="B22:B23"/>
    <mergeCell ref="C22:C23"/>
    <mergeCell ref="D22:D23"/>
    <mergeCell ref="E22:E23"/>
    <mergeCell ref="F22:H23"/>
    <mergeCell ref="A20:A21"/>
    <mergeCell ref="B20:B21"/>
    <mergeCell ref="C20:C21"/>
    <mergeCell ref="D20:D21"/>
    <mergeCell ref="E20:E21"/>
    <mergeCell ref="F20:H21"/>
    <mergeCell ref="A24:H24"/>
    <mergeCell ref="A25:B25"/>
    <mergeCell ref="F25:H25"/>
    <mergeCell ref="A26:A27"/>
    <mergeCell ref="B26:B27"/>
    <mergeCell ref="C26:C27"/>
    <mergeCell ref="D26:D27"/>
    <mergeCell ref="E26:E27"/>
    <mergeCell ref="F26:H27"/>
    <mergeCell ref="C61:E62"/>
    <mergeCell ref="F61:H62"/>
    <mergeCell ref="F57:H59"/>
    <mergeCell ref="A43:A44"/>
    <mergeCell ref="B43:B44"/>
    <mergeCell ref="C43:C44"/>
    <mergeCell ref="D43:D44"/>
    <mergeCell ref="E43:E44"/>
    <mergeCell ref="F43:H44"/>
    <mergeCell ref="A45:H45"/>
    <mergeCell ref="A46:B46"/>
    <mergeCell ref="F46:H46"/>
    <mergeCell ref="A47:A48"/>
    <mergeCell ref="B47:B48"/>
    <mergeCell ref="C47:C48"/>
    <mergeCell ref="D47:D48"/>
    <mergeCell ref="E47:E48"/>
    <mergeCell ref="F47:H48"/>
    <mergeCell ref="A51:A52"/>
    <mergeCell ref="B51:B52"/>
    <mergeCell ref="C51:C52"/>
    <mergeCell ref="D51:D52"/>
    <mergeCell ref="E51:E52"/>
    <mergeCell ref="F51:H52"/>
    <mergeCell ref="A18:A19"/>
    <mergeCell ref="B18:B19"/>
    <mergeCell ref="C18:C19"/>
    <mergeCell ref="D18:D19"/>
    <mergeCell ref="E18:E19"/>
    <mergeCell ref="F18:H19"/>
    <mergeCell ref="C57:E57"/>
    <mergeCell ref="C60:E60"/>
    <mergeCell ref="F60:H60"/>
    <mergeCell ref="A41:A42"/>
    <mergeCell ref="B41:B42"/>
    <mergeCell ref="C41:C42"/>
    <mergeCell ref="D41:D42"/>
    <mergeCell ref="E41:E42"/>
    <mergeCell ref="F41:H42"/>
    <mergeCell ref="A38:B38"/>
    <mergeCell ref="F38:H38"/>
    <mergeCell ref="A39:A40"/>
    <mergeCell ref="B39:B40"/>
    <mergeCell ref="C39:C40"/>
    <mergeCell ref="D39:D40"/>
    <mergeCell ref="E39:E40"/>
    <mergeCell ref="F39:H40"/>
    <mergeCell ref="C30:C31"/>
    <mergeCell ref="A35:B35"/>
    <mergeCell ref="F35:H35"/>
    <mergeCell ref="A36:A37"/>
    <mergeCell ref="B36:B37"/>
    <mergeCell ref="C36:C37"/>
    <mergeCell ref="A28:A29"/>
    <mergeCell ref="B28:B29"/>
    <mergeCell ref="C28:C29"/>
    <mergeCell ref="D28:D29"/>
    <mergeCell ref="E28:E29"/>
    <mergeCell ref="F28:H29"/>
    <mergeCell ref="A32:B32"/>
    <mergeCell ref="F32:H32"/>
    <mergeCell ref="A33:A34"/>
    <mergeCell ref="B33:B34"/>
    <mergeCell ref="C33:C34"/>
    <mergeCell ref="D33:D34"/>
    <mergeCell ref="E33:E34"/>
    <mergeCell ref="F33:H34"/>
    <mergeCell ref="A30:A31"/>
    <mergeCell ref="B30:B31"/>
    <mergeCell ref="D30:D31"/>
    <mergeCell ref="E30:E31"/>
    <mergeCell ref="F30:H31"/>
    <mergeCell ref="A49:A50"/>
    <mergeCell ref="B49:B50"/>
    <mergeCell ref="C49:C50"/>
    <mergeCell ref="D49:D50"/>
    <mergeCell ref="E49:E50"/>
    <mergeCell ref="F49:H50"/>
    <mergeCell ref="A55:A56"/>
    <mergeCell ref="B55:B56"/>
    <mergeCell ref="C55:C56"/>
    <mergeCell ref="D55:D56"/>
    <mergeCell ref="E55:E56"/>
    <mergeCell ref="F55:H56"/>
    <mergeCell ref="A53:A54"/>
    <mergeCell ref="B53:B54"/>
    <mergeCell ref="C53:C54"/>
    <mergeCell ref="D53:D54"/>
    <mergeCell ref="E53:E54"/>
    <mergeCell ref="F53:H54"/>
  </mergeCells>
  <conditionalFormatting sqref="C57:C60">
    <cfRule type="cellIs" dxfId="3" priority="1" operator="equal">
      <formula>"Unmet"</formula>
    </cfRule>
  </conditionalFormatting>
  <dataValidations count="7">
    <dataValidation type="list" allowBlank="1" showInputMessage="1" showErrorMessage="1" sqref="D26:D31 D33:D34 D39:D44 D12:D23" xr:uid="{727F8BC7-DAD0-43E5-A449-67F54F298A51}">
      <formula1>"Met, Unmet"</formula1>
    </dataValidation>
    <dataValidation type="list" allowBlank="1" showInputMessage="1" showErrorMessage="1" sqref="D47:D48" xr:uid="{29E96349-F9D5-41EC-BEA2-2CFB3AF39E1D}">
      <formula1>"0-14%,15-29%,30%+,N/A"</formula1>
    </dataValidation>
    <dataValidation type="list" allowBlank="1" showInputMessage="1" showErrorMessage="1" sqref="D51:D52" xr:uid="{FDBEEB87-BE2F-429A-BC0B-24A99C083491}">
      <formula1>"50% or less,51% or greater,N/A"</formula1>
    </dataValidation>
    <dataValidation type="list" allowBlank="1" showInputMessage="1" showErrorMessage="1" sqref="D53:D54" xr:uid="{04A81880-1F8F-43ED-A80E-090CD353E94E}">
      <formula1>"7% or less,8% or greater,N/A"</formula1>
    </dataValidation>
    <dataValidation type="list" allowBlank="1" showInputMessage="1" showErrorMessage="1" sqref="D55:D56" xr:uid="{66337C44-C747-4E93-953D-5114CC2EA7BA}">
      <formula1>"8% or less,9% or greater,N/A"</formula1>
    </dataValidation>
    <dataValidation type="list" allowBlank="1" showInputMessage="1" showErrorMessage="1" sqref="D49:D50" xr:uid="{9CC91BC6-2077-46D4-A254-F0732457B67E}">
      <formula1>"Met, Unmet,N/A"</formula1>
    </dataValidation>
    <dataValidation type="list" allowBlank="1" showInputMessage="1" showErrorMessage="1" sqref="D58:D59" xr:uid="{7DB6E6E8-B88F-42D3-945B-D29400796DBE}">
      <formula1>"Yes,No"</formula1>
    </dataValidation>
  </dataValidation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1AC79-E6CA-4EA8-9CCA-60E8947505D1}">
  <dimension ref="A1:N60"/>
  <sheetViews>
    <sheetView topLeftCell="A35" workbookViewId="0">
      <selection activeCell="D49" sqref="D49:D50"/>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8.5703125" style="3" bestFit="1" customWidth="1"/>
    <col min="9" max="9" width="8.140625" customWidth="1"/>
    <col min="10" max="10" width="8.28515625" customWidth="1"/>
  </cols>
  <sheetData>
    <row r="1" spans="1:14" x14ac:dyDescent="0.25">
      <c r="A1" s="142" t="e" vm="1">
        <v>#VALUE!</v>
      </c>
      <c r="B1" s="142"/>
      <c r="C1" s="142"/>
      <c r="D1" s="142"/>
      <c r="E1" s="142"/>
      <c r="F1" s="142"/>
      <c r="G1" s="142"/>
      <c r="H1" s="142"/>
    </row>
    <row r="2" spans="1:14" x14ac:dyDescent="0.25">
      <c r="A2" s="142"/>
      <c r="B2" s="142"/>
      <c r="C2" s="142"/>
      <c r="D2" s="142"/>
      <c r="E2" s="142"/>
      <c r="F2" s="142"/>
      <c r="G2" s="142"/>
      <c r="H2" s="142"/>
    </row>
    <row r="3" spans="1:14" x14ac:dyDescent="0.25">
      <c r="A3" s="142"/>
      <c r="B3" s="142"/>
      <c r="C3" s="142"/>
      <c r="D3" s="142"/>
      <c r="E3" s="142"/>
      <c r="F3" s="142"/>
      <c r="G3" s="142"/>
      <c r="H3" s="142"/>
    </row>
    <row r="4" spans="1:14" x14ac:dyDescent="0.25">
      <c r="A4" s="142"/>
      <c r="B4" s="142"/>
      <c r="C4" s="142"/>
      <c r="D4" s="142"/>
      <c r="E4" s="142"/>
      <c r="F4" s="142"/>
      <c r="G4" s="142"/>
      <c r="H4" s="142"/>
    </row>
    <row r="5" spans="1:14" x14ac:dyDescent="0.25">
      <c r="A5" s="142"/>
      <c r="B5" s="142"/>
      <c r="C5" s="142"/>
      <c r="D5" s="142"/>
      <c r="E5" s="142"/>
      <c r="F5" s="142"/>
      <c r="G5" s="142"/>
      <c r="H5" s="142"/>
    </row>
    <row r="6" spans="1:14" x14ac:dyDescent="0.25">
      <c r="A6" s="142"/>
      <c r="B6" s="142"/>
      <c r="C6" s="142"/>
      <c r="D6" s="142"/>
      <c r="E6" s="142"/>
      <c r="F6" s="142"/>
      <c r="G6" s="142"/>
      <c r="H6" s="142"/>
    </row>
    <row r="7" spans="1:14" x14ac:dyDescent="0.25">
      <c r="A7" s="142"/>
      <c r="B7" s="142"/>
      <c r="C7" s="142"/>
      <c r="D7" s="142"/>
      <c r="E7" s="142"/>
      <c r="F7" s="142"/>
      <c r="G7" s="142"/>
      <c r="H7" s="142"/>
    </row>
    <row r="8" spans="1:14" x14ac:dyDescent="0.25">
      <c r="A8" s="142"/>
      <c r="B8" s="142"/>
      <c r="C8" s="142"/>
      <c r="D8" s="142"/>
      <c r="E8" s="142"/>
      <c r="F8" s="142"/>
      <c r="G8" s="142"/>
      <c r="H8" s="142"/>
    </row>
    <row r="9" spans="1:14" ht="21" x14ac:dyDescent="0.35">
      <c r="A9" s="283" t="s">
        <v>204</v>
      </c>
      <c r="B9" s="283"/>
      <c r="C9" s="283"/>
      <c r="D9" s="283"/>
      <c r="E9" s="283"/>
      <c r="F9" s="283"/>
      <c r="G9" s="283"/>
      <c r="H9" s="284"/>
      <c r="I9" s="1"/>
      <c r="J9" s="1"/>
      <c r="K9" s="1"/>
      <c r="L9" s="1"/>
      <c r="M9" s="1"/>
      <c r="N9" s="1"/>
    </row>
    <row r="10" spans="1:14" ht="21" x14ac:dyDescent="0.35">
      <c r="A10" s="270" t="s">
        <v>154</v>
      </c>
      <c r="B10" s="259"/>
      <c r="C10" s="259"/>
      <c r="D10" s="259"/>
      <c r="E10" s="259"/>
      <c r="F10" s="259"/>
      <c r="G10" s="259"/>
      <c r="H10" s="260"/>
      <c r="I10" s="1"/>
      <c r="J10" s="1"/>
      <c r="K10" s="1"/>
      <c r="L10" s="1"/>
      <c r="M10" s="1"/>
      <c r="N10" s="1"/>
    </row>
    <row r="11" spans="1:14" x14ac:dyDescent="0.25">
      <c r="A11" s="285" t="s">
        <v>160</v>
      </c>
      <c r="B11" s="286"/>
      <c r="C11" s="21" t="s">
        <v>0</v>
      </c>
      <c r="D11" s="22" t="s">
        <v>77</v>
      </c>
      <c r="E11" s="21" t="s">
        <v>1</v>
      </c>
      <c r="F11" s="287" t="s">
        <v>2</v>
      </c>
      <c r="G11" s="287"/>
      <c r="H11" s="288"/>
      <c r="I11" s="2"/>
      <c r="J11" s="2"/>
    </row>
    <row r="12" spans="1:14" ht="30" customHeight="1" x14ac:dyDescent="0.25">
      <c r="A12" s="72">
        <v>1.1000000000000001</v>
      </c>
      <c r="B12" s="121" t="s">
        <v>155</v>
      </c>
      <c r="C12" s="122" t="s">
        <v>4</v>
      </c>
      <c r="D12" s="108"/>
      <c r="E12" s="83" t="e" cm="1">
        <f t="array" ref="E12">_xlfn.IFS(D12 = "Met",1,D12 = "Unmet",0)</f>
        <v>#N/A</v>
      </c>
      <c r="F12" s="197"/>
      <c r="G12" s="197"/>
      <c r="H12" s="197"/>
    </row>
    <row r="13" spans="1:14" ht="30" customHeight="1" x14ac:dyDescent="0.25">
      <c r="A13" s="72"/>
      <c r="B13" s="204"/>
      <c r="C13" s="122"/>
      <c r="D13" s="108"/>
      <c r="E13" s="83"/>
      <c r="F13" s="197"/>
      <c r="G13" s="197"/>
      <c r="H13" s="197"/>
    </row>
    <row r="14" spans="1:14" ht="32.25" customHeight="1" x14ac:dyDescent="0.25">
      <c r="A14" s="110">
        <v>1.2</v>
      </c>
      <c r="B14" s="205" t="s">
        <v>252</v>
      </c>
      <c r="C14" s="183" t="s">
        <v>4</v>
      </c>
      <c r="D14" s="103"/>
      <c r="E14" s="181" t="e" cm="1">
        <f t="array" ref="E14">_xlfn.IFS(D14 = "Met",1,D14 = "Unmet",0)</f>
        <v>#N/A</v>
      </c>
      <c r="F14" s="175"/>
      <c r="G14" s="176"/>
      <c r="H14" s="177"/>
    </row>
    <row r="15" spans="1:14" ht="32.25" customHeight="1" x14ac:dyDescent="0.25">
      <c r="A15" s="196"/>
      <c r="B15" s="206"/>
      <c r="C15" s="184"/>
      <c r="D15" s="104"/>
      <c r="E15" s="182"/>
      <c r="F15" s="178"/>
      <c r="G15" s="179"/>
      <c r="H15" s="180"/>
    </row>
    <row r="16" spans="1:14" ht="44.25" customHeight="1" x14ac:dyDescent="0.25">
      <c r="A16" s="271">
        <v>1.3</v>
      </c>
      <c r="B16" s="273" t="s">
        <v>205</v>
      </c>
      <c r="C16" s="275" t="s">
        <v>4</v>
      </c>
      <c r="D16" s="81"/>
      <c r="E16" s="83" t="e" cm="1">
        <f t="array" ref="E16">_xlfn.IFS(D16 = "Met",2,D16 = "Unmet",0)</f>
        <v>#N/A</v>
      </c>
      <c r="F16" s="277"/>
      <c r="G16" s="278"/>
      <c r="H16" s="279"/>
    </row>
    <row r="17" spans="1:14" ht="44.25" customHeight="1" x14ac:dyDescent="0.25">
      <c r="A17" s="272"/>
      <c r="B17" s="274"/>
      <c r="C17" s="276"/>
      <c r="D17" s="82"/>
      <c r="E17" s="83"/>
      <c r="F17" s="280"/>
      <c r="G17" s="281"/>
      <c r="H17" s="282"/>
    </row>
    <row r="18" spans="1:14" ht="54" customHeight="1" x14ac:dyDescent="0.25">
      <c r="A18" s="222">
        <v>1.4</v>
      </c>
      <c r="B18" s="223" t="s">
        <v>254</v>
      </c>
      <c r="C18" s="224" t="s">
        <v>4</v>
      </c>
      <c r="D18" s="225"/>
      <c r="E18" s="226" t="e" cm="1">
        <f t="array" ref="E18">_xlfn.IFS(D18 = "Met",1,D18 = "Unmet",0)</f>
        <v>#N/A</v>
      </c>
      <c r="F18" s="89"/>
      <c r="G18" s="89"/>
      <c r="H18" s="89"/>
    </row>
    <row r="19" spans="1:14" ht="54" customHeight="1" x14ac:dyDescent="0.25">
      <c r="A19" s="222"/>
      <c r="B19" s="223"/>
      <c r="C19" s="224"/>
      <c r="D19" s="225"/>
      <c r="E19" s="226"/>
      <c r="F19" s="89"/>
      <c r="G19" s="89"/>
      <c r="H19" s="89"/>
    </row>
    <row r="20" spans="1:14" ht="42" customHeight="1" x14ac:dyDescent="0.25">
      <c r="A20" s="170" t="s">
        <v>253</v>
      </c>
      <c r="B20" s="88" t="s">
        <v>206</v>
      </c>
      <c r="C20" s="122" t="s">
        <v>4</v>
      </c>
      <c r="D20" s="108"/>
      <c r="E20" s="83" t="e" cm="1">
        <f t="array" ref="E20">_xlfn.IFS(D20 = "Met",1,D20 = "Unmet",0)</f>
        <v>#N/A</v>
      </c>
      <c r="F20" s="109"/>
      <c r="G20" s="109"/>
      <c r="H20" s="109"/>
    </row>
    <row r="21" spans="1:14" ht="42" customHeight="1" x14ac:dyDescent="0.25">
      <c r="A21" s="72"/>
      <c r="B21" s="88"/>
      <c r="C21" s="122"/>
      <c r="D21" s="108"/>
      <c r="E21" s="83"/>
      <c r="F21" s="109"/>
      <c r="G21" s="109"/>
      <c r="H21" s="109"/>
    </row>
    <row r="22" spans="1:14" ht="21" x14ac:dyDescent="0.35">
      <c r="A22" s="270" t="s">
        <v>159</v>
      </c>
      <c r="B22" s="259"/>
      <c r="C22" s="259"/>
      <c r="D22" s="259"/>
      <c r="E22" s="259"/>
      <c r="F22" s="259"/>
      <c r="G22" s="259"/>
      <c r="H22" s="260"/>
      <c r="I22" s="1"/>
      <c r="J22" s="1"/>
      <c r="K22" s="1"/>
      <c r="L22" s="1"/>
      <c r="M22" s="1"/>
      <c r="N22" s="1"/>
    </row>
    <row r="23" spans="1:14" x14ac:dyDescent="0.25">
      <c r="A23" s="261" t="s">
        <v>135</v>
      </c>
      <c r="B23" s="261"/>
      <c r="C23" s="23" t="s">
        <v>0</v>
      </c>
      <c r="D23" s="23" t="s">
        <v>77</v>
      </c>
      <c r="E23" s="23" t="s">
        <v>1</v>
      </c>
      <c r="F23" s="261" t="s">
        <v>2</v>
      </c>
      <c r="G23" s="261"/>
      <c r="H23" s="261"/>
    </row>
    <row r="24" spans="1:14" ht="27.75" customHeight="1" x14ac:dyDescent="0.25">
      <c r="A24" s="72">
        <v>2.1</v>
      </c>
      <c r="B24" s="88" t="s">
        <v>179</v>
      </c>
      <c r="C24" s="113" t="s">
        <v>3</v>
      </c>
      <c r="D24" s="108"/>
      <c r="E24" s="83" t="e" cm="1">
        <f t="array" ref="E24">_xlfn.IFS(D24 = "Met",10,D24 = "Unmet",0)</f>
        <v>#N/A</v>
      </c>
      <c r="F24" s="109"/>
      <c r="G24" s="109"/>
      <c r="H24" s="109"/>
    </row>
    <row r="25" spans="1:14" ht="27.75" customHeight="1" x14ac:dyDescent="0.25">
      <c r="A25" s="72"/>
      <c r="B25" s="88"/>
      <c r="C25" s="113"/>
      <c r="D25" s="108"/>
      <c r="E25" s="83"/>
      <c r="F25" s="109"/>
      <c r="G25" s="109"/>
      <c r="H25" s="109"/>
    </row>
    <row r="26" spans="1:14" ht="42.75" customHeight="1" x14ac:dyDescent="0.25">
      <c r="A26" s="221" t="s">
        <v>257</v>
      </c>
      <c r="B26" s="223" t="s">
        <v>180</v>
      </c>
      <c r="C26" s="224" t="s">
        <v>114</v>
      </c>
      <c r="D26" s="225"/>
      <c r="E26" s="226" t="e" cm="1">
        <f t="array" ref="E26">_xlfn.IFS(D26 = "Met",5,D26 = "Unmet",0)</f>
        <v>#N/A</v>
      </c>
      <c r="F26" s="89"/>
      <c r="G26" s="89"/>
      <c r="H26" s="89"/>
    </row>
    <row r="27" spans="1:14" ht="42.75" customHeight="1" x14ac:dyDescent="0.25">
      <c r="A27" s="222"/>
      <c r="B27" s="223"/>
      <c r="C27" s="224"/>
      <c r="D27" s="225"/>
      <c r="E27" s="226"/>
      <c r="F27" s="89"/>
      <c r="G27" s="89"/>
      <c r="H27" s="89"/>
    </row>
    <row r="28" spans="1:14" ht="34.5" customHeight="1" x14ac:dyDescent="0.25">
      <c r="A28" s="170" t="s">
        <v>163</v>
      </c>
      <c r="B28" s="88" t="s">
        <v>181</v>
      </c>
      <c r="C28" s="122" t="s">
        <v>114</v>
      </c>
      <c r="D28" s="108"/>
      <c r="E28" s="83" t="e" cm="1">
        <f t="array" ref="E28">_xlfn.IFS(D28 = "Met",15,D28 = "Unmet",0)</f>
        <v>#N/A</v>
      </c>
      <c r="F28" s="109"/>
      <c r="G28" s="109"/>
      <c r="H28" s="109"/>
    </row>
    <row r="29" spans="1:14" ht="34.5" customHeight="1" x14ac:dyDescent="0.25">
      <c r="A29" s="72"/>
      <c r="B29" s="88"/>
      <c r="C29" s="122"/>
      <c r="D29" s="108"/>
      <c r="E29" s="83"/>
      <c r="F29" s="109"/>
      <c r="G29" s="109"/>
      <c r="H29" s="109"/>
    </row>
    <row r="30" spans="1:14" x14ac:dyDescent="0.25">
      <c r="A30" s="261" t="s">
        <v>162</v>
      </c>
      <c r="B30" s="261"/>
      <c r="C30" s="23" t="s">
        <v>0</v>
      </c>
      <c r="D30" s="23" t="s">
        <v>77</v>
      </c>
      <c r="E30" s="23" t="s">
        <v>1</v>
      </c>
      <c r="F30" s="261" t="s">
        <v>2</v>
      </c>
      <c r="G30" s="261"/>
      <c r="H30" s="261"/>
    </row>
    <row r="31" spans="1:14" ht="130.5" customHeight="1" x14ac:dyDescent="0.25">
      <c r="A31" s="221" t="s">
        <v>166</v>
      </c>
      <c r="B31" s="223" t="s">
        <v>164</v>
      </c>
      <c r="C31" s="224" t="s">
        <v>165</v>
      </c>
      <c r="D31" s="225"/>
      <c r="E31" s="226" t="e" cm="1">
        <f t="array" ref="E31">_xlfn.IFS(D31 = "Met",5,D31 = "Unmet",0)</f>
        <v>#N/A</v>
      </c>
      <c r="F31" s="89"/>
      <c r="G31" s="89"/>
      <c r="H31" s="89"/>
    </row>
    <row r="32" spans="1:14" ht="130.5" customHeight="1" x14ac:dyDescent="0.25">
      <c r="A32" s="222"/>
      <c r="B32" s="223"/>
      <c r="C32" s="224"/>
      <c r="D32" s="225"/>
      <c r="E32" s="226"/>
      <c r="F32" s="89"/>
      <c r="G32" s="89"/>
      <c r="H32" s="89"/>
    </row>
    <row r="33" spans="1:14" ht="15" customHeight="1" x14ac:dyDescent="0.25">
      <c r="A33" s="262" t="s">
        <v>182</v>
      </c>
      <c r="B33" s="263"/>
      <c r="C33" s="23" t="s">
        <v>0</v>
      </c>
      <c r="D33" s="23" t="s">
        <v>77</v>
      </c>
      <c r="E33" s="23" t="s">
        <v>1</v>
      </c>
      <c r="F33" s="261" t="s">
        <v>2</v>
      </c>
      <c r="G33" s="261"/>
      <c r="H33" s="261"/>
    </row>
    <row r="34" spans="1:14" ht="171.75" customHeight="1" x14ac:dyDescent="0.25">
      <c r="A34" s="170" t="s">
        <v>169</v>
      </c>
      <c r="B34" s="88" t="s">
        <v>184</v>
      </c>
      <c r="C34" s="122" t="s">
        <v>183</v>
      </c>
      <c r="D34" s="264" t="s">
        <v>255</v>
      </c>
      <c r="E34" s="265"/>
      <c r="F34" s="265"/>
      <c r="G34" s="265"/>
      <c r="H34" s="266"/>
    </row>
    <row r="35" spans="1:14" ht="171.75" customHeight="1" x14ac:dyDescent="0.25">
      <c r="A35" s="72"/>
      <c r="B35" s="88"/>
      <c r="C35" s="122"/>
      <c r="D35" s="267"/>
      <c r="E35" s="268"/>
      <c r="F35" s="268"/>
      <c r="G35" s="268"/>
      <c r="H35" s="269"/>
    </row>
    <row r="36" spans="1:14" ht="15" customHeight="1" x14ac:dyDescent="0.25">
      <c r="A36" s="262" t="s">
        <v>136</v>
      </c>
      <c r="B36" s="263"/>
      <c r="C36" s="23" t="s">
        <v>0</v>
      </c>
      <c r="D36" s="23" t="s">
        <v>77</v>
      </c>
      <c r="E36" s="23" t="s">
        <v>1</v>
      </c>
      <c r="F36" s="261" t="s">
        <v>2</v>
      </c>
      <c r="G36" s="261"/>
      <c r="H36" s="261"/>
    </row>
    <row r="37" spans="1:14" ht="34.5" customHeight="1" x14ac:dyDescent="0.25">
      <c r="A37" s="221" t="s">
        <v>166</v>
      </c>
      <c r="B37" s="223" t="s">
        <v>167</v>
      </c>
      <c r="C37" s="224" t="s">
        <v>168</v>
      </c>
      <c r="D37" s="225"/>
      <c r="E37" s="226" t="e" cm="1">
        <f t="array" ref="E37">_xlfn.IFS(D37 = "Met",2,D37 = "Unmet",0)</f>
        <v>#N/A</v>
      </c>
      <c r="F37" s="89"/>
      <c r="G37" s="89"/>
      <c r="H37" s="89"/>
    </row>
    <row r="38" spans="1:14" ht="34.5" customHeight="1" x14ac:dyDescent="0.25">
      <c r="A38" s="222"/>
      <c r="B38" s="223"/>
      <c r="C38" s="224"/>
      <c r="D38" s="225"/>
      <c r="E38" s="226"/>
      <c r="F38" s="89"/>
      <c r="G38" s="89"/>
      <c r="H38" s="89"/>
    </row>
    <row r="39" spans="1:14" ht="34.5" customHeight="1" x14ac:dyDescent="0.25">
      <c r="A39" s="170" t="s">
        <v>169</v>
      </c>
      <c r="B39" s="88" t="s">
        <v>171</v>
      </c>
      <c r="C39" s="122" t="s">
        <v>3</v>
      </c>
      <c r="D39" s="108"/>
      <c r="E39" s="83" t="e" cm="1">
        <f t="array" ref="E39">_xlfn.IFS(D39 = "Met",1,D39 = "Unmet",0)</f>
        <v>#N/A</v>
      </c>
      <c r="F39" s="109"/>
      <c r="G39" s="109"/>
      <c r="H39" s="109"/>
    </row>
    <row r="40" spans="1:14" ht="34.5" customHeight="1" x14ac:dyDescent="0.25">
      <c r="A40" s="72"/>
      <c r="B40" s="88"/>
      <c r="C40" s="122"/>
      <c r="D40" s="108"/>
      <c r="E40" s="83"/>
      <c r="F40" s="109"/>
      <c r="G40" s="109"/>
      <c r="H40" s="109"/>
    </row>
    <row r="41" spans="1:14" ht="42" customHeight="1" x14ac:dyDescent="0.25">
      <c r="A41" s="221" t="s">
        <v>170</v>
      </c>
      <c r="B41" s="223" t="s">
        <v>172</v>
      </c>
      <c r="C41" s="257" t="s">
        <v>3</v>
      </c>
      <c r="D41" s="225"/>
      <c r="E41" s="226" t="e" cm="1">
        <f t="array" ref="E41">_xlfn.IFS(D41 = "Met",1,D41 = "Unmet",0)</f>
        <v>#N/A</v>
      </c>
      <c r="F41" s="89"/>
      <c r="G41" s="89"/>
      <c r="H41" s="89"/>
    </row>
    <row r="42" spans="1:14" ht="42" customHeight="1" x14ac:dyDescent="0.25">
      <c r="A42" s="222"/>
      <c r="B42" s="223"/>
      <c r="C42" s="257"/>
      <c r="D42" s="225"/>
      <c r="E42" s="226"/>
      <c r="F42" s="89"/>
      <c r="G42" s="89"/>
      <c r="H42" s="89"/>
    </row>
    <row r="43" spans="1:14" ht="73.5" customHeight="1" x14ac:dyDescent="0.35">
      <c r="A43" s="258" t="s">
        <v>213</v>
      </c>
      <c r="B43" s="259"/>
      <c r="C43" s="259"/>
      <c r="D43" s="259"/>
      <c r="E43" s="259"/>
      <c r="F43" s="259"/>
      <c r="G43" s="259"/>
      <c r="H43" s="260"/>
      <c r="I43" s="1"/>
      <c r="J43" s="1"/>
      <c r="K43" s="1"/>
      <c r="L43" s="1"/>
      <c r="M43" s="1"/>
      <c r="N43" s="1"/>
    </row>
    <row r="44" spans="1:14" x14ac:dyDescent="0.25">
      <c r="A44" s="261" t="s">
        <v>208</v>
      </c>
      <c r="B44" s="261"/>
      <c r="C44" s="23" t="s">
        <v>0</v>
      </c>
      <c r="D44" s="23" t="s">
        <v>77</v>
      </c>
      <c r="E44" s="23" t="s">
        <v>1</v>
      </c>
      <c r="F44" s="261" t="s">
        <v>2</v>
      </c>
      <c r="G44" s="261"/>
      <c r="H44" s="261"/>
    </row>
    <row r="45" spans="1:14" ht="34.5" customHeight="1" x14ac:dyDescent="0.25">
      <c r="A45" s="170" t="s">
        <v>185</v>
      </c>
      <c r="B45" s="88" t="s">
        <v>186</v>
      </c>
      <c r="C45" s="122" t="s">
        <v>187</v>
      </c>
      <c r="D45" s="108"/>
      <c r="E45" s="83" t="e" cm="1">
        <f t="array" ref="E45">_xlfn.IFS(D45 = "0-25%",0,D45 = "26-44%",5,D45 = "45% or greater",10,D45 = "N/A","N/A")</f>
        <v>#N/A</v>
      </c>
      <c r="F45" s="109"/>
      <c r="G45" s="109"/>
      <c r="H45" s="109"/>
    </row>
    <row r="46" spans="1:14" ht="34.5" customHeight="1" x14ac:dyDescent="0.25">
      <c r="A46" s="72"/>
      <c r="B46" s="88"/>
      <c r="C46" s="122"/>
      <c r="D46" s="108"/>
      <c r="E46" s="83"/>
      <c r="F46" s="109"/>
      <c r="G46" s="109"/>
      <c r="H46" s="109"/>
    </row>
    <row r="47" spans="1:14" ht="34.5" customHeight="1" x14ac:dyDescent="0.25">
      <c r="A47" s="221" t="s">
        <v>191</v>
      </c>
      <c r="B47" s="223" t="s">
        <v>189</v>
      </c>
      <c r="C47" s="224" t="s">
        <v>190</v>
      </c>
      <c r="D47" s="225"/>
      <c r="E47" s="233" t="e" cm="1">
        <f t="array" ref="E47">_xlfn.IFS(D47 = "Met",0,D47 = "Unmet",-5,D47 = "N/A","N/A")</f>
        <v>#N/A</v>
      </c>
      <c r="F47" s="89"/>
      <c r="G47" s="89"/>
      <c r="H47" s="89"/>
    </row>
    <row r="48" spans="1:14" ht="34.5" customHeight="1" x14ac:dyDescent="0.25">
      <c r="A48" s="222"/>
      <c r="B48" s="223"/>
      <c r="C48" s="224"/>
      <c r="D48" s="225"/>
      <c r="E48" s="234"/>
      <c r="F48" s="89"/>
      <c r="G48" s="89"/>
      <c r="H48" s="89"/>
    </row>
    <row r="49" spans="1:8" ht="34.5" customHeight="1" x14ac:dyDescent="0.25">
      <c r="A49" s="170" t="s">
        <v>258</v>
      </c>
      <c r="B49" s="88" t="s">
        <v>209</v>
      </c>
      <c r="C49" s="122" t="s">
        <v>193</v>
      </c>
      <c r="D49" s="108"/>
      <c r="E49" s="83" t="e" cm="1">
        <f t="array" ref="E49">_xlfn.IFS(D49 = "79% or less",0,D49 = "80% or greater",15,D49 = "N/A","N/A")</f>
        <v>#N/A</v>
      </c>
      <c r="F49" s="109"/>
      <c r="G49" s="109"/>
      <c r="H49" s="109"/>
    </row>
    <row r="50" spans="1:8" ht="34.5" customHeight="1" x14ac:dyDescent="0.25">
      <c r="A50" s="72"/>
      <c r="B50" s="88"/>
      <c r="C50" s="122"/>
      <c r="D50" s="108"/>
      <c r="E50" s="83"/>
      <c r="F50" s="109"/>
      <c r="G50" s="109"/>
      <c r="H50" s="109"/>
    </row>
    <row r="51" spans="1:8" ht="42" customHeight="1" x14ac:dyDescent="0.25">
      <c r="A51" s="221" t="s">
        <v>240</v>
      </c>
      <c r="B51" s="223" t="s">
        <v>210</v>
      </c>
      <c r="C51" s="257" t="s">
        <v>199</v>
      </c>
      <c r="D51" s="225"/>
      <c r="E51" s="233" t="e" cm="1">
        <f t="array" ref="E51">_xlfn.IFS(D51 = "9% or less",0,D51 = "10-15%",5,D51 = "16-19%",10,D51 = "20% or greater",15,D51 = "N/A","N/A")</f>
        <v>#N/A</v>
      </c>
      <c r="F51" s="89"/>
      <c r="G51" s="89"/>
      <c r="H51" s="89"/>
    </row>
    <row r="52" spans="1:8" ht="42" customHeight="1" x14ac:dyDescent="0.25">
      <c r="A52" s="222"/>
      <c r="B52" s="223"/>
      <c r="C52" s="257"/>
      <c r="D52" s="225"/>
      <c r="E52" s="234"/>
      <c r="F52" s="89"/>
      <c r="G52" s="89"/>
      <c r="H52" s="89"/>
    </row>
    <row r="53" spans="1:8" ht="34.5" customHeight="1" x14ac:dyDescent="0.25">
      <c r="A53" s="170" t="s">
        <v>195</v>
      </c>
      <c r="B53" s="88" t="s">
        <v>211</v>
      </c>
      <c r="C53" s="122" t="s">
        <v>198</v>
      </c>
      <c r="D53" s="108"/>
      <c r="E53" s="83" t="e" cm="1">
        <f t="array" ref="E53">_xlfn.IFS(D53 = "12% or less",10,D53 = "13% or greater",0,D53 = "N/A","N/A")</f>
        <v>#N/A</v>
      </c>
      <c r="F53" s="109"/>
      <c r="G53" s="109"/>
      <c r="H53" s="109"/>
    </row>
    <row r="54" spans="1:8" ht="34.5" customHeight="1" x14ac:dyDescent="0.25">
      <c r="A54" s="72"/>
      <c r="B54" s="88"/>
      <c r="C54" s="122"/>
      <c r="D54" s="108"/>
      <c r="E54" s="83"/>
      <c r="F54" s="109"/>
      <c r="G54" s="109"/>
      <c r="H54" s="109"/>
    </row>
    <row r="55" spans="1:8" ht="15.75" x14ac:dyDescent="0.25">
      <c r="C55" s="172" t="s">
        <v>149</v>
      </c>
      <c r="D55" s="172"/>
      <c r="E55" s="172"/>
      <c r="F55" s="152">
        <f>95+E56+E57</f>
        <v>95</v>
      </c>
      <c r="G55" s="153"/>
      <c r="H55" s="154"/>
    </row>
    <row r="56" spans="1:8" ht="45" x14ac:dyDescent="0.25">
      <c r="C56" s="9" t="s">
        <v>212</v>
      </c>
      <c r="D56" s="37" t="s">
        <v>100</v>
      </c>
      <c r="E56" s="20" cm="1">
        <f t="array" ref="E56">_xlfn.IFS(D56 = "Yes",0,D56 = "No",-50)</f>
        <v>0</v>
      </c>
      <c r="F56" s="155"/>
      <c r="G56" s="156"/>
      <c r="H56" s="157"/>
    </row>
    <row r="57" spans="1:8" ht="30" x14ac:dyDescent="0.25">
      <c r="C57" s="9" t="s">
        <v>203</v>
      </c>
      <c r="D57" s="37" t="s">
        <v>101</v>
      </c>
      <c r="E57" s="20" cm="1">
        <f t="array" ref="E57">_xlfn.IFS(D57 = "Yes",-10,D57 = "No",0)</f>
        <v>0</v>
      </c>
      <c r="F57" s="158"/>
      <c r="G57" s="159"/>
      <c r="H57" s="160"/>
    </row>
    <row r="58" spans="1:8" ht="15.75" x14ac:dyDescent="0.25">
      <c r="C58" s="77" t="s">
        <v>151</v>
      </c>
      <c r="D58" s="78"/>
      <c r="E58" s="79"/>
      <c r="F58" s="107" t="e">
        <f>SUM(E45:E54,E37:E42,E34,E31,E24:E29,E12:E21)</f>
        <v>#N/A</v>
      </c>
      <c r="G58" s="107"/>
      <c r="H58" s="107"/>
    </row>
    <row r="59" spans="1:8" x14ac:dyDescent="0.25">
      <c r="C59" s="192" t="s">
        <v>173</v>
      </c>
      <c r="D59" s="193"/>
      <c r="E59" s="193"/>
      <c r="F59" s="194" t="e">
        <f>SUM(E12:E21)</f>
        <v>#N/A</v>
      </c>
      <c r="G59" s="194"/>
      <c r="H59" s="194"/>
    </row>
    <row r="60" spans="1:8" x14ac:dyDescent="0.25">
      <c r="C60" s="193"/>
      <c r="D60" s="193"/>
      <c r="E60" s="193"/>
      <c r="F60" s="194"/>
      <c r="G60" s="194"/>
      <c r="H60" s="194"/>
    </row>
  </sheetData>
  <sheetProtection sheet="1" objects="1" scenarios="1" selectLockedCells="1"/>
  <mergeCells count="129">
    <mergeCell ref="A1:H8"/>
    <mergeCell ref="A9:H9"/>
    <mergeCell ref="A10:H10"/>
    <mergeCell ref="A11:B11"/>
    <mergeCell ref="F11:H11"/>
    <mergeCell ref="A12:A13"/>
    <mergeCell ref="B12:B13"/>
    <mergeCell ref="C12:C13"/>
    <mergeCell ref="D12:D13"/>
    <mergeCell ref="E12:E13"/>
    <mergeCell ref="A16:A17"/>
    <mergeCell ref="B16:B17"/>
    <mergeCell ref="C16:C17"/>
    <mergeCell ref="D16:D17"/>
    <mergeCell ref="E16:E17"/>
    <mergeCell ref="F16:H17"/>
    <mergeCell ref="F12:H13"/>
    <mergeCell ref="A14:A15"/>
    <mergeCell ref="B14:B15"/>
    <mergeCell ref="C14:C15"/>
    <mergeCell ref="D14:D15"/>
    <mergeCell ref="E14:E15"/>
    <mergeCell ref="F14:H15"/>
    <mergeCell ref="A20:A21"/>
    <mergeCell ref="B20:B21"/>
    <mergeCell ref="C20:C21"/>
    <mergeCell ref="D20:D21"/>
    <mergeCell ref="E20:E21"/>
    <mergeCell ref="F20:H21"/>
    <mergeCell ref="A18:A19"/>
    <mergeCell ref="B18:B19"/>
    <mergeCell ref="C18:C19"/>
    <mergeCell ref="D18:D19"/>
    <mergeCell ref="E18:E19"/>
    <mergeCell ref="F18:H19"/>
    <mergeCell ref="A26:A27"/>
    <mergeCell ref="B26:B27"/>
    <mergeCell ref="C26:C27"/>
    <mergeCell ref="D26:D27"/>
    <mergeCell ref="E26:E27"/>
    <mergeCell ref="F26:H27"/>
    <mergeCell ref="A22:H22"/>
    <mergeCell ref="A23:B23"/>
    <mergeCell ref="F23:H23"/>
    <mergeCell ref="A24:A25"/>
    <mergeCell ref="B24:B25"/>
    <mergeCell ref="C24:C25"/>
    <mergeCell ref="D24:D25"/>
    <mergeCell ref="E24:E25"/>
    <mergeCell ref="F24:H25"/>
    <mergeCell ref="A30:B30"/>
    <mergeCell ref="F30:H30"/>
    <mergeCell ref="A31:A32"/>
    <mergeCell ref="B31:B32"/>
    <mergeCell ref="C31:C32"/>
    <mergeCell ref="D31:D32"/>
    <mergeCell ref="E31:E32"/>
    <mergeCell ref="F31:H32"/>
    <mergeCell ref="A28:A29"/>
    <mergeCell ref="B28:B29"/>
    <mergeCell ref="C28:C29"/>
    <mergeCell ref="D28:D29"/>
    <mergeCell ref="E28:E29"/>
    <mergeCell ref="F28:H29"/>
    <mergeCell ref="A36:B36"/>
    <mergeCell ref="F36:H36"/>
    <mergeCell ref="A37:A38"/>
    <mergeCell ref="B37:B38"/>
    <mergeCell ref="C37:C38"/>
    <mergeCell ref="D37:D38"/>
    <mergeCell ref="E37:E38"/>
    <mergeCell ref="F37:H38"/>
    <mergeCell ref="A33:B33"/>
    <mergeCell ref="F33:H33"/>
    <mergeCell ref="A34:A35"/>
    <mergeCell ref="B34:B35"/>
    <mergeCell ref="C34:C35"/>
    <mergeCell ref="D34:H35"/>
    <mergeCell ref="A41:A42"/>
    <mergeCell ref="B41:B42"/>
    <mergeCell ref="C41:C42"/>
    <mergeCell ref="D41:D42"/>
    <mergeCell ref="E41:E42"/>
    <mergeCell ref="F41:H42"/>
    <mergeCell ref="A39:A40"/>
    <mergeCell ref="B39:B40"/>
    <mergeCell ref="C39:C40"/>
    <mergeCell ref="D39:D40"/>
    <mergeCell ref="E39:E40"/>
    <mergeCell ref="F39:H40"/>
    <mergeCell ref="A47:A48"/>
    <mergeCell ref="B47:B48"/>
    <mergeCell ref="C47:C48"/>
    <mergeCell ref="D47:D48"/>
    <mergeCell ref="E47:E48"/>
    <mergeCell ref="F47:H48"/>
    <mergeCell ref="A43:H43"/>
    <mergeCell ref="A44:B44"/>
    <mergeCell ref="F44:H44"/>
    <mergeCell ref="A45:A46"/>
    <mergeCell ref="B45:B46"/>
    <mergeCell ref="C45:C46"/>
    <mergeCell ref="D45:D46"/>
    <mergeCell ref="E45:E46"/>
    <mergeCell ref="F45:H46"/>
    <mergeCell ref="A51:A52"/>
    <mergeCell ref="B51:B52"/>
    <mergeCell ref="C51:C52"/>
    <mergeCell ref="D51:D52"/>
    <mergeCell ref="E51:E52"/>
    <mergeCell ref="F51:H52"/>
    <mergeCell ref="A49:A50"/>
    <mergeCell ref="B49:B50"/>
    <mergeCell ref="C49:C50"/>
    <mergeCell ref="D49:D50"/>
    <mergeCell ref="E49:E50"/>
    <mergeCell ref="F49:H50"/>
    <mergeCell ref="C55:E55"/>
    <mergeCell ref="F55:H57"/>
    <mergeCell ref="C58:E58"/>
    <mergeCell ref="F58:H58"/>
    <mergeCell ref="C59:E60"/>
    <mergeCell ref="F59:H60"/>
    <mergeCell ref="A53:A54"/>
    <mergeCell ref="B53:B54"/>
    <mergeCell ref="C53:C54"/>
    <mergeCell ref="D53:D54"/>
    <mergeCell ref="E53:E54"/>
    <mergeCell ref="F53:H54"/>
  </mergeCells>
  <conditionalFormatting sqref="C55:C58">
    <cfRule type="cellIs" dxfId="2" priority="1" operator="equal">
      <formula>"Unmet"</formula>
    </cfRule>
  </conditionalFormatting>
  <dataValidations count="7">
    <dataValidation type="list" allowBlank="1" showInputMessage="1" showErrorMessage="1" sqref="D56:D57" xr:uid="{8F9E57C2-0728-42DE-A105-9C087CB1EC98}">
      <formula1>"Yes,No"</formula1>
    </dataValidation>
    <dataValidation type="list" allowBlank="1" showInputMessage="1" showErrorMessage="1" sqref="D47:D48" xr:uid="{FC1E8656-8969-46F3-A88D-A7F0A4B9E474}">
      <formula1>"Met, Unmet,N/A"</formula1>
    </dataValidation>
    <dataValidation type="list" allowBlank="1" showInputMessage="1" showErrorMessage="1" sqref="D53:D54" xr:uid="{158D8F21-1813-442E-9B0B-AE12FADD23FB}">
      <formula1>"12% or less,13% or greater,N/A"</formula1>
    </dataValidation>
    <dataValidation type="list" allowBlank="1" showInputMessage="1" showErrorMessage="1" sqref="D51:D52" xr:uid="{FBA1E765-CB0B-4003-93BF-D9338EB08B64}">
      <formula1>"9% or less,10-15%,16-19%,20% or greater,N/A"</formula1>
    </dataValidation>
    <dataValidation type="list" allowBlank="1" showInputMessage="1" showErrorMessage="1" sqref="D49:D50" xr:uid="{E483B5C7-6F7B-45DB-B229-0016132CED91}">
      <formula1>"79% or less,80% or greater,N/A"</formula1>
    </dataValidation>
    <dataValidation type="list" allowBlank="1" showInputMessage="1" showErrorMessage="1" sqref="D45:D46" xr:uid="{2A05BC5A-688A-44BC-9FF4-A7A8B632730D}">
      <formula1>"0-25%,26-44%,45% or greater,N/A"</formula1>
    </dataValidation>
    <dataValidation type="list" allowBlank="1" showInputMessage="1" showErrorMessage="1" sqref="D24:D29 D31:D32 D37:D42 D12:D21" xr:uid="{669B6C70-7340-49F6-AF58-42DEE153FEDD}">
      <formula1>"Met, Unmet"</formula1>
    </dataValidation>
  </dataValidation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DAA71-2BE7-41EC-BD9F-1EC1BDAAF771}">
  <dimension ref="A1:N59"/>
  <sheetViews>
    <sheetView topLeftCell="A40" workbookViewId="0">
      <selection activeCell="D47" sqref="D47:D48"/>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8.5703125" style="3" bestFit="1" customWidth="1"/>
    <col min="9" max="9" width="8.140625" customWidth="1"/>
    <col min="10" max="10" width="8.28515625" customWidth="1"/>
  </cols>
  <sheetData>
    <row r="1" spans="1:14" x14ac:dyDescent="0.25">
      <c r="A1" s="142" t="e" vm="1">
        <v>#VALUE!</v>
      </c>
      <c r="B1" s="142"/>
      <c r="C1" s="142"/>
      <c r="D1" s="142"/>
      <c r="E1" s="142"/>
      <c r="F1" s="142"/>
      <c r="G1" s="142"/>
      <c r="H1" s="142"/>
    </row>
    <row r="2" spans="1:14" x14ac:dyDescent="0.25">
      <c r="A2" s="142"/>
      <c r="B2" s="142"/>
      <c r="C2" s="142"/>
      <c r="D2" s="142"/>
      <c r="E2" s="142"/>
      <c r="F2" s="142"/>
      <c r="G2" s="142"/>
      <c r="H2" s="142"/>
    </row>
    <row r="3" spans="1:14" x14ac:dyDescent="0.25">
      <c r="A3" s="142"/>
      <c r="B3" s="142"/>
      <c r="C3" s="142"/>
      <c r="D3" s="142"/>
      <c r="E3" s="142"/>
      <c r="F3" s="142"/>
      <c r="G3" s="142"/>
      <c r="H3" s="142"/>
    </row>
    <row r="4" spans="1:14" x14ac:dyDescent="0.25">
      <c r="A4" s="142"/>
      <c r="B4" s="142"/>
      <c r="C4" s="142"/>
      <c r="D4" s="142"/>
      <c r="E4" s="142"/>
      <c r="F4" s="142"/>
      <c r="G4" s="142"/>
      <c r="H4" s="142"/>
    </row>
    <row r="5" spans="1:14" x14ac:dyDescent="0.25">
      <c r="A5" s="142"/>
      <c r="B5" s="142"/>
      <c r="C5" s="142"/>
      <c r="D5" s="142"/>
      <c r="E5" s="142"/>
      <c r="F5" s="142"/>
      <c r="G5" s="142"/>
      <c r="H5" s="142"/>
    </row>
    <row r="6" spans="1:14" x14ac:dyDescent="0.25">
      <c r="A6" s="142"/>
      <c r="B6" s="142"/>
      <c r="C6" s="142"/>
      <c r="D6" s="142"/>
      <c r="E6" s="142"/>
      <c r="F6" s="142"/>
      <c r="G6" s="142"/>
      <c r="H6" s="142"/>
    </row>
    <row r="7" spans="1:14" x14ac:dyDescent="0.25">
      <c r="A7" s="142"/>
      <c r="B7" s="142"/>
      <c r="C7" s="142"/>
      <c r="D7" s="142"/>
      <c r="E7" s="142"/>
      <c r="F7" s="142"/>
      <c r="G7" s="142"/>
      <c r="H7" s="142"/>
    </row>
    <row r="8" spans="1:14" x14ac:dyDescent="0.25">
      <c r="A8" s="142"/>
      <c r="B8" s="142"/>
      <c r="C8" s="142"/>
      <c r="D8" s="142"/>
      <c r="E8" s="142"/>
      <c r="F8" s="142"/>
      <c r="G8" s="142"/>
      <c r="H8" s="142"/>
    </row>
    <row r="9" spans="1:14" ht="21" x14ac:dyDescent="0.35">
      <c r="A9" s="303" t="s">
        <v>214</v>
      </c>
      <c r="B9" s="303"/>
      <c r="C9" s="303"/>
      <c r="D9" s="303"/>
      <c r="E9" s="303"/>
      <c r="F9" s="303"/>
      <c r="G9" s="303"/>
      <c r="H9" s="304"/>
      <c r="I9" s="1"/>
      <c r="J9" s="1"/>
      <c r="K9" s="1"/>
      <c r="L9" s="1"/>
      <c r="M9" s="1"/>
      <c r="N9" s="1"/>
    </row>
    <row r="10" spans="1:14" ht="21" x14ac:dyDescent="0.35">
      <c r="A10" s="301" t="s">
        <v>154</v>
      </c>
      <c r="B10" s="290"/>
      <c r="C10" s="290"/>
      <c r="D10" s="290"/>
      <c r="E10" s="290"/>
      <c r="F10" s="290"/>
      <c r="G10" s="290"/>
      <c r="H10" s="291"/>
      <c r="I10" s="1"/>
      <c r="J10" s="1"/>
      <c r="K10" s="1"/>
      <c r="L10" s="1"/>
      <c r="M10" s="1"/>
      <c r="N10" s="1"/>
    </row>
    <row r="11" spans="1:14" x14ac:dyDescent="0.25">
      <c r="A11" s="305" t="s">
        <v>160</v>
      </c>
      <c r="B11" s="306"/>
      <c r="C11" s="24" t="s">
        <v>0</v>
      </c>
      <c r="D11" s="25" t="s">
        <v>77</v>
      </c>
      <c r="E11" s="24" t="s">
        <v>1</v>
      </c>
      <c r="F11" s="307" t="s">
        <v>2</v>
      </c>
      <c r="G11" s="307"/>
      <c r="H11" s="308"/>
      <c r="I11" s="2"/>
      <c r="J11" s="2"/>
    </row>
    <row r="12" spans="1:14" s="38" customFormat="1" ht="30" customHeight="1" x14ac:dyDescent="0.25">
      <c r="A12" s="222">
        <v>1.1000000000000001</v>
      </c>
      <c r="B12" s="85" t="s">
        <v>155</v>
      </c>
      <c r="C12" s="224" t="s">
        <v>4</v>
      </c>
      <c r="D12" s="225"/>
      <c r="E12" s="226" t="e" cm="1">
        <f t="array" ref="E12">_xlfn.IFS(D12 = "Met",1,D12 = "Unmet",0)</f>
        <v>#N/A</v>
      </c>
      <c r="F12" s="302"/>
      <c r="G12" s="302"/>
      <c r="H12" s="302"/>
    </row>
    <row r="13" spans="1:14" s="38" customFormat="1" ht="30" customHeight="1" x14ac:dyDescent="0.25">
      <c r="A13" s="222"/>
      <c r="B13" s="309"/>
      <c r="C13" s="224"/>
      <c r="D13" s="225"/>
      <c r="E13" s="226"/>
      <c r="F13" s="302"/>
      <c r="G13" s="302"/>
      <c r="H13" s="302"/>
    </row>
    <row r="14" spans="1:14" ht="44.25" customHeight="1" x14ac:dyDescent="0.25">
      <c r="A14" s="271">
        <v>1.2</v>
      </c>
      <c r="B14" s="273" t="s">
        <v>215</v>
      </c>
      <c r="C14" s="275" t="s">
        <v>4</v>
      </c>
      <c r="D14" s="81"/>
      <c r="E14" s="83" t="e" cm="1">
        <f t="array" ref="E14">_xlfn.IFS(D14 = "Met",1,D14 = "Unmet",0)</f>
        <v>#N/A</v>
      </c>
      <c r="F14" s="277"/>
      <c r="G14" s="278"/>
      <c r="H14" s="279"/>
    </row>
    <row r="15" spans="1:14" ht="44.25" customHeight="1" x14ac:dyDescent="0.25">
      <c r="A15" s="272"/>
      <c r="B15" s="274"/>
      <c r="C15" s="276"/>
      <c r="D15" s="82"/>
      <c r="E15" s="83"/>
      <c r="F15" s="280"/>
      <c r="G15" s="281"/>
      <c r="H15" s="282"/>
    </row>
    <row r="16" spans="1:14" ht="68.25" customHeight="1" x14ac:dyDescent="0.25">
      <c r="A16" s="222">
        <v>1.3</v>
      </c>
      <c r="B16" s="223" t="s">
        <v>250</v>
      </c>
      <c r="C16" s="224" t="s">
        <v>4</v>
      </c>
      <c r="D16" s="225"/>
      <c r="E16" s="226" t="e" cm="1">
        <f t="array" ref="E16">_xlfn.IFS(D16 = "Met",1,D16 = "Unmet",0)</f>
        <v>#N/A</v>
      </c>
      <c r="F16" s="89"/>
      <c r="G16" s="89"/>
      <c r="H16" s="89"/>
    </row>
    <row r="17" spans="1:14" ht="68.25" customHeight="1" x14ac:dyDescent="0.25">
      <c r="A17" s="222"/>
      <c r="B17" s="223"/>
      <c r="C17" s="224"/>
      <c r="D17" s="225"/>
      <c r="E17" s="226"/>
      <c r="F17" s="89"/>
      <c r="G17" s="89"/>
      <c r="H17" s="89"/>
    </row>
    <row r="18" spans="1:14" ht="50.25" customHeight="1" x14ac:dyDescent="0.25">
      <c r="A18" s="170">
        <v>1.4</v>
      </c>
      <c r="B18" s="121" t="s">
        <v>251</v>
      </c>
      <c r="C18" s="122" t="s">
        <v>4</v>
      </c>
      <c r="D18" s="108"/>
      <c r="E18" s="83" t="e" cm="1">
        <f t="array" ref="E18">_xlfn.IFS(D18 = "Met",1,D18 = "Unmet",0)</f>
        <v>#N/A</v>
      </c>
      <c r="F18" s="185"/>
      <c r="G18" s="185"/>
      <c r="H18" s="185"/>
    </row>
    <row r="19" spans="1:14" ht="50.25" customHeight="1" x14ac:dyDescent="0.25">
      <c r="A19" s="72"/>
      <c r="B19" s="121"/>
      <c r="C19" s="122"/>
      <c r="D19" s="108"/>
      <c r="E19" s="83"/>
      <c r="F19" s="185"/>
      <c r="G19" s="185"/>
      <c r="H19" s="185"/>
    </row>
    <row r="20" spans="1:14" ht="42" customHeight="1" x14ac:dyDescent="0.25">
      <c r="A20" s="221" t="s">
        <v>253</v>
      </c>
      <c r="B20" s="223" t="s">
        <v>206</v>
      </c>
      <c r="C20" s="224" t="s">
        <v>4</v>
      </c>
      <c r="D20" s="225"/>
      <c r="E20" s="226" t="e" cm="1">
        <f t="array" ref="E20">_xlfn.IFS(D20 = "Met",1,D20 = "Unmet",0)</f>
        <v>#N/A</v>
      </c>
      <c r="F20" s="89"/>
      <c r="G20" s="89"/>
      <c r="H20" s="89"/>
    </row>
    <row r="21" spans="1:14" ht="42" customHeight="1" x14ac:dyDescent="0.25">
      <c r="A21" s="222"/>
      <c r="B21" s="223"/>
      <c r="C21" s="224"/>
      <c r="D21" s="225"/>
      <c r="E21" s="226"/>
      <c r="F21" s="89"/>
      <c r="G21" s="89"/>
      <c r="H21" s="89"/>
    </row>
    <row r="22" spans="1:14" ht="21" x14ac:dyDescent="0.35">
      <c r="A22" s="301" t="s">
        <v>159</v>
      </c>
      <c r="B22" s="290"/>
      <c r="C22" s="290"/>
      <c r="D22" s="290"/>
      <c r="E22" s="290"/>
      <c r="F22" s="290"/>
      <c r="G22" s="290"/>
      <c r="H22" s="291"/>
      <c r="I22" s="1"/>
      <c r="J22" s="1"/>
      <c r="K22" s="1"/>
      <c r="L22" s="1"/>
      <c r="M22" s="1"/>
      <c r="N22" s="1"/>
    </row>
    <row r="23" spans="1:14" x14ac:dyDescent="0.25">
      <c r="A23" s="292" t="s">
        <v>135</v>
      </c>
      <c r="B23" s="292"/>
      <c r="C23" s="26" t="s">
        <v>0</v>
      </c>
      <c r="D23" s="26" t="s">
        <v>77</v>
      </c>
      <c r="E23" s="26" t="s">
        <v>1</v>
      </c>
      <c r="F23" s="292" t="s">
        <v>2</v>
      </c>
      <c r="G23" s="292"/>
      <c r="H23" s="292"/>
    </row>
    <row r="24" spans="1:14" ht="27.75" customHeight="1" x14ac:dyDescent="0.25">
      <c r="A24" s="72">
        <v>2.1</v>
      </c>
      <c r="B24" s="88" t="s">
        <v>179</v>
      </c>
      <c r="C24" s="113" t="s">
        <v>3</v>
      </c>
      <c r="D24" s="108"/>
      <c r="E24" s="83" t="e" cm="1">
        <f t="array" ref="E24">_xlfn.IFS(D24 = "Met",10,D24 = "Unmet",0)</f>
        <v>#N/A</v>
      </c>
      <c r="F24" s="109"/>
      <c r="G24" s="109"/>
      <c r="H24" s="109"/>
    </row>
    <row r="25" spans="1:14" ht="27.75" customHeight="1" x14ac:dyDescent="0.25">
      <c r="A25" s="72"/>
      <c r="B25" s="88"/>
      <c r="C25" s="113"/>
      <c r="D25" s="108"/>
      <c r="E25" s="83"/>
      <c r="F25" s="109"/>
      <c r="G25" s="109"/>
      <c r="H25" s="109"/>
    </row>
    <row r="26" spans="1:14" ht="42.75" customHeight="1" x14ac:dyDescent="0.25">
      <c r="A26" s="221" t="s">
        <v>257</v>
      </c>
      <c r="B26" s="223" t="s">
        <v>180</v>
      </c>
      <c r="C26" s="224" t="s">
        <v>114</v>
      </c>
      <c r="D26" s="225"/>
      <c r="E26" s="226" t="e" cm="1">
        <f t="array" ref="E26">_xlfn.IFS(D26 = "Met",5,D26 = "Unmet",0)</f>
        <v>#N/A</v>
      </c>
      <c r="F26" s="89"/>
      <c r="G26" s="89"/>
      <c r="H26" s="89"/>
    </row>
    <row r="27" spans="1:14" ht="42.75" customHeight="1" x14ac:dyDescent="0.25">
      <c r="A27" s="222"/>
      <c r="B27" s="223"/>
      <c r="C27" s="224"/>
      <c r="D27" s="225"/>
      <c r="E27" s="226"/>
      <c r="F27" s="89"/>
      <c r="G27" s="89"/>
      <c r="H27" s="89"/>
    </row>
    <row r="28" spans="1:14" ht="34.5" customHeight="1" x14ac:dyDescent="0.25">
      <c r="A28" s="170" t="s">
        <v>163</v>
      </c>
      <c r="B28" s="88" t="s">
        <v>181</v>
      </c>
      <c r="C28" s="122" t="s">
        <v>114</v>
      </c>
      <c r="D28" s="108"/>
      <c r="E28" s="83" t="e" cm="1">
        <f t="array" ref="E28">_xlfn.IFS(D28 = "Met",15,D28 = "Unmet",0)</f>
        <v>#N/A</v>
      </c>
      <c r="F28" s="109"/>
      <c r="G28" s="109"/>
      <c r="H28" s="109"/>
    </row>
    <row r="29" spans="1:14" ht="34.5" customHeight="1" x14ac:dyDescent="0.25">
      <c r="A29" s="72"/>
      <c r="B29" s="88"/>
      <c r="C29" s="122"/>
      <c r="D29" s="108"/>
      <c r="E29" s="83"/>
      <c r="F29" s="109"/>
      <c r="G29" s="109"/>
      <c r="H29" s="109"/>
    </row>
    <row r="30" spans="1:14" x14ac:dyDescent="0.25">
      <c r="A30" s="292" t="s">
        <v>162</v>
      </c>
      <c r="B30" s="292"/>
      <c r="C30" s="26" t="s">
        <v>0</v>
      </c>
      <c r="D30" s="26" t="s">
        <v>77</v>
      </c>
      <c r="E30" s="26" t="s">
        <v>1</v>
      </c>
      <c r="F30" s="292" t="s">
        <v>2</v>
      </c>
      <c r="G30" s="292"/>
      <c r="H30" s="292"/>
    </row>
    <row r="31" spans="1:14" ht="130.5" customHeight="1" x14ac:dyDescent="0.25">
      <c r="A31" s="221" t="s">
        <v>166</v>
      </c>
      <c r="B31" s="223" t="s">
        <v>164</v>
      </c>
      <c r="C31" s="224" t="s">
        <v>165</v>
      </c>
      <c r="D31" s="225"/>
      <c r="E31" s="226" t="e" cm="1">
        <f t="array" ref="E31">_xlfn.IFS(D31 = "Met",5,D31 = "Unmet",0)</f>
        <v>#N/A</v>
      </c>
      <c r="F31" s="89"/>
      <c r="G31" s="89"/>
      <c r="H31" s="89"/>
    </row>
    <row r="32" spans="1:14" ht="130.5" customHeight="1" x14ac:dyDescent="0.25">
      <c r="A32" s="222"/>
      <c r="B32" s="223"/>
      <c r="C32" s="224"/>
      <c r="D32" s="225"/>
      <c r="E32" s="226"/>
      <c r="F32" s="89"/>
      <c r="G32" s="89"/>
      <c r="H32" s="89"/>
    </row>
    <row r="33" spans="1:14" ht="15" customHeight="1" x14ac:dyDescent="0.25">
      <c r="A33" s="293" t="s">
        <v>182</v>
      </c>
      <c r="B33" s="294"/>
      <c r="C33" s="26" t="s">
        <v>0</v>
      </c>
      <c r="D33" s="26" t="s">
        <v>77</v>
      </c>
      <c r="E33" s="26" t="s">
        <v>1</v>
      </c>
      <c r="F33" s="292" t="s">
        <v>2</v>
      </c>
      <c r="G33" s="292"/>
      <c r="H33" s="292"/>
    </row>
    <row r="34" spans="1:14" ht="171.75" customHeight="1" x14ac:dyDescent="0.25">
      <c r="A34" s="170" t="s">
        <v>169</v>
      </c>
      <c r="B34" s="88" t="s">
        <v>184</v>
      </c>
      <c r="C34" s="122" t="s">
        <v>183</v>
      </c>
      <c r="D34" s="295" t="s">
        <v>255</v>
      </c>
      <c r="E34" s="296"/>
      <c r="F34" s="296"/>
      <c r="G34" s="296"/>
      <c r="H34" s="297"/>
    </row>
    <row r="35" spans="1:14" ht="171.75" customHeight="1" x14ac:dyDescent="0.25">
      <c r="A35" s="72"/>
      <c r="B35" s="88"/>
      <c r="C35" s="122"/>
      <c r="D35" s="298"/>
      <c r="E35" s="299"/>
      <c r="F35" s="299"/>
      <c r="G35" s="299"/>
      <c r="H35" s="300"/>
    </row>
    <row r="36" spans="1:14" ht="15" customHeight="1" x14ac:dyDescent="0.25">
      <c r="A36" s="293" t="s">
        <v>136</v>
      </c>
      <c r="B36" s="294"/>
      <c r="C36" s="26" t="s">
        <v>0</v>
      </c>
      <c r="D36" s="26" t="s">
        <v>77</v>
      </c>
      <c r="E36" s="26" t="s">
        <v>1</v>
      </c>
      <c r="F36" s="292" t="s">
        <v>2</v>
      </c>
      <c r="G36" s="292"/>
      <c r="H36" s="292"/>
    </row>
    <row r="37" spans="1:14" ht="34.5" customHeight="1" x14ac:dyDescent="0.25">
      <c r="A37" s="221" t="s">
        <v>166</v>
      </c>
      <c r="B37" s="223" t="s">
        <v>167</v>
      </c>
      <c r="C37" s="224" t="s">
        <v>168</v>
      </c>
      <c r="D37" s="225"/>
      <c r="E37" s="226" t="e" cm="1">
        <f t="array" ref="E37">_xlfn.IFS(D37 = "Met",2,D37 = "Unmet",0)</f>
        <v>#N/A</v>
      </c>
      <c r="F37" s="89"/>
      <c r="G37" s="89"/>
      <c r="H37" s="89"/>
    </row>
    <row r="38" spans="1:14" ht="34.5" customHeight="1" x14ac:dyDescent="0.25">
      <c r="A38" s="222"/>
      <c r="B38" s="223"/>
      <c r="C38" s="224"/>
      <c r="D38" s="225"/>
      <c r="E38" s="226"/>
      <c r="F38" s="89"/>
      <c r="G38" s="89"/>
      <c r="H38" s="89"/>
    </row>
    <row r="39" spans="1:14" ht="34.5" customHeight="1" x14ac:dyDescent="0.25">
      <c r="A39" s="170" t="s">
        <v>169</v>
      </c>
      <c r="B39" s="88" t="s">
        <v>171</v>
      </c>
      <c r="C39" s="122" t="s">
        <v>3</v>
      </c>
      <c r="D39" s="108"/>
      <c r="E39" s="83" t="e" cm="1">
        <f t="array" ref="E39">_xlfn.IFS(D39 = "Met",1,D39 = "Unmet",0)</f>
        <v>#N/A</v>
      </c>
      <c r="F39" s="109"/>
      <c r="G39" s="109"/>
      <c r="H39" s="109"/>
    </row>
    <row r="40" spans="1:14" ht="34.5" customHeight="1" x14ac:dyDescent="0.25">
      <c r="A40" s="72"/>
      <c r="B40" s="88"/>
      <c r="C40" s="122"/>
      <c r="D40" s="108"/>
      <c r="E40" s="83"/>
      <c r="F40" s="109"/>
      <c r="G40" s="109"/>
      <c r="H40" s="109"/>
    </row>
    <row r="41" spans="1:14" ht="42" customHeight="1" x14ac:dyDescent="0.25">
      <c r="A41" s="221" t="s">
        <v>170</v>
      </c>
      <c r="B41" s="223" t="s">
        <v>172</v>
      </c>
      <c r="C41" s="257" t="s">
        <v>3</v>
      </c>
      <c r="D41" s="225"/>
      <c r="E41" s="226" t="e" cm="1">
        <f t="array" ref="E41">_xlfn.IFS(D41 = "Met",1,D41 = "Unmet",0)</f>
        <v>#N/A</v>
      </c>
      <c r="F41" s="89"/>
      <c r="G41" s="89"/>
      <c r="H41" s="89"/>
    </row>
    <row r="42" spans="1:14" ht="42" customHeight="1" x14ac:dyDescent="0.25">
      <c r="A42" s="222"/>
      <c r="B42" s="223"/>
      <c r="C42" s="257"/>
      <c r="D42" s="225"/>
      <c r="E42" s="226"/>
      <c r="F42" s="89"/>
      <c r="G42" s="89"/>
      <c r="H42" s="89"/>
    </row>
    <row r="43" spans="1:14" ht="73.5" customHeight="1" x14ac:dyDescent="0.35">
      <c r="A43" s="289" t="s">
        <v>216</v>
      </c>
      <c r="B43" s="290"/>
      <c r="C43" s="290"/>
      <c r="D43" s="290"/>
      <c r="E43" s="290"/>
      <c r="F43" s="290"/>
      <c r="G43" s="290"/>
      <c r="H43" s="291"/>
      <c r="I43" s="1"/>
      <c r="J43" s="1"/>
      <c r="K43" s="1"/>
      <c r="L43" s="1"/>
      <c r="M43" s="1"/>
      <c r="N43" s="1"/>
    </row>
    <row r="44" spans="1:14" x14ac:dyDescent="0.25">
      <c r="A44" s="292" t="s">
        <v>208</v>
      </c>
      <c r="B44" s="292"/>
      <c r="C44" s="26" t="s">
        <v>0</v>
      </c>
      <c r="D44" s="26" t="s">
        <v>77</v>
      </c>
      <c r="E44" s="26" t="s">
        <v>1</v>
      </c>
      <c r="F44" s="292" t="s">
        <v>2</v>
      </c>
      <c r="G44" s="292"/>
      <c r="H44" s="292"/>
    </row>
    <row r="45" spans="1:14" ht="34.5" customHeight="1" x14ac:dyDescent="0.25">
      <c r="A45" s="170" t="s">
        <v>185</v>
      </c>
      <c r="B45" s="88" t="s">
        <v>189</v>
      </c>
      <c r="C45" s="122" t="s">
        <v>190</v>
      </c>
      <c r="D45" s="108"/>
      <c r="E45" s="219" t="e" cm="1">
        <f t="array" ref="E45">_xlfn.IFS(D45 = "Met",0,D45 = "Unmet",-5,D45 = "N/A","N/A")</f>
        <v>#N/A</v>
      </c>
      <c r="F45" s="109"/>
      <c r="G45" s="109"/>
      <c r="H45" s="109"/>
    </row>
    <row r="46" spans="1:14" ht="34.5" customHeight="1" x14ac:dyDescent="0.25">
      <c r="A46" s="72"/>
      <c r="B46" s="88"/>
      <c r="C46" s="122"/>
      <c r="D46" s="108"/>
      <c r="E46" s="220"/>
      <c r="F46" s="109"/>
      <c r="G46" s="109"/>
      <c r="H46" s="109"/>
    </row>
    <row r="47" spans="1:14" ht="34.5" customHeight="1" x14ac:dyDescent="0.25">
      <c r="A47" s="221" t="s">
        <v>259</v>
      </c>
      <c r="B47" s="223" t="s">
        <v>218</v>
      </c>
      <c r="C47" s="224" t="s">
        <v>219</v>
      </c>
      <c r="D47" s="225"/>
      <c r="E47" s="226" t="e" cm="1">
        <f t="array" ref="E47">_xlfn.IFS(D47 = "84% or less",0,D47 = "85% or greater",15,D47 = "N/A","N/A")</f>
        <v>#N/A</v>
      </c>
      <c r="F47" s="89"/>
      <c r="G47" s="89"/>
      <c r="H47" s="89"/>
    </row>
    <row r="48" spans="1:14" ht="34.5" customHeight="1" x14ac:dyDescent="0.25">
      <c r="A48" s="222"/>
      <c r="B48" s="223"/>
      <c r="C48" s="224"/>
      <c r="D48" s="225"/>
      <c r="E48" s="226"/>
      <c r="F48" s="89"/>
      <c r="G48" s="89"/>
      <c r="H48" s="89"/>
    </row>
    <row r="49" spans="1:8" ht="42" customHeight="1" x14ac:dyDescent="0.25">
      <c r="A49" s="170" t="s">
        <v>241</v>
      </c>
      <c r="B49" s="88" t="s">
        <v>210</v>
      </c>
      <c r="C49" s="227" t="s">
        <v>199</v>
      </c>
      <c r="D49" s="108"/>
      <c r="E49" s="219" t="e" cm="1">
        <f t="array" ref="E49">_xlfn.IFS(D49 = "9% or less",0,D49 = "10-15%",5,D49 = "16-19%",10,D49 = "20% or greater",15,D49 = "N/A","N/A")</f>
        <v>#N/A</v>
      </c>
      <c r="F49" s="109"/>
      <c r="G49" s="109"/>
      <c r="H49" s="109"/>
    </row>
    <row r="50" spans="1:8" ht="42" customHeight="1" x14ac:dyDescent="0.25">
      <c r="A50" s="72"/>
      <c r="B50" s="88"/>
      <c r="C50" s="227"/>
      <c r="D50" s="108"/>
      <c r="E50" s="220"/>
      <c r="F50" s="109"/>
      <c r="G50" s="109"/>
      <c r="H50" s="109"/>
    </row>
    <row r="51" spans="1:8" ht="34.5" customHeight="1" x14ac:dyDescent="0.25">
      <c r="A51" s="221" t="s">
        <v>194</v>
      </c>
      <c r="B51" s="223" t="s">
        <v>220</v>
      </c>
      <c r="C51" s="224" t="s">
        <v>199</v>
      </c>
      <c r="D51" s="225"/>
      <c r="E51" s="233" t="e" cm="1">
        <f t="array" ref="E51">_xlfn.IFS(D51 = "10% or less",0,D51 = "11-39%",10,D51 = "40% or greater",15,D51 = "N/A","N/A")</f>
        <v>#N/A</v>
      </c>
      <c r="F51" s="89"/>
      <c r="G51" s="89"/>
      <c r="H51" s="89"/>
    </row>
    <row r="52" spans="1:8" ht="34.5" customHeight="1" x14ac:dyDescent="0.25">
      <c r="A52" s="222"/>
      <c r="B52" s="223"/>
      <c r="C52" s="224"/>
      <c r="D52" s="225"/>
      <c r="E52" s="234"/>
      <c r="F52" s="89"/>
      <c r="G52" s="89"/>
      <c r="H52" s="89"/>
    </row>
    <row r="53" spans="1:8" ht="34.5" customHeight="1" x14ac:dyDescent="0.25">
      <c r="A53" s="170" t="s">
        <v>195</v>
      </c>
      <c r="B53" s="88" t="s">
        <v>197</v>
      </c>
      <c r="C53" s="122" t="s">
        <v>198</v>
      </c>
      <c r="D53" s="108"/>
      <c r="E53" s="83" t="e" cm="1">
        <f t="array" ref="E53">_xlfn.IFS(D53 = "8% or less",10,D53 = "9% or greater",0,D53 = "N/A","N/A")</f>
        <v>#N/A</v>
      </c>
      <c r="F53" s="109"/>
      <c r="G53" s="109"/>
      <c r="H53" s="109"/>
    </row>
    <row r="54" spans="1:8" ht="34.5" customHeight="1" x14ac:dyDescent="0.25">
      <c r="A54" s="72"/>
      <c r="B54" s="88"/>
      <c r="C54" s="122"/>
      <c r="D54" s="108"/>
      <c r="E54" s="83"/>
      <c r="F54" s="109"/>
      <c r="G54" s="109"/>
      <c r="H54" s="109"/>
    </row>
    <row r="55" spans="1:8" ht="15.75" x14ac:dyDescent="0.25">
      <c r="C55" s="172" t="s">
        <v>149</v>
      </c>
      <c r="D55" s="172"/>
      <c r="E55" s="172"/>
      <c r="F55" s="152">
        <f>99+E56</f>
        <v>99</v>
      </c>
      <c r="G55" s="153"/>
      <c r="H55" s="154"/>
    </row>
    <row r="56" spans="1:8" ht="45" x14ac:dyDescent="0.25">
      <c r="C56" s="9" t="s">
        <v>217</v>
      </c>
      <c r="D56" s="37" t="s">
        <v>100</v>
      </c>
      <c r="E56" s="20" cm="1">
        <f t="array" ref="E56">_xlfn.IFS(D56 = "Yes",0,D56 = "No",-50)</f>
        <v>0</v>
      </c>
      <c r="F56" s="155"/>
      <c r="G56" s="156"/>
      <c r="H56" s="157"/>
    </row>
    <row r="57" spans="1:8" ht="15.75" x14ac:dyDescent="0.25">
      <c r="C57" s="77" t="s">
        <v>151</v>
      </c>
      <c r="D57" s="78"/>
      <c r="E57" s="79"/>
      <c r="F57" s="107" t="e">
        <f>SUM(E47:E54,E37:E42,E34,E31,E24:E29,E12:E21)</f>
        <v>#N/A</v>
      </c>
      <c r="G57" s="107"/>
      <c r="H57" s="107"/>
    </row>
    <row r="58" spans="1:8" x14ac:dyDescent="0.25">
      <c r="C58" s="192" t="s">
        <v>227</v>
      </c>
      <c r="D58" s="193"/>
      <c r="E58" s="193"/>
      <c r="F58" s="194" t="e">
        <f>SUM(E12:E21)</f>
        <v>#N/A</v>
      </c>
      <c r="G58" s="194"/>
      <c r="H58" s="194"/>
    </row>
    <row r="59" spans="1:8" x14ac:dyDescent="0.25">
      <c r="C59" s="193"/>
      <c r="D59" s="193"/>
      <c r="E59" s="193"/>
      <c r="F59" s="194"/>
      <c r="G59" s="194"/>
      <c r="H59" s="194"/>
    </row>
  </sheetData>
  <sheetProtection sheet="1" objects="1" scenarios="1" selectLockedCells="1"/>
  <mergeCells count="129">
    <mergeCell ref="F12:H13"/>
    <mergeCell ref="A1:H8"/>
    <mergeCell ref="A9:H9"/>
    <mergeCell ref="A10:H10"/>
    <mergeCell ref="A11:B11"/>
    <mergeCell ref="F11:H11"/>
    <mergeCell ref="A12:A13"/>
    <mergeCell ref="B12:B13"/>
    <mergeCell ref="C12:C13"/>
    <mergeCell ref="D12:D13"/>
    <mergeCell ref="E12:E13"/>
    <mergeCell ref="A16:A17"/>
    <mergeCell ref="B16:B17"/>
    <mergeCell ref="C16:C17"/>
    <mergeCell ref="D16:D17"/>
    <mergeCell ref="E16:E17"/>
    <mergeCell ref="F16:H17"/>
    <mergeCell ref="A14:A15"/>
    <mergeCell ref="B14:B15"/>
    <mergeCell ref="C14:C15"/>
    <mergeCell ref="D14:D15"/>
    <mergeCell ref="E14:E15"/>
    <mergeCell ref="F14:H15"/>
    <mergeCell ref="A20:A21"/>
    <mergeCell ref="B20:B21"/>
    <mergeCell ref="C20:C21"/>
    <mergeCell ref="D20:D21"/>
    <mergeCell ref="E20:E21"/>
    <mergeCell ref="F20:H21"/>
    <mergeCell ref="A18:A19"/>
    <mergeCell ref="B18:B19"/>
    <mergeCell ref="C18:C19"/>
    <mergeCell ref="D18:D19"/>
    <mergeCell ref="E18:E19"/>
    <mergeCell ref="F18:H19"/>
    <mergeCell ref="A22:H22"/>
    <mergeCell ref="A23:B23"/>
    <mergeCell ref="F23:H23"/>
    <mergeCell ref="A24:A25"/>
    <mergeCell ref="B24:B25"/>
    <mergeCell ref="C24:C25"/>
    <mergeCell ref="D24:D25"/>
    <mergeCell ref="E24:E25"/>
    <mergeCell ref="F24:H25"/>
    <mergeCell ref="A28:A29"/>
    <mergeCell ref="B28:B29"/>
    <mergeCell ref="C28:C29"/>
    <mergeCell ref="D28:D29"/>
    <mergeCell ref="E28:E29"/>
    <mergeCell ref="F28:H29"/>
    <mergeCell ref="A26:A27"/>
    <mergeCell ref="B26:B27"/>
    <mergeCell ref="C26:C27"/>
    <mergeCell ref="D26:D27"/>
    <mergeCell ref="E26:E27"/>
    <mergeCell ref="F26:H27"/>
    <mergeCell ref="A33:B33"/>
    <mergeCell ref="F33:H33"/>
    <mergeCell ref="A34:A35"/>
    <mergeCell ref="B34:B35"/>
    <mergeCell ref="C34:C35"/>
    <mergeCell ref="A30:B30"/>
    <mergeCell ref="F30:H30"/>
    <mergeCell ref="A31:A32"/>
    <mergeCell ref="B31:B32"/>
    <mergeCell ref="C31:C32"/>
    <mergeCell ref="D31:D32"/>
    <mergeCell ref="E31:E32"/>
    <mergeCell ref="F31:H32"/>
    <mergeCell ref="D34:H35"/>
    <mergeCell ref="A39:A40"/>
    <mergeCell ref="B39:B40"/>
    <mergeCell ref="C39:C40"/>
    <mergeCell ref="D39:D40"/>
    <mergeCell ref="E39:E40"/>
    <mergeCell ref="F39:H40"/>
    <mergeCell ref="A36:B36"/>
    <mergeCell ref="F36:H36"/>
    <mergeCell ref="A37:A38"/>
    <mergeCell ref="B37:B38"/>
    <mergeCell ref="C37:C38"/>
    <mergeCell ref="D37:D38"/>
    <mergeCell ref="E37:E38"/>
    <mergeCell ref="F37:H38"/>
    <mergeCell ref="A43:H43"/>
    <mergeCell ref="A44:B44"/>
    <mergeCell ref="F44:H44"/>
    <mergeCell ref="A41:A42"/>
    <mergeCell ref="B41:B42"/>
    <mergeCell ref="C41:C42"/>
    <mergeCell ref="D41:D42"/>
    <mergeCell ref="E41:E42"/>
    <mergeCell ref="F41:H42"/>
    <mergeCell ref="A47:A48"/>
    <mergeCell ref="B47:B48"/>
    <mergeCell ref="C47:C48"/>
    <mergeCell ref="D47:D48"/>
    <mergeCell ref="E47:E48"/>
    <mergeCell ref="F47:H48"/>
    <mergeCell ref="A45:A46"/>
    <mergeCell ref="B45:B46"/>
    <mergeCell ref="C45:C46"/>
    <mergeCell ref="D45:D46"/>
    <mergeCell ref="E45:E46"/>
    <mergeCell ref="F45:H46"/>
    <mergeCell ref="C58:E59"/>
    <mergeCell ref="F58:H59"/>
    <mergeCell ref="A53:A54"/>
    <mergeCell ref="B53:B54"/>
    <mergeCell ref="C53:C54"/>
    <mergeCell ref="D53:D54"/>
    <mergeCell ref="E53:E54"/>
    <mergeCell ref="F53:H54"/>
    <mergeCell ref="A49:A50"/>
    <mergeCell ref="B49:B50"/>
    <mergeCell ref="C49:C50"/>
    <mergeCell ref="D49:D50"/>
    <mergeCell ref="E49:E50"/>
    <mergeCell ref="F49:H50"/>
    <mergeCell ref="A51:A52"/>
    <mergeCell ref="B51:B52"/>
    <mergeCell ref="C51:C52"/>
    <mergeCell ref="D51:D52"/>
    <mergeCell ref="E51:E52"/>
    <mergeCell ref="F51:H52"/>
    <mergeCell ref="C55:E55"/>
    <mergeCell ref="F55:H56"/>
    <mergeCell ref="C57:E57"/>
    <mergeCell ref="F57:H57"/>
  </mergeCells>
  <conditionalFormatting sqref="C55:C57">
    <cfRule type="cellIs" dxfId="1" priority="1" operator="equal">
      <formula>"Unmet"</formula>
    </cfRule>
  </conditionalFormatting>
  <dataValidations count="7">
    <dataValidation type="list" allowBlank="1" showInputMessage="1" showErrorMessage="1" sqref="D24:D29 D31:D32 D37:D42 D12:D21" xr:uid="{17974E8F-27FA-487B-92A6-1C4F223FE3E0}">
      <formula1>"Met, Unmet"</formula1>
    </dataValidation>
    <dataValidation type="list" allowBlank="1" showInputMessage="1" showErrorMessage="1" sqref="D47:D48" xr:uid="{F7489C01-8EBA-407B-A0EA-ACB39E477A66}">
      <formula1>"84% or less,85% or greater,N/A"</formula1>
    </dataValidation>
    <dataValidation type="list" allowBlank="1" showInputMessage="1" showErrorMessage="1" sqref="D49:D50" xr:uid="{36D90D4F-AEA3-481D-8BCE-23C3DB28E2BE}">
      <formula1>"9% or less,10-15%,16-19%,20% or greater,N/A"</formula1>
    </dataValidation>
    <dataValidation type="list" allowBlank="1" showInputMessage="1" showErrorMessage="1" sqref="D53:D54" xr:uid="{408B65A9-2058-4C88-A8B2-C0195E24F293}">
      <formula1>"8% or less,9% or greater,N/A"</formula1>
    </dataValidation>
    <dataValidation type="list" allowBlank="1" showInputMessage="1" showErrorMessage="1" sqref="D45:D46" xr:uid="{0EE8EE1A-E3AE-4789-8479-3204D7179AF4}">
      <formula1>"Met, Unmet,N/A"</formula1>
    </dataValidation>
    <dataValidation type="list" allowBlank="1" showInputMessage="1" showErrorMessage="1" sqref="D56" xr:uid="{5CF2994F-22A8-4FEA-A35E-60EDB5EDA2A0}">
      <formula1>"Yes,No"</formula1>
    </dataValidation>
    <dataValidation type="list" allowBlank="1" showInputMessage="1" showErrorMessage="1" sqref="D51:D52" xr:uid="{D8742642-AAC5-4E58-8355-88548657A7CE}">
      <formula1>"10% or less,11-39%,40% or greater,N/A"</formula1>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3CFAF44E3AB04A9A0E06B990BF752B" ma:contentTypeVersion="17" ma:contentTypeDescription="Create a new document." ma:contentTypeScope="" ma:versionID="a0b924b9ee03e341bfc51c27750aca41">
  <xsd:schema xmlns:xsd="http://www.w3.org/2001/XMLSchema" xmlns:xs="http://www.w3.org/2001/XMLSchema" xmlns:p="http://schemas.microsoft.com/office/2006/metadata/properties" xmlns:ns2="e56b0203-40b3-4ae0-8284-bd269c2fbee7" xmlns:ns3="53927e87-1b32-475c-b281-99d885c5cde6" targetNamespace="http://schemas.microsoft.com/office/2006/metadata/properties" ma:root="true" ma:fieldsID="f6a52bd697f5d596dd546efb0daf3b8a" ns2:_="" ns3:_="">
    <xsd:import namespace="e56b0203-40b3-4ae0-8284-bd269c2fbee7"/>
    <xsd:import namespace="53927e87-1b32-475c-b281-99d885c5cde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6b0203-40b3-4ae0-8284-bd269c2fbee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2efe47f-bbdb-4dbb-bcfa-14cabf0dc8a5}" ma:internalName="TaxCatchAll" ma:showField="CatchAllData" ma:web="e56b0203-40b3-4ae0-8284-bd269c2fbee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3927e87-1b32-475c-b281-99d885c5cde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70233ef-df2a-47a5-ab0f-101b351e9c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56b0203-40b3-4ae0-8284-bd269c2fbee7" xsi:nil="true"/>
    <lcf76f155ced4ddcb4097134ff3c332f xmlns="53927e87-1b32-475c-b281-99d885c5cde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903D7BF-B43D-404C-8BE6-751BBB3C06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6b0203-40b3-4ae0-8284-bd269c2fbee7"/>
    <ds:schemaRef ds:uri="53927e87-1b32-475c-b281-99d885c5cd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DB15251-8F12-42F7-B908-11344F5BD840}">
  <ds:schemaRefs>
    <ds:schemaRef ds:uri="http://schemas.microsoft.com/sharepoint/v3/contenttype/forms"/>
  </ds:schemaRefs>
</ds:datastoreItem>
</file>

<file path=customXml/itemProps3.xml><?xml version="1.0" encoding="utf-8"?>
<ds:datastoreItem xmlns:ds="http://schemas.openxmlformats.org/officeDocument/2006/customXml" ds:itemID="{7E25B591-4BED-4B68-8E8D-30B6A4A80ECE}">
  <ds:schemaRefs>
    <ds:schemaRef ds:uri="http://purl.org/dc/dcmitype/"/>
    <ds:schemaRef ds:uri="http://schemas.microsoft.com/office/infopath/2007/PartnerControls"/>
    <ds:schemaRef ds:uri="http://purl.org/dc/terms/"/>
    <ds:schemaRef ds:uri="e56b0203-40b3-4ae0-8284-bd269c2fbee7"/>
    <ds:schemaRef ds:uri="http://purl.org/dc/elements/1.1/"/>
    <ds:schemaRef ds:uri="http://schemas.microsoft.com/office/2006/documentManagement/types"/>
    <ds:schemaRef ds:uri="http://www.w3.org/XML/1998/namespace"/>
    <ds:schemaRef ds:uri="http://schemas.openxmlformats.org/package/2006/metadata/core-properties"/>
    <ds:schemaRef ds:uri="53927e87-1b32-475c-b281-99d885c5cde6"/>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Info</vt:lpstr>
      <vt:lpstr>Thresholds</vt:lpstr>
      <vt:lpstr>Standards</vt:lpstr>
      <vt:lpstr>Scorecard - All Applicants</vt:lpstr>
      <vt:lpstr>Scorecard - SSO-Street Outreach</vt:lpstr>
      <vt:lpstr>Scorecard - SSO-Standalone</vt:lpstr>
      <vt:lpstr>Scorecard - TH</vt:lpstr>
      <vt:lpstr>Scorecard - RRH</vt:lpstr>
      <vt:lpstr>Scorecard - PSH</vt:lpstr>
      <vt:lpstr>Scorecard - SSO-CE</vt:lpstr>
      <vt:lpstr>Total Score</vt:lpstr>
      <vt:lpstr>List Values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Natalie Rivera</cp:lastModifiedBy>
  <cp:revision/>
  <dcterms:created xsi:type="dcterms:W3CDTF">2026-04-28T19:07:27Z</dcterms:created>
  <dcterms:modified xsi:type="dcterms:W3CDTF">2026-06-11T10:11:38Z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0x0101008D3CFAF44E3AB04A9A0E06B990BF752B</vt:lpwstr>
  </property>
  <property fmtid="{D5CDD505-2E9C-101B-9397-08002B2CF9AE}" pid="3" name="MediaServiceImageTags">
    <vt:lpwstr/>
  </property>
</Properties>
</file>