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ndrea Carey\Downloads\"/>
    </mc:Choice>
  </mc:AlternateContent>
  <xr:revisionPtr revIDLastSave="0" documentId="8_{1F2962FA-FABC-4F48-BF73-BB6C18740AF3}" xr6:coauthVersionLast="47" xr6:coauthVersionMax="47" xr10:uidLastSave="{00000000-0000-0000-0000-000000000000}"/>
  <bookViews>
    <workbookView xWindow="28690" yWindow="-110" windowWidth="29020" windowHeight="15700" xr2:uid="{7E109179-0BF1-44F1-95B1-1C88121E8670}"/>
  </bookViews>
  <sheets>
    <sheet name="Quick HIC" sheetId="3" r:id="rId1"/>
    <sheet name="Summary" sheetId="2" r:id="rId2"/>
    <sheet name="region ref" sheetId="5" state="hidden" r:id="rId3"/>
    <sheet name="raw-hic-data__year-2026" sheetId="1" r:id="rId4"/>
    <sheet name="change log" sheetId="4" state="hidden" r:id="rId5"/>
  </sheets>
  <definedNames>
    <definedName name="_xlnm._FilterDatabase" localSheetId="0" hidden="1">'Quick HIC'!$B$1:$Z$1</definedName>
    <definedName name="_xlnm._FilterDatabase" localSheetId="3" hidden="1">'raw-hic-data__year-2026'!$B$1:$CK$372</definedName>
    <definedName name="_xlnm._FilterDatabase" localSheetId="2" hidden="1">'region ref'!$C$1:$C$486</definedName>
    <definedName name="Slicer_CoC">#N/A</definedName>
    <definedName name="Slicer_County">#N/A</definedName>
    <definedName name="Slicer_HMIS_Participating">#N/A</definedName>
    <definedName name="Slicer_Organization_Name">#N/A</definedName>
    <definedName name="Slicer_Project_Type">#N/A</definedName>
    <definedName name="Slicer_Region">#N/A</definedName>
  </definedNames>
  <calcPr calcId="191028"/>
  <pivotCaches>
    <pivotCache cacheId="53" r:id="rId6"/>
    <pivotCache cacheId="52" r:id="rId7"/>
  </pivotCaches>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8"/>
        <x14:slicerCache r:id="rId9"/>
        <x14:slicerCache r:id="rId10"/>
        <x14:slicerCache r:id="rId11"/>
        <x14:slicerCache r:id="rId12"/>
        <x14:slicerCache r:id="rId13"/>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56" i="3" l="1"/>
  <c r="U340" i="3"/>
  <c r="U71" i="3"/>
  <c r="U355" i="3"/>
  <c r="U349" i="3"/>
  <c r="U318" i="3"/>
  <c r="U326" i="3"/>
  <c r="U220" i="3"/>
  <c r="U174" i="3"/>
  <c r="U58" i="3"/>
  <c r="U270" i="3"/>
  <c r="U112" i="3"/>
  <c r="U139" i="3"/>
  <c r="U219" i="3"/>
  <c r="U367" i="3"/>
  <c r="U25" i="3"/>
  <c r="U26" i="3"/>
  <c r="U87" i="3"/>
  <c r="U126" i="3"/>
  <c r="U372" i="3"/>
  <c r="U92" i="3"/>
  <c r="U369" i="3"/>
  <c r="U256" i="3"/>
  <c r="U9" i="3"/>
  <c r="U193" i="3"/>
  <c r="U106" i="3"/>
  <c r="U107" i="3"/>
  <c r="U287" i="3"/>
  <c r="U124" i="3"/>
  <c r="U135" i="3"/>
  <c r="U271" i="3"/>
  <c r="U148" i="3"/>
  <c r="U360" i="3"/>
  <c r="U258" i="3"/>
  <c r="U186" i="3"/>
  <c r="U167" i="3"/>
  <c r="U40" i="3"/>
  <c r="U181" i="3"/>
  <c r="U187" i="3"/>
  <c r="U359" i="3"/>
  <c r="U364" i="3"/>
  <c r="U141" i="3"/>
  <c r="U41" i="3"/>
  <c r="U325" i="3"/>
  <c r="U133" i="3"/>
  <c r="U267" i="3"/>
  <c r="U240" i="3"/>
  <c r="U353" i="3"/>
  <c r="U352" i="3"/>
  <c r="U336" i="3"/>
  <c r="U303" i="3"/>
  <c r="U319" i="3"/>
  <c r="U348" i="3"/>
  <c r="U366" i="3"/>
  <c r="U12" i="3"/>
  <c r="U342" i="3"/>
  <c r="U70" i="3"/>
  <c r="U96" i="3"/>
  <c r="U99" i="3"/>
  <c r="U241" i="3"/>
  <c r="U164" i="3"/>
  <c r="U276" i="3"/>
  <c r="U132" i="3"/>
  <c r="U80" i="3"/>
  <c r="U146" i="3"/>
  <c r="U243" i="3"/>
  <c r="U13" i="3"/>
  <c r="U81" i="3"/>
  <c r="U266" i="3"/>
  <c r="U127" i="3"/>
  <c r="U47" i="3"/>
  <c r="U48" i="3"/>
  <c r="U49" i="3"/>
  <c r="U125" i="3"/>
  <c r="U130" i="3"/>
  <c r="U202" i="3"/>
  <c r="U216" i="3"/>
  <c r="U301" i="3"/>
  <c r="U11" i="3"/>
  <c r="U76" i="3"/>
  <c r="U118" i="3"/>
  <c r="U268" i="3"/>
  <c r="U7" i="3"/>
  <c r="U232" i="3"/>
  <c r="U95" i="3"/>
  <c r="U29" i="3"/>
  <c r="U298" i="3"/>
  <c r="U78" i="3"/>
  <c r="U239" i="3"/>
  <c r="U279" i="3"/>
  <c r="U154" i="3"/>
  <c r="U365" i="3"/>
  <c r="U343" i="3"/>
  <c r="U44" i="3"/>
  <c r="U45" i="3"/>
  <c r="U46" i="3"/>
  <c r="U229" i="3"/>
  <c r="U89" i="3"/>
  <c r="U121" i="3"/>
  <c r="U39" i="3"/>
  <c r="U238" i="3"/>
  <c r="U182" i="3"/>
  <c r="U21" i="3"/>
  <c r="U171" i="3"/>
  <c r="U358" i="3"/>
  <c r="U184" i="3"/>
  <c r="U269" i="3"/>
  <c r="U42" i="3"/>
  <c r="U330" i="3"/>
  <c r="U6" i="3"/>
  <c r="U15" i="3"/>
  <c r="U50" i="3"/>
  <c r="U145" i="3"/>
  <c r="U120" i="3"/>
  <c r="U68" i="3"/>
  <c r="U210" i="3"/>
  <c r="U328" i="3"/>
  <c r="U104" i="3"/>
  <c r="U23" i="3"/>
  <c r="U206" i="3"/>
  <c r="U235" i="3"/>
  <c r="U90" i="3"/>
  <c r="U305" i="3"/>
  <c r="U281" i="3"/>
  <c r="U18" i="3"/>
  <c r="U3" i="3"/>
  <c r="U198" i="3"/>
  <c r="U114" i="3"/>
  <c r="U284" i="3"/>
  <c r="U233" i="3"/>
  <c r="U317" i="3"/>
  <c r="U323" i="3"/>
  <c r="U199" i="3"/>
  <c r="U368" i="3"/>
  <c r="U191" i="3"/>
  <c r="U362" i="3"/>
  <c r="U251" i="3"/>
  <c r="U67" i="3"/>
  <c r="U27" i="3"/>
  <c r="U263" i="3"/>
  <c r="U155" i="3"/>
  <c r="U234" i="3"/>
  <c r="U344" i="3"/>
  <c r="U295" i="3"/>
  <c r="U354" i="3"/>
  <c r="U93" i="3"/>
  <c r="U101" i="3"/>
  <c r="U79" i="3"/>
  <c r="U103" i="3"/>
  <c r="U97" i="3"/>
  <c r="U297" i="3"/>
  <c r="U339" i="3"/>
  <c r="U197" i="3"/>
  <c r="U192" i="3"/>
  <c r="U247" i="3"/>
  <c r="U131" i="3"/>
  <c r="U345" i="3"/>
  <c r="U179" i="3"/>
  <c r="U278" i="3"/>
  <c r="U129" i="3"/>
  <c r="U209" i="3"/>
  <c r="U144" i="3"/>
  <c r="U311" i="3"/>
  <c r="U363" i="3"/>
  <c r="U338" i="3"/>
  <c r="U282" i="3"/>
  <c r="U207" i="3"/>
  <c r="U172" i="3"/>
  <c r="U22" i="3"/>
  <c r="U138" i="3"/>
  <c r="U189" i="3"/>
  <c r="U260" i="3"/>
  <c r="U294" i="3"/>
  <c r="U63" i="3"/>
  <c r="U43" i="3"/>
  <c r="U5" i="3"/>
  <c r="U307" i="3"/>
  <c r="U116" i="3"/>
  <c r="U196" i="3"/>
  <c r="U253" i="3"/>
  <c r="U285" i="3"/>
  <c r="U222" i="3"/>
  <c r="U105" i="3"/>
  <c r="U24" i="3"/>
  <c r="U351" i="3"/>
  <c r="U37" i="3"/>
  <c r="U221" i="3"/>
  <c r="U249" i="3"/>
  <c r="U158" i="3"/>
  <c r="U85" i="3"/>
  <c r="U62" i="3"/>
  <c r="U236" i="3"/>
  <c r="U242" i="3"/>
  <c r="U335" i="3"/>
  <c r="U286" i="3"/>
  <c r="U163" i="3"/>
  <c r="U100" i="3"/>
  <c r="U175" i="3"/>
  <c r="U183" i="3"/>
  <c r="U244" i="3"/>
  <c r="U134" i="3"/>
  <c r="U280" i="3"/>
  <c r="U350" i="3"/>
  <c r="U185" i="3"/>
  <c r="U61" i="3"/>
  <c r="U59" i="3"/>
  <c r="U16" i="3"/>
  <c r="U272" i="3"/>
  <c r="U82" i="3"/>
  <c r="U10" i="3"/>
  <c r="U257" i="3"/>
  <c r="U31" i="3"/>
  <c r="U75" i="3"/>
  <c r="U83" i="3"/>
  <c r="U117" i="3"/>
  <c r="U122" i="3"/>
  <c r="U259" i="3"/>
  <c r="U178" i="3"/>
  <c r="U94" i="3"/>
  <c r="U370" i="3"/>
  <c r="U66" i="3"/>
  <c r="U226" i="3"/>
  <c r="U227" i="3"/>
  <c r="U228" i="3"/>
  <c r="U157" i="3"/>
  <c r="U166" i="3"/>
  <c r="U86" i="3"/>
  <c r="U296" i="3"/>
  <c r="U60" i="3"/>
  <c r="U176" i="3"/>
  <c r="U142" i="3"/>
  <c r="U111" i="3"/>
  <c r="U357" i="3"/>
  <c r="U245" i="3"/>
  <c r="U248" i="3"/>
  <c r="U74" i="3"/>
  <c r="U208" i="3"/>
  <c r="U52" i="3"/>
  <c r="U337" i="3"/>
  <c r="U255" i="3"/>
  <c r="U53" i="3"/>
  <c r="U334" i="3"/>
  <c r="U54" i="3"/>
  <c r="U56" i="3"/>
  <c r="U223" i="3"/>
  <c r="U224" i="3"/>
  <c r="U225" i="3"/>
  <c r="U329" i="3"/>
  <c r="U231" i="3"/>
  <c r="U333" i="3"/>
  <c r="U57" i="3"/>
  <c r="U8" i="3"/>
  <c r="U347" i="3"/>
  <c r="U65" i="3"/>
  <c r="U168" i="3"/>
  <c r="U169" i="3"/>
  <c r="U170" i="3"/>
  <c r="U261" i="3"/>
  <c r="U265" i="3"/>
  <c r="U150" i="3"/>
  <c r="U250" i="3"/>
  <c r="U160" i="3"/>
  <c r="U149" i="3"/>
  <c r="U140" i="3"/>
  <c r="U177" i="3"/>
  <c r="U203" i="3"/>
  <c r="U38" i="3"/>
  <c r="U173" i="3"/>
  <c r="U17" i="3"/>
  <c r="U51" i="3"/>
  <c r="U32" i="3"/>
  <c r="U33" i="3"/>
  <c r="U34" i="3"/>
  <c r="U35" i="3"/>
  <c r="U36" i="3"/>
  <c r="U246" i="3"/>
  <c r="U275" i="3"/>
  <c r="U161" i="3"/>
  <c r="U151" i="3"/>
  <c r="U147" i="3"/>
  <c r="U4" i="3"/>
  <c r="U331" i="3"/>
  <c r="U217" i="3"/>
  <c r="U137" i="3"/>
  <c r="U190" i="3"/>
  <c r="U230" i="3"/>
  <c r="U211" i="3"/>
  <c r="U212" i="3"/>
  <c r="U213" i="3"/>
  <c r="U214" i="3"/>
  <c r="U165" i="3"/>
  <c r="U72" i="3"/>
  <c r="U327" i="3"/>
  <c r="U88" i="3"/>
  <c r="U73" i="3"/>
  <c r="U180" i="3"/>
  <c r="U20" i="3"/>
  <c r="U30" i="3"/>
  <c r="U136" i="3"/>
  <c r="U152" i="3"/>
  <c r="U218" i="3"/>
  <c r="U201" i="3"/>
  <c r="U28" i="3"/>
  <c r="U291" i="3"/>
  <c r="U292" i="3"/>
  <c r="U293" i="3"/>
  <c r="U128" i="3"/>
  <c r="U306" i="3"/>
  <c r="U308" i="3"/>
  <c r="U309" i="3"/>
  <c r="U110" i="3"/>
  <c r="U143" i="3"/>
  <c r="U304" i="3"/>
  <c r="U215" i="3"/>
  <c r="U77" i="3"/>
  <c r="U254" i="3"/>
  <c r="U84" i="3"/>
  <c r="U102" i="3"/>
  <c r="U200" i="3"/>
  <c r="U113" i="3"/>
  <c r="U273" i="3"/>
  <c r="U195" i="3"/>
  <c r="U108" i="3"/>
  <c r="U2" i="3"/>
  <c r="U252" i="3"/>
  <c r="U262" i="3"/>
  <c r="U98" i="3"/>
  <c r="U310" i="3"/>
  <c r="U312" i="3"/>
  <c r="U320" i="3"/>
  <c r="U321" i="3"/>
  <c r="U322" i="3"/>
  <c r="U64" i="3"/>
  <c r="U283" i="3"/>
  <c r="U315" i="3"/>
  <c r="U19" i="3"/>
  <c r="U332" i="3"/>
  <c r="U277" i="3"/>
  <c r="U324" i="3"/>
  <c r="U313" i="3"/>
  <c r="U109" i="3"/>
  <c r="U274" i="3"/>
  <c r="U69" i="3"/>
  <c r="U153" i="3"/>
  <c r="U55" i="3"/>
  <c r="U162" i="3"/>
  <c r="U302" i="3"/>
  <c r="U316" i="3"/>
  <c r="U14" i="3"/>
  <c r="U115" i="3"/>
  <c r="U194" i="3"/>
  <c r="U156" i="3"/>
  <c r="U237" i="3"/>
  <c r="U346" i="3"/>
  <c r="U91" i="3"/>
  <c r="U205" i="3"/>
  <c r="U188" i="3"/>
  <c r="U288" i="3"/>
  <c r="U361" i="3"/>
  <c r="U159" i="3"/>
  <c r="U300" i="3"/>
  <c r="U264" i="3"/>
  <c r="U299" i="3"/>
  <c r="U371" i="3"/>
  <c r="U341" i="3"/>
  <c r="U123" i="3"/>
  <c r="U290" i="3"/>
  <c r="U204" i="3"/>
  <c r="U289" i="3"/>
  <c r="U119" i="3"/>
  <c r="U314" i="3"/>
  <c r="N356" i="3"/>
  <c r="N340" i="3"/>
  <c r="N71" i="3"/>
  <c r="N355" i="3"/>
  <c r="N349" i="3"/>
  <c r="N318" i="3"/>
  <c r="N326" i="3"/>
  <c r="N220" i="3"/>
  <c r="N174" i="3"/>
  <c r="N58" i="3"/>
  <c r="N270" i="3"/>
  <c r="N112" i="3"/>
  <c r="N139" i="3"/>
  <c r="N219" i="3"/>
  <c r="N367" i="3"/>
  <c r="N25" i="3"/>
  <c r="N26" i="3"/>
  <c r="N87" i="3"/>
  <c r="N126" i="3"/>
  <c r="N372" i="3"/>
  <c r="N92" i="3"/>
  <c r="N369" i="3"/>
  <c r="N256" i="3"/>
  <c r="N9" i="3"/>
  <c r="N193" i="3"/>
  <c r="N106" i="3"/>
  <c r="N107" i="3"/>
  <c r="N287" i="3"/>
  <c r="N124" i="3"/>
  <c r="N135" i="3"/>
  <c r="N271" i="3"/>
  <c r="N148" i="3"/>
  <c r="N360" i="3"/>
  <c r="N258" i="3"/>
  <c r="N186" i="3"/>
  <c r="N167" i="3"/>
  <c r="N40" i="3"/>
  <c r="N181" i="3"/>
  <c r="N187" i="3"/>
  <c r="N359" i="3"/>
  <c r="N364" i="3"/>
  <c r="N141" i="3"/>
  <c r="N41" i="3"/>
  <c r="N325" i="3"/>
  <c r="N133" i="3"/>
  <c r="N267" i="3"/>
  <c r="N240" i="3"/>
  <c r="N353" i="3"/>
  <c r="N352" i="3"/>
  <c r="N336" i="3"/>
  <c r="N303" i="3"/>
  <c r="N319" i="3"/>
  <c r="N348" i="3"/>
  <c r="N366" i="3"/>
  <c r="N12" i="3"/>
  <c r="N342" i="3"/>
  <c r="N70" i="3"/>
  <c r="N96" i="3"/>
  <c r="N99" i="3"/>
  <c r="N241" i="3"/>
  <c r="N164" i="3"/>
  <c r="N276" i="3"/>
  <c r="N132" i="3"/>
  <c r="N80" i="3"/>
  <c r="N146" i="3"/>
  <c r="N243" i="3"/>
  <c r="N13" i="3"/>
  <c r="N81" i="3"/>
  <c r="N266" i="3"/>
  <c r="N127" i="3"/>
  <c r="N47" i="3"/>
  <c r="N48" i="3"/>
  <c r="N49" i="3"/>
  <c r="N125" i="3"/>
  <c r="N130" i="3"/>
  <c r="N202" i="3"/>
  <c r="N216" i="3"/>
  <c r="N301" i="3"/>
  <c r="N11" i="3"/>
  <c r="N76" i="3"/>
  <c r="N118" i="3"/>
  <c r="N268" i="3"/>
  <c r="N7" i="3"/>
  <c r="N232" i="3"/>
  <c r="N95" i="3"/>
  <c r="N29" i="3"/>
  <c r="N298" i="3"/>
  <c r="N78" i="3"/>
  <c r="N239" i="3"/>
  <c r="N279" i="3"/>
  <c r="N154" i="3"/>
  <c r="N365" i="3"/>
  <c r="N343" i="3"/>
  <c r="N44" i="3"/>
  <c r="N45" i="3"/>
  <c r="N46" i="3"/>
  <c r="N229" i="3"/>
  <c r="N89" i="3"/>
  <c r="N121" i="3"/>
  <c r="N39" i="3"/>
  <c r="N238" i="3"/>
  <c r="N182" i="3"/>
  <c r="N21" i="3"/>
  <c r="N171" i="3"/>
  <c r="N358" i="3"/>
  <c r="N184" i="3"/>
  <c r="N269" i="3"/>
  <c r="N42" i="3"/>
  <c r="N330" i="3"/>
  <c r="N6" i="3"/>
  <c r="N15" i="3"/>
  <c r="N50" i="3"/>
  <c r="N145" i="3"/>
  <c r="N120" i="3"/>
  <c r="N68" i="3"/>
  <c r="N210" i="3"/>
  <c r="N328" i="3"/>
  <c r="N104" i="3"/>
  <c r="N23" i="3"/>
  <c r="N206" i="3"/>
  <c r="N235" i="3"/>
  <c r="N90" i="3"/>
  <c r="N305" i="3"/>
  <c r="N281" i="3"/>
  <c r="N18" i="3"/>
  <c r="N3" i="3"/>
  <c r="N198" i="3"/>
  <c r="N114" i="3"/>
  <c r="N284" i="3"/>
  <c r="N233" i="3"/>
  <c r="N317" i="3"/>
  <c r="N323" i="3"/>
  <c r="N199" i="3"/>
  <c r="N368" i="3"/>
  <c r="N191" i="3"/>
  <c r="N362" i="3"/>
  <c r="N251" i="3"/>
  <c r="N67" i="3"/>
  <c r="N27" i="3"/>
  <c r="N263" i="3"/>
  <c r="N155" i="3"/>
  <c r="N234" i="3"/>
  <c r="N344" i="3"/>
  <c r="N295" i="3"/>
  <c r="N354" i="3"/>
  <c r="N93" i="3"/>
  <c r="N101" i="3"/>
  <c r="N79" i="3"/>
  <c r="N103" i="3"/>
  <c r="N97" i="3"/>
  <c r="N297" i="3"/>
  <c r="N339" i="3"/>
  <c r="N197" i="3"/>
  <c r="N192" i="3"/>
  <c r="N247" i="3"/>
  <c r="N131" i="3"/>
  <c r="N345" i="3"/>
  <c r="N179" i="3"/>
  <c r="N278" i="3"/>
  <c r="N129" i="3"/>
  <c r="N209" i="3"/>
  <c r="N144" i="3"/>
  <c r="N311" i="3"/>
  <c r="N363" i="3"/>
  <c r="N338" i="3"/>
  <c r="N282" i="3"/>
  <c r="N207" i="3"/>
  <c r="N172" i="3"/>
  <c r="N22" i="3"/>
  <c r="N138" i="3"/>
  <c r="N189" i="3"/>
  <c r="N260" i="3"/>
  <c r="N294" i="3"/>
  <c r="N63" i="3"/>
  <c r="N43" i="3"/>
  <c r="N5" i="3"/>
  <c r="N307" i="3"/>
  <c r="N116" i="3"/>
  <c r="N196" i="3"/>
  <c r="N253" i="3"/>
  <c r="N285" i="3"/>
  <c r="N222" i="3"/>
  <c r="N105" i="3"/>
  <c r="N24" i="3"/>
  <c r="N351" i="3"/>
  <c r="N37" i="3"/>
  <c r="N221" i="3"/>
  <c r="N249" i="3"/>
  <c r="N158" i="3"/>
  <c r="N85" i="3"/>
  <c r="N62" i="3"/>
  <c r="N236" i="3"/>
  <c r="N242" i="3"/>
  <c r="N335" i="3"/>
  <c r="N286" i="3"/>
  <c r="N163" i="3"/>
  <c r="N100" i="3"/>
  <c r="N175" i="3"/>
  <c r="N183" i="3"/>
  <c r="N244" i="3"/>
  <c r="N134" i="3"/>
  <c r="N280" i="3"/>
  <c r="N350" i="3"/>
  <c r="N185" i="3"/>
  <c r="N61" i="3"/>
  <c r="N59" i="3"/>
  <c r="N16" i="3"/>
  <c r="N272" i="3"/>
  <c r="N82" i="3"/>
  <c r="N10" i="3"/>
  <c r="N257" i="3"/>
  <c r="N31" i="3"/>
  <c r="N75" i="3"/>
  <c r="N83" i="3"/>
  <c r="N117" i="3"/>
  <c r="N122" i="3"/>
  <c r="N259" i="3"/>
  <c r="N178" i="3"/>
  <c r="N94" i="3"/>
  <c r="N370" i="3"/>
  <c r="N66" i="3"/>
  <c r="N226" i="3"/>
  <c r="N227" i="3"/>
  <c r="N228" i="3"/>
  <c r="N157" i="3"/>
  <c r="N166" i="3"/>
  <c r="N86" i="3"/>
  <c r="N296" i="3"/>
  <c r="N60" i="3"/>
  <c r="N176" i="3"/>
  <c r="N142" i="3"/>
  <c r="N111" i="3"/>
  <c r="N357" i="3"/>
  <c r="N245" i="3"/>
  <c r="N248" i="3"/>
  <c r="N74" i="3"/>
  <c r="N208" i="3"/>
  <c r="N52" i="3"/>
  <c r="N337" i="3"/>
  <c r="N255" i="3"/>
  <c r="N53" i="3"/>
  <c r="N334" i="3"/>
  <c r="N54" i="3"/>
  <c r="N56" i="3"/>
  <c r="N223" i="3"/>
  <c r="N224" i="3"/>
  <c r="N225" i="3"/>
  <c r="N329" i="3"/>
  <c r="N231" i="3"/>
  <c r="N333" i="3"/>
  <c r="N57" i="3"/>
  <c r="N8" i="3"/>
  <c r="N347" i="3"/>
  <c r="N65" i="3"/>
  <c r="N168" i="3"/>
  <c r="N169" i="3"/>
  <c r="N170" i="3"/>
  <c r="N261" i="3"/>
  <c r="N265" i="3"/>
  <c r="N150" i="3"/>
  <c r="N250" i="3"/>
  <c r="N160" i="3"/>
  <c r="N149" i="3"/>
  <c r="N140" i="3"/>
  <c r="N177" i="3"/>
  <c r="N203" i="3"/>
  <c r="N38" i="3"/>
  <c r="N173" i="3"/>
  <c r="N17" i="3"/>
  <c r="N51" i="3"/>
  <c r="N32" i="3"/>
  <c r="N33" i="3"/>
  <c r="N34" i="3"/>
  <c r="N35" i="3"/>
  <c r="N36" i="3"/>
  <c r="N246" i="3"/>
  <c r="N275" i="3"/>
  <c r="N161" i="3"/>
  <c r="N151" i="3"/>
  <c r="N147" i="3"/>
  <c r="N4" i="3"/>
  <c r="N331" i="3"/>
  <c r="N217" i="3"/>
  <c r="N137" i="3"/>
  <c r="N190" i="3"/>
  <c r="N230" i="3"/>
  <c r="N211" i="3"/>
  <c r="N212" i="3"/>
  <c r="N213" i="3"/>
  <c r="N214" i="3"/>
  <c r="N165" i="3"/>
  <c r="N72" i="3"/>
  <c r="N327" i="3"/>
  <c r="N88" i="3"/>
  <c r="N73" i="3"/>
  <c r="N180" i="3"/>
  <c r="N20" i="3"/>
  <c r="N30" i="3"/>
  <c r="N136" i="3"/>
  <c r="N152" i="3"/>
  <c r="N218" i="3"/>
  <c r="N201" i="3"/>
  <c r="N28" i="3"/>
  <c r="N291" i="3"/>
  <c r="N292" i="3"/>
  <c r="N293" i="3"/>
  <c r="N128" i="3"/>
  <c r="N306" i="3"/>
  <c r="N308" i="3"/>
  <c r="N309" i="3"/>
  <c r="N110" i="3"/>
  <c r="N143" i="3"/>
  <c r="N304" i="3"/>
  <c r="N215" i="3"/>
  <c r="N77" i="3"/>
  <c r="N254" i="3"/>
  <c r="N84" i="3"/>
  <c r="N102" i="3"/>
  <c r="N200" i="3"/>
  <c r="N113" i="3"/>
  <c r="N273" i="3"/>
  <c r="N195" i="3"/>
  <c r="N108" i="3"/>
  <c r="N2" i="3"/>
  <c r="N252" i="3"/>
  <c r="N262" i="3"/>
  <c r="N98" i="3"/>
  <c r="N310" i="3"/>
  <c r="N312" i="3"/>
  <c r="N320" i="3"/>
  <c r="N321" i="3"/>
  <c r="N322" i="3"/>
  <c r="N64" i="3"/>
  <c r="N283" i="3"/>
  <c r="N315" i="3"/>
  <c r="N19" i="3"/>
  <c r="N332" i="3"/>
  <c r="N277" i="3"/>
  <c r="N324" i="3"/>
  <c r="N313" i="3"/>
  <c r="N109" i="3"/>
  <c r="N274" i="3"/>
  <c r="N69" i="3"/>
  <c r="N153" i="3"/>
  <c r="N55" i="3"/>
  <c r="N162" i="3"/>
  <c r="N302" i="3"/>
  <c r="N316" i="3"/>
  <c r="N14" i="3"/>
  <c r="N115" i="3"/>
  <c r="N194" i="3"/>
  <c r="N156" i="3"/>
  <c r="N237" i="3"/>
  <c r="N346" i="3"/>
  <c r="N91" i="3"/>
  <c r="N205" i="3"/>
  <c r="N188" i="3"/>
  <c r="N288" i="3"/>
  <c r="N361" i="3"/>
  <c r="N159" i="3"/>
  <c r="N300" i="3"/>
  <c r="N264" i="3"/>
  <c r="N299" i="3"/>
  <c r="N371" i="3"/>
  <c r="N341" i="3"/>
  <c r="N123" i="3"/>
  <c r="N290" i="3"/>
  <c r="N204" i="3"/>
  <c r="N289" i="3"/>
  <c r="N119" i="3"/>
  <c r="N314" i="3"/>
  <c r="Z356" i="3"/>
  <c r="Z340" i="3"/>
  <c r="Z71" i="3"/>
  <c r="Z355" i="3"/>
  <c r="Z349" i="3"/>
  <c r="Z318" i="3"/>
  <c r="Z326" i="3"/>
  <c r="Z220" i="3"/>
  <c r="Z174" i="3"/>
  <c r="Z58" i="3"/>
  <c r="Z270" i="3"/>
  <c r="Z112" i="3"/>
  <c r="Z139" i="3"/>
  <c r="Z219" i="3"/>
  <c r="Z367" i="3"/>
  <c r="Z25" i="3"/>
  <c r="Z26" i="3"/>
  <c r="Z87" i="3"/>
  <c r="Z126" i="3"/>
  <c r="Z372" i="3"/>
  <c r="Z92" i="3"/>
  <c r="Z369" i="3"/>
  <c r="Z256" i="3"/>
  <c r="Z9" i="3"/>
  <c r="Z193" i="3"/>
  <c r="Z106" i="3"/>
  <c r="Z107" i="3"/>
  <c r="Z287" i="3"/>
  <c r="Z124" i="3"/>
  <c r="Z135" i="3"/>
  <c r="Z271" i="3"/>
  <c r="Z148" i="3"/>
  <c r="Z360" i="3"/>
  <c r="Z258" i="3"/>
  <c r="Z186" i="3"/>
  <c r="Z167" i="3"/>
  <c r="Z40" i="3"/>
  <c r="Z181" i="3"/>
  <c r="Z187" i="3"/>
  <c r="Z359" i="3"/>
  <c r="Z364" i="3"/>
  <c r="Z141" i="3"/>
  <c r="Z41" i="3"/>
  <c r="Z325" i="3"/>
  <c r="Z133" i="3"/>
  <c r="Z267" i="3"/>
  <c r="Z240" i="3"/>
  <c r="Z353" i="3"/>
  <c r="Z352" i="3"/>
  <c r="Z336" i="3"/>
  <c r="Z303" i="3"/>
  <c r="Z319" i="3"/>
  <c r="Z348" i="3"/>
  <c r="Z366" i="3"/>
  <c r="Z12" i="3"/>
  <c r="Z342" i="3"/>
  <c r="Z70" i="3"/>
  <c r="Z96" i="3"/>
  <c r="Z99" i="3"/>
  <c r="Z241" i="3"/>
  <c r="Z164" i="3"/>
  <c r="Z276" i="3"/>
  <c r="Z132" i="3"/>
  <c r="Z80" i="3"/>
  <c r="Z146" i="3"/>
  <c r="Z243" i="3"/>
  <c r="Z13" i="3"/>
  <c r="Z81" i="3"/>
  <c r="Z266" i="3"/>
  <c r="Z127" i="3"/>
  <c r="Z47" i="3"/>
  <c r="Z48" i="3"/>
  <c r="Z49" i="3"/>
  <c r="Z125" i="3"/>
  <c r="Z130" i="3"/>
  <c r="Z202" i="3"/>
  <c r="Z216" i="3"/>
  <c r="Z301" i="3"/>
  <c r="Z11" i="3"/>
  <c r="Z76" i="3"/>
  <c r="Z118" i="3"/>
  <c r="Z268" i="3"/>
  <c r="Z7" i="3"/>
  <c r="Z232" i="3"/>
  <c r="Z95" i="3"/>
  <c r="Z29" i="3"/>
  <c r="Z298" i="3"/>
  <c r="Z78" i="3"/>
  <c r="Z239" i="3"/>
  <c r="Z279" i="3"/>
  <c r="Z154" i="3"/>
  <c r="Z365" i="3"/>
  <c r="Z343" i="3"/>
  <c r="Z44" i="3"/>
  <c r="Z45" i="3"/>
  <c r="Z46" i="3"/>
  <c r="Z229" i="3"/>
  <c r="Z89" i="3"/>
  <c r="Z121" i="3"/>
  <c r="Z39" i="3"/>
  <c r="Z238" i="3"/>
  <c r="Z182" i="3"/>
  <c r="Z21" i="3"/>
  <c r="Z171" i="3"/>
  <c r="Z358" i="3"/>
  <c r="Z184" i="3"/>
  <c r="Z269" i="3"/>
  <c r="Z42" i="3"/>
  <c r="Z330" i="3"/>
  <c r="Z6" i="3"/>
  <c r="Z15" i="3"/>
  <c r="Z50" i="3"/>
  <c r="Z145" i="3"/>
  <c r="Z120" i="3"/>
  <c r="Z68" i="3"/>
  <c r="Z210" i="3"/>
  <c r="Z328" i="3"/>
  <c r="Z104" i="3"/>
  <c r="Z23" i="3"/>
  <c r="Z206" i="3"/>
  <c r="Z235" i="3"/>
  <c r="Z90" i="3"/>
  <c r="Z305" i="3"/>
  <c r="Z281" i="3"/>
  <c r="Z18" i="3"/>
  <c r="Z3" i="3"/>
  <c r="Z198" i="3"/>
  <c r="Z114" i="3"/>
  <c r="Z284" i="3"/>
  <c r="Z233" i="3"/>
  <c r="Z317" i="3"/>
  <c r="Z323" i="3"/>
  <c r="Z199" i="3"/>
  <c r="Z368" i="3"/>
  <c r="Z191" i="3"/>
  <c r="Z362" i="3"/>
  <c r="Z251" i="3"/>
  <c r="Z67" i="3"/>
  <c r="Z27" i="3"/>
  <c r="Z263" i="3"/>
  <c r="Z155" i="3"/>
  <c r="Z234" i="3"/>
  <c r="Z344" i="3"/>
  <c r="Z295" i="3"/>
  <c r="Z354" i="3"/>
  <c r="Z93" i="3"/>
  <c r="Z101" i="3"/>
  <c r="Z79" i="3"/>
  <c r="Z103" i="3"/>
  <c r="Z97" i="3"/>
  <c r="Z297" i="3"/>
  <c r="Z339" i="3"/>
  <c r="Z197" i="3"/>
  <c r="Z192" i="3"/>
  <c r="Z247" i="3"/>
  <c r="Z131" i="3"/>
  <c r="Z345" i="3"/>
  <c r="Z179" i="3"/>
  <c r="Z278" i="3"/>
  <c r="Z129" i="3"/>
  <c r="Z209" i="3"/>
  <c r="Z144" i="3"/>
  <c r="Z311" i="3"/>
  <c r="Z363" i="3"/>
  <c r="Z338" i="3"/>
  <c r="Z282" i="3"/>
  <c r="Z207" i="3"/>
  <c r="Z172" i="3"/>
  <c r="Z22" i="3"/>
  <c r="Z138" i="3"/>
  <c r="Z189" i="3"/>
  <c r="Z260" i="3"/>
  <c r="Z294" i="3"/>
  <c r="Z63" i="3"/>
  <c r="Z43" i="3"/>
  <c r="Z5" i="3"/>
  <c r="Z307" i="3"/>
  <c r="Z116" i="3"/>
  <c r="Z196" i="3"/>
  <c r="Z253" i="3"/>
  <c r="Z285" i="3"/>
  <c r="Z222" i="3"/>
  <c r="Z105" i="3"/>
  <c r="Z24" i="3"/>
  <c r="Z351" i="3"/>
  <c r="Z37" i="3"/>
  <c r="Z221" i="3"/>
  <c r="Z249" i="3"/>
  <c r="Z158" i="3"/>
  <c r="Z85" i="3"/>
  <c r="Z62" i="3"/>
  <c r="Z236" i="3"/>
  <c r="Z242" i="3"/>
  <c r="Z335" i="3"/>
  <c r="Z286" i="3"/>
  <c r="Z163" i="3"/>
  <c r="Z100" i="3"/>
  <c r="Z175" i="3"/>
  <c r="Z183" i="3"/>
  <c r="Z244" i="3"/>
  <c r="Z134" i="3"/>
  <c r="Z280" i="3"/>
  <c r="Z350" i="3"/>
  <c r="Z185" i="3"/>
  <c r="Z61" i="3"/>
  <c r="Z59" i="3"/>
  <c r="Z16" i="3"/>
  <c r="Z272" i="3"/>
  <c r="Z82" i="3"/>
  <c r="Z10" i="3"/>
  <c r="Z257" i="3"/>
  <c r="Z31" i="3"/>
  <c r="Z75" i="3"/>
  <c r="Z83" i="3"/>
  <c r="Z117" i="3"/>
  <c r="Z122" i="3"/>
  <c r="Z259" i="3"/>
  <c r="Z178" i="3"/>
  <c r="Z94" i="3"/>
  <c r="Z370" i="3"/>
  <c r="Z66" i="3"/>
  <c r="Z226" i="3"/>
  <c r="Z227" i="3"/>
  <c r="Z228" i="3"/>
  <c r="Z157" i="3"/>
  <c r="Z166" i="3"/>
  <c r="Z86" i="3"/>
  <c r="Z296" i="3"/>
  <c r="Z60" i="3"/>
  <c r="Z176" i="3"/>
  <c r="Z142" i="3"/>
  <c r="Z111" i="3"/>
  <c r="Z357" i="3"/>
  <c r="Z245" i="3"/>
  <c r="Z248" i="3"/>
  <c r="Z74" i="3"/>
  <c r="Z208" i="3"/>
  <c r="Z52" i="3"/>
  <c r="Z337" i="3"/>
  <c r="Z255" i="3"/>
  <c r="Z53" i="3"/>
  <c r="Z334" i="3"/>
  <c r="Z54" i="3"/>
  <c r="Z56" i="3"/>
  <c r="Z223" i="3"/>
  <c r="Z224" i="3"/>
  <c r="Z225" i="3"/>
  <c r="Z329" i="3"/>
  <c r="Z231" i="3"/>
  <c r="Z333" i="3"/>
  <c r="Z57" i="3"/>
  <c r="Z8" i="3"/>
  <c r="Z347" i="3"/>
  <c r="Z65" i="3"/>
  <c r="Z168" i="3"/>
  <c r="Z169" i="3"/>
  <c r="Z170" i="3"/>
  <c r="Z261" i="3"/>
  <c r="Z265" i="3"/>
  <c r="Z150" i="3"/>
  <c r="Z250" i="3"/>
  <c r="Z160" i="3"/>
  <c r="Z149" i="3"/>
  <c r="Z140" i="3"/>
  <c r="Z177" i="3"/>
  <c r="Z203" i="3"/>
  <c r="Z38" i="3"/>
  <c r="Z173" i="3"/>
  <c r="Z17" i="3"/>
  <c r="Z51" i="3"/>
  <c r="Z32" i="3"/>
  <c r="Z33" i="3"/>
  <c r="Z34" i="3"/>
  <c r="Z35" i="3"/>
  <c r="Z36" i="3"/>
  <c r="Z246" i="3"/>
  <c r="Z275" i="3"/>
  <c r="Z161" i="3"/>
  <c r="Z151" i="3"/>
  <c r="Z147" i="3"/>
  <c r="Z4" i="3"/>
  <c r="Z331" i="3"/>
  <c r="Z217" i="3"/>
  <c r="Z137" i="3"/>
  <c r="Z190" i="3"/>
  <c r="Z230" i="3"/>
  <c r="Z211" i="3"/>
  <c r="Z212" i="3"/>
  <c r="Z213" i="3"/>
  <c r="Z214" i="3"/>
  <c r="Z165" i="3"/>
  <c r="Z72" i="3"/>
  <c r="Z327" i="3"/>
  <c r="Z88" i="3"/>
  <c r="Z73" i="3"/>
  <c r="Z180" i="3"/>
  <c r="Z20" i="3"/>
  <c r="Z30" i="3"/>
  <c r="Z136" i="3"/>
  <c r="Z152" i="3"/>
  <c r="Z218" i="3"/>
  <c r="Z201" i="3"/>
  <c r="Z28" i="3"/>
  <c r="Z291" i="3"/>
  <c r="Z292" i="3"/>
  <c r="Z293" i="3"/>
  <c r="Z128" i="3"/>
  <c r="Z306" i="3"/>
  <c r="Z308" i="3"/>
  <c r="Z309" i="3"/>
  <c r="Z110" i="3"/>
  <c r="Z143" i="3"/>
  <c r="Z304" i="3"/>
  <c r="Z215" i="3"/>
  <c r="Z77" i="3"/>
  <c r="Z254" i="3"/>
  <c r="Z84" i="3"/>
  <c r="Z102" i="3"/>
  <c r="Z200" i="3"/>
  <c r="Z113" i="3"/>
  <c r="Z273" i="3"/>
  <c r="Z195" i="3"/>
  <c r="Z108" i="3"/>
  <c r="Z2" i="3"/>
  <c r="Z252" i="3"/>
  <c r="Z262" i="3"/>
  <c r="Z98" i="3"/>
  <c r="Z310" i="3"/>
  <c r="Z312" i="3"/>
  <c r="Z320" i="3"/>
  <c r="Z321" i="3"/>
  <c r="Z322" i="3"/>
  <c r="Z64" i="3"/>
  <c r="Z283" i="3"/>
  <c r="Z315" i="3"/>
  <c r="Z19" i="3"/>
  <c r="Z332" i="3"/>
  <c r="Z277" i="3"/>
  <c r="Z324" i="3"/>
  <c r="Z313" i="3"/>
  <c r="Z109" i="3"/>
  <c r="Z274" i="3"/>
  <c r="Z69" i="3"/>
  <c r="Z153" i="3"/>
  <c r="Z55" i="3"/>
  <c r="Z162" i="3"/>
  <c r="Z302" i="3"/>
  <c r="Z316" i="3"/>
  <c r="Z14" i="3"/>
  <c r="Z115" i="3"/>
  <c r="Z194" i="3"/>
  <c r="Z156" i="3"/>
  <c r="Z237" i="3"/>
  <c r="Z346" i="3"/>
  <c r="Z91" i="3"/>
  <c r="Z205" i="3"/>
  <c r="Z188" i="3"/>
  <c r="Z288" i="3"/>
  <c r="Z361" i="3"/>
  <c r="Z159" i="3"/>
  <c r="Z300" i="3"/>
  <c r="Z264" i="3"/>
  <c r="Z299" i="3"/>
  <c r="Z371" i="3"/>
  <c r="Z341" i="3"/>
  <c r="Z123" i="3"/>
  <c r="Z290" i="3"/>
  <c r="Z204" i="3"/>
  <c r="Z289" i="3"/>
  <c r="Z119" i="3"/>
  <c r="Z314" i="3"/>
  <c r="Y356" i="3"/>
  <c r="Y340" i="3"/>
  <c r="Y71" i="3"/>
  <c r="Y355" i="3"/>
  <c r="Y349" i="3"/>
  <c r="Y318" i="3"/>
  <c r="Y326" i="3"/>
  <c r="Y220" i="3"/>
  <c r="Y174" i="3"/>
  <c r="Y58" i="3"/>
  <c r="Y270" i="3"/>
  <c r="Y112" i="3"/>
  <c r="Y139" i="3"/>
  <c r="Y219" i="3"/>
  <c r="Y367" i="3"/>
  <c r="Y25" i="3"/>
  <c r="Y26" i="3"/>
  <c r="Y87" i="3"/>
  <c r="Y126" i="3"/>
  <c r="Y372" i="3"/>
  <c r="Y92" i="3"/>
  <c r="Y369" i="3"/>
  <c r="Y256" i="3"/>
  <c r="Y9" i="3"/>
  <c r="Y193" i="3"/>
  <c r="Y106" i="3"/>
  <c r="Y107" i="3"/>
  <c r="Y287" i="3"/>
  <c r="Y124" i="3"/>
  <c r="Y135" i="3"/>
  <c r="Y271" i="3"/>
  <c r="Y148" i="3"/>
  <c r="Y360" i="3"/>
  <c r="Y258" i="3"/>
  <c r="Y186" i="3"/>
  <c r="Y167" i="3"/>
  <c r="Y40" i="3"/>
  <c r="Y181" i="3"/>
  <c r="Y187" i="3"/>
  <c r="Y359" i="3"/>
  <c r="Y364" i="3"/>
  <c r="Y141" i="3"/>
  <c r="Y41" i="3"/>
  <c r="Y325" i="3"/>
  <c r="Y133" i="3"/>
  <c r="Y267" i="3"/>
  <c r="Y240" i="3"/>
  <c r="Y353" i="3"/>
  <c r="Y352" i="3"/>
  <c r="Y336" i="3"/>
  <c r="Y303" i="3"/>
  <c r="Y319" i="3"/>
  <c r="Y348" i="3"/>
  <c r="Y366" i="3"/>
  <c r="Y12" i="3"/>
  <c r="Y342" i="3"/>
  <c r="Y70" i="3"/>
  <c r="Y96" i="3"/>
  <c r="Y99" i="3"/>
  <c r="Y241" i="3"/>
  <c r="Y164" i="3"/>
  <c r="Y276" i="3"/>
  <c r="Y132" i="3"/>
  <c r="Y80" i="3"/>
  <c r="Y146" i="3"/>
  <c r="Y243" i="3"/>
  <c r="Y13" i="3"/>
  <c r="Y81" i="3"/>
  <c r="Y266" i="3"/>
  <c r="Y127" i="3"/>
  <c r="Y47" i="3"/>
  <c r="Y48" i="3"/>
  <c r="Y49" i="3"/>
  <c r="Y125" i="3"/>
  <c r="Y130" i="3"/>
  <c r="Y202" i="3"/>
  <c r="Y216" i="3"/>
  <c r="Y301" i="3"/>
  <c r="Y11" i="3"/>
  <c r="Y76" i="3"/>
  <c r="Y118" i="3"/>
  <c r="Y268" i="3"/>
  <c r="Y7" i="3"/>
  <c r="Y232" i="3"/>
  <c r="Y95" i="3"/>
  <c r="Y29" i="3"/>
  <c r="Y298" i="3"/>
  <c r="Y78" i="3"/>
  <c r="Y239" i="3"/>
  <c r="Y279" i="3"/>
  <c r="Y154" i="3"/>
  <c r="Y365" i="3"/>
  <c r="Y343" i="3"/>
  <c r="Y44" i="3"/>
  <c r="Y45" i="3"/>
  <c r="Y46" i="3"/>
  <c r="Y229" i="3"/>
  <c r="Y89" i="3"/>
  <c r="Y121" i="3"/>
  <c r="Y39" i="3"/>
  <c r="Y238" i="3"/>
  <c r="Y182" i="3"/>
  <c r="Y21" i="3"/>
  <c r="Y171" i="3"/>
  <c r="Y358" i="3"/>
  <c r="Y184" i="3"/>
  <c r="Y269" i="3"/>
  <c r="Y42" i="3"/>
  <c r="Y330" i="3"/>
  <c r="Y6" i="3"/>
  <c r="Y15" i="3"/>
  <c r="Y50" i="3"/>
  <c r="Y145" i="3"/>
  <c r="Y120" i="3"/>
  <c r="Y68" i="3"/>
  <c r="Y210" i="3"/>
  <c r="Y328" i="3"/>
  <c r="Y104" i="3"/>
  <c r="Y23" i="3"/>
  <c r="Y206" i="3"/>
  <c r="Y235" i="3"/>
  <c r="Y90" i="3"/>
  <c r="Y305" i="3"/>
  <c r="Y281" i="3"/>
  <c r="Y18" i="3"/>
  <c r="Y3" i="3"/>
  <c r="Y198" i="3"/>
  <c r="Y114" i="3"/>
  <c r="Y284" i="3"/>
  <c r="Y233" i="3"/>
  <c r="Y317" i="3"/>
  <c r="Y323" i="3"/>
  <c r="Y199" i="3"/>
  <c r="Y368" i="3"/>
  <c r="Y191" i="3"/>
  <c r="Y362" i="3"/>
  <c r="Y251" i="3"/>
  <c r="Y67" i="3"/>
  <c r="Y27" i="3"/>
  <c r="Y263" i="3"/>
  <c r="Y155" i="3"/>
  <c r="Y234" i="3"/>
  <c r="Y344" i="3"/>
  <c r="Y295" i="3"/>
  <c r="Y354" i="3"/>
  <c r="Y93" i="3"/>
  <c r="Y101" i="3"/>
  <c r="Y79" i="3"/>
  <c r="Y103" i="3"/>
  <c r="Y97" i="3"/>
  <c r="Y297" i="3"/>
  <c r="Y339" i="3"/>
  <c r="Y197" i="3"/>
  <c r="Y192" i="3"/>
  <c r="Y247" i="3"/>
  <c r="Y131" i="3"/>
  <c r="Y345" i="3"/>
  <c r="Y179" i="3"/>
  <c r="Y278" i="3"/>
  <c r="Y129" i="3"/>
  <c r="Y209" i="3"/>
  <c r="Y144" i="3"/>
  <c r="Y311" i="3"/>
  <c r="Y363" i="3"/>
  <c r="Y338" i="3"/>
  <c r="Y282" i="3"/>
  <c r="Y207" i="3"/>
  <c r="Y172" i="3"/>
  <c r="Y22" i="3"/>
  <c r="Y138" i="3"/>
  <c r="Y189" i="3"/>
  <c r="Y260" i="3"/>
  <c r="Y294" i="3"/>
  <c r="Y63" i="3"/>
  <c r="Y43" i="3"/>
  <c r="Y5" i="3"/>
  <c r="Y307" i="3"/>
  <c r="Y116" i="3"/>
  <c r="Y196" i="3"/>
  <c r="Y253" i="3"/>
  <c r="Y285" i="3"/>
  <c r="Y222" i="3"/>
  <c r="Y105" i="3"/>
  <c r="Y24" i="3"/>
  <c r="Y351" i="3"/>
  <c r="Y37" i="3"/>
  <c r="Y221" i="3"/>
  <c r="Y249" i="3"/>
  <c r="Y158" i="3"/>
  <c r="Y85" i="3"/>
  <c r="Y62" i="3"/>
  <c r="Y236" i="3"/>
  <c r="Y242" i="3"/>
  <c r="Y335" i="3"/>
  <c r="Y286" i="3"/>
  <c r="Y163" i="3"/>
  <c r="Y100" i="3"/>
  <c r="Y175" i="3"/>
  <c r="Y183" i="3"/>
  <c r="Y244" i="3"/>
  <c r="Y134" i="3"/>
  <c r="Y280" i="3"/>
  <c r="Y350" i="3"/>
  <c r="Y185" i="3"/>
  <c r="Y61" i="3"/>
  <c r="Y59" i="3"/>
  <c r="Y16" i="3"/>
  <c r="Y272" i="3"/>
  <c r="Y82" i="3"/>
  <c r="Y10" i="3"/>
  <c r="Y257" i="3"/>
  <c r="Y31" i="3"/>
  <c r="Y75" i="3"/>
  <c r="Y83" i="3"/>
  <c r="Y117" i="3"/>
  <c r="Y122" i="3"/>
  <c r="Y259" i="3"/>
  <c r="Y178" i="3"/>
  <c r="Y94" i="3"/>
  <c r="Y370" i="3"/>
  <c r="Y66" i="3"/>
  <c r="Y226" i="3"/>
  <c r="Y227" i="3"/>
  <c r="Y228" i="3"/>
  <c r="Y157" i="3"/>
  <c r="Y166" i="3"/>
  <c r="Y86" i="3"/>
  <c r="Y296" i="3"/>
  <c r="Y60" i="3"/>
  <c r="Y176" i="3"/>
  <c r="Y142" i="3"/>
  <c r="Y111" i="3"/>
  <c r="Y357" i="3"/>
  <c r="Y245" i="3"/>
  <c r="Y248" i="3"/>
  <c r="Y74" i="3"/>
  <c r="Y208" i="3"/>
  <c r="Y52" i="3"/>
  <c r="Y337" i="3"/>
  <c r="Y255" i="3"/>
  <c r="Y53" i="3"/>
  <c r="Y334" i="3"/>
  <c r="Y54" i="3"/>
  <c r="Y56" i="3"/>
  <c r="Y223" i="3"/>
  <c r="Y224" i="3"/>
  <c r="Y225" i="3"/>
  <c r="Y329" i="3"/>
  <c r="Y231" i="3"/>
  <c r="Y333" i="3"/>
  <c r="Y57" i="3"/>
  <c r="Y8" i="3"/>
  <c r="Y347" i="3"/>
  <c r="Y65" i="3"/>
  <c r="Y168" i="3"/>
  <c r="Y169" i="3"/>
  <c r="Y170" i="3"/>
  <c r="Y261" i="3"/>
  <c r="Y265" i="3"/>
  <c r="Y150" i="3"/>
  <c r="Y250" i="3"/>
  <c r="Y160" i="3"/>
  <c r="Y149" i="3"/>
  <c r="Y140" i="3"/>
  <c r="Y177" i="3"/>
  <c r="Y203" i="3"/>
  <c r="Y38" i="3"/>
  <c r="Y173" i="3"/>
  <c r="Y17" i="3"/>
  <c r="Y51" i="3"/>
  <c r="Y32" i="3"/>
  <c r="Y33" i="3"/>
  <c r="Y34" i="3"/>
  <c r="Y35" i="3"/>
  <c r="Y36" i="3"/>
  <c r="Y246" i="3"/>
  <c r="Y275" i="3"/>
  <c r="Y161" i="3"/>
  <c r="Y151" i="3"/>
  <c r="Y147" i="3"/>
  <c r="Y4" i="3"/>
  <c r="Y331" i="3"/>
  <c r="Y217" i="3"/>
  <c r="Y137" i="3"/>
  <c r="Y190" i="3"/>
  <c r="Y230" i="3"/>
  <c r="Y211" i="3"/>
  <c r="Y212" i="3"/>
  <c r="Y213" i="3"/>
  <c r="Y214" i="3"/>
  <c r="Y165" i="3"/>
  <c r="Y72" i="3"/>
  <c r="Y327" i="3"/>
  <c r="Y88" i="3"/>
  <c r="Y73" i="3"/>
  <c r="Y180" i="3"/>
  <c r="Y20" i="3"/>
  <c r="Y30" i="3"/>
  <c r="Y136" i="3"/>
  <c r="Y152" i="3"/>
  <c r="Y218" i="3"/>
  <c r="Y201" i="3"/>
  <c r="Y28" i="3"/>
  <c r="Y291" i="3"/>
  <c r="Y292" i="3"/>
  <c r="Y293" i="3"/>
  <c r="Y128" i="3"/>
  <c r="Y306" i="3"/>
  <c r="Y308" i="3"/>
  <c r="Y309" i="3"/>
  <c r="Y110" i="3"/>
  <c r="Y143" i="3"/>
  <c r="Y304" i="3"/>
  <c r="Y215" i="3"/>
  <c r="Y77" i="3"/>
  <c r="Y254" i="3"/>
  <c r="Y84" i="3"/>
  <c r="Y102" i="3"/>
  <c r="Y200" i="3"/>
  <c r="Y113" i="3"/>
  <c r="Y273" i="3"/>
  <c r="Y195" i="3"/>
  <c r="Y108" i="3"/>
  <c r="Y2" i="3"/>
  <c r="Y252" i="3"/>
  <c r="Y262" i="3"/>
  <c r="Y98" i="3"/>
  <c r="Y310" i="3"/>
  <c r="Y312" i="3"/>
  <c r="Y320" i="3"/>
  <c r="Y321" i="3"/>
  <c r="Y322" i="3"/>
  <c r="Y64" i="3"/>
  <c r="Y283" i="3"/>
  <c r="Y315" i="3"/>
  <c r="Y19" i="3"/>
  <c r="Y332" i="3"/>
  <c r="Y277" i="3"/>
  <c r="Y324" i="3"/>
  <c r="Y313" i="3"/>
  <c r="Y109" i="3"/>
  <c r="Y274" i="3"/>
  <c r="Y69" i="3"/>
  <c r="Y153" i="3"/>
  <c r="Y55" i="3"/>
  <c r="Y162" i="3"/>
  <c r="Y302" i="3"/>
  <c r="Y316" i="3"/>
  <c r="Y14" i="3"/>
  <c r="Y115" i="3"/>
  <c r="Y194" i="3"/>
  <c r="Y156" i="3"/>
  <c r="Y237" i="3"/>
  <c r="Y346" i="3"/>
  <c r="Y91" i="3"/>
  <c r="Y205" i="3"/>
  <c r="Y188" i="3"/>
  <c r="Y288" i="3"/>
  <c r="Y361" i="3"/>
  <c r="Y159" i="3"/>
  <c r="Y300" i="3"/>
  <c r="Y264" i="3"/>
  <c r="Y299" i="3"/>
  <c r="Y371" i="3"/>
  <c r="Y341" i="3"/>
  <c r="Y123" i="3"/>
  <c r="Y290" i="3"/>
  <c r="Y204" i="3"/>
  <c r="Y289" i="3"/>
  <c r="Y119" i="3"/>
  <c r="Y314" i="3"/>
  <c r="W356" i="3"/>
  <c r="W340" i="3"/>
  <c r="W71" i="3"/>
  <c r="W355" i="3"/>
  <c r="W349" i="3"/>
  <c r="W318" i="3"/>
  <c r="W326" i="3"/>
  <c r="W220" i="3"/>
  <c r="W174" i="3"/>
  <c r="W58" i="3"/>
  <c r="W270" i="3"/>
  <c r="W112" i="3"/>
  <c r="W139" i="3"/>
  <c r="W219" i="3"/>
  <c r="W367" i="3"/>
  <c r="W25" i="3"/>
  <c r="W26" i="3"/>
  <c r="W87" i="3"/>
  <c r="W126" i="3"/>
  <c r="W372" i="3"/>
  <c r="W92" i="3"/>
  <c r="W369" i="3"/>
  <c r="W256" i="3"/>
  <c r="W9" i="3"/>
  <c r="W193" i="3"/>
  <c r="W106" i="3"/>
  <c r="W107" i="3"/>
  <c r="W287" i="3"/>
  <c r="W124" i="3"/>
  <c r="W135" i="3"/>
  <c r="W271" i="3"/>
  <c r="W148" i="3"/>
  <c r="W360" i="3"/>
  <c r="W258" i="3"/>
  <c r="W186" i="3"/>
  <c r="W167" i="3"/>
  <c r="W40" i="3"/>
  <c r="W181" i="3"/>
  <c r="W187" i="3"/>
  <c r="W359" i="3"/>
  <c r="W364" i="3"/>
  <c r="W141" i="3"/>
  <c r="W41" i="3"/>
  <c r="W325" i="3"/>
  <c r="W133" i="3"/>
  <c r="W267" i="3"/>
  <c r="W240" i="3"/>
  <c r="W353" i="3"/>
  <c r="W352" i="3"/>
  <c r="W336" i="3"/>
  <c r="W303" i="3"/>
  <c r="W319" i="3"/>
  <c r="W348" i="3"/>
  <c r="W366" i="3"/>
  <c r="W12" i="3"/>
  <c r="W342" i="3"/>
  <c r="W70" i="3"/>
  <c r="W96" i="3"/>
  <c r="W99" i="3"/>
  <c r="W241" i="3"/>
  <c r="W164" i="3"/>
  <c r="W276" i="3"/>
  <c r="W132" i="3"/>
  <c r="W80" i="3"/>
  <c r="W146" i="3"/>
  <c r="W243" i="3"/>
  <c r="W13" i="3"/>
  <c r="W81" i="3"/>
  <c r="W266" i="3"/>
  <c r="W127" i="3"/>
  <c r="W47" i="3"/>
  <c r="W48" i="3"/>
  <c r="W49" i="3"/>
  <c r="W125" i="3"/>
  <c r="W130" i="3"/>
  <c r="W202" i="3"/>
  <c r="W216" i="3"/>
  <c r="W301" i="3"/>
  <c r="W11" i="3"/>
  <c r="W76" i="3"/>
  <c r="W118" i="3"/>
  <c r="W268" i="3"/>
  <c r="W7" i="3"/>
  <c r="W232" i="3"/>
  <c r="W95" i="3"/>
  <c r="W29" i="3"/>
  <c r="W298" i="3"/>
  <c r="W78" i="3"/>
  <c r="W239" i="3"/>
  <c r="W279" i="3"/>
  <c r="W154" i="3"/>
  <c r="W365" i="3"/>
  <c r="W343" i="3"/>
  <c r="W44" i="3"/>
  <c r="W45" i="3"/>
  <c r="W46" i="3"/>
  <c r="W229" i="3"/>
  <c r="W89" i="3"/>
  <c r="W121" i="3"/>
  <c r="W39" i="3"/>
  <c r="W238" i="3"/>
  <c r="W182" i="3"/>
  <c r="W21" i="3"/>
  <c r="W171" i="3"/>
  <c r="W358" i="3"/>
  <c r="W184" i="3"/>
  <c r="W269" i="3"/>
  <c r="W42" i="3"/>
  <c r="W330" i="3"/>
  <c r="W6" i="3"/>
  <c r="W15" i="3"/>
  <c r="W50" i="3"/>
  <c r="W145" i="3"/>
  <c r="W120" i="3"/>
  <c r="W68" i="3"/>
  <c r="W210" i="3"/>
  <c r="W328" i="3"/>
  <c r="W104" i="3"/>
  <c r="W23" i="3"/>
  <c r="W206" i="3"/>
  <c r="W235" i="3"/>
  <c r="W90" i="3"/>
  <c r="W305" i="3"/>
  <c r="W281" i="3"/>
  <c r="W18" i="3"/>
  <c r="W3" i="3"/>
  <c r="W198" i="3"/>
  <c r="W114" i="3"/>
  <c r="W284" i="3"/>
  <c r="W233" i="3"/>
  <c r="W317" i="3"/>
  <c r="W323" i="3"/>
  <c r="W199" i="3"/>
  <c r="W368" i="3"/>
  <c r="W191" i="3"/>
  <c r="W362" i="3"/>
  <c r="W251" i="3"/>
  <c r="W67" i="3"/>
  <c r="W27" i="3"/>
  <c r="W263" i="3"/>
  <c r="W155" i="3"/>
  <c r="W234" i="3"/>
  <c r="W344" i="3"/>
  <c r="W295" i="3"/>
  <c r="W354" i="3"/>
  <c r="W93" i="3"/>
  <c r="W101" i="3"/>
  <c r="W79" i="3"/>
  <c r="W103" i="3"/>
  <c r="W97" i="3"/>
  <c r="W297" i="3"/>
  <c r="W339" i="3"/>
  <c r="W197" i="3"/>
  <c r="W192" i="3"/>
  <c r="W247" i="3"/>
  <c r="W131" i="3"/>
  <c r="W345" i="3"/>
  <c r="W179" i="3"/>
  <c r="W278" i="3"/>
  <c r="W129" i="3"/>
  <c r="W209" i="3"/>
  <c r="W144" i="3"/>
  <c r="W311" i="3"/>
  <c r="W363" i="3"/>
  <c r="W338" i="3"/>
  <c r="W282" i="3"/>
  <c r="W207" i="3"/>
  <c r="W172" i="3"/>
  <c r="W22" i="3"/>
  <c r="W138" i="3"/>
  <c r="W189" i="3"/>
  <c r="W260" i="3"/>
  <c r="W294" i="3"/>
  <c r="W63" i="3"/>
  <c r="W43" i="3"/>
  <c r="W5" i="3"/>
  <c r="W307" i="3"/>
  <c r="W116" i="3"/>
  <c r="W196" i="3"/>
  <c r="W253" i="3"/>
  <c r="W285" i="3"/>
  <c r="W222" i="3"/>
  <c r="W105" i="3"/>
  <c r="W24" i="3"/>
  <c r="W351" i="3"/>
  <c r="W37" i="3"/>
  <c r="W221" i="3"/>
  <c r="W249" i="3"/>
  <c r="W158" i="3"/>
  <c r="W85" i="3"/>
  <c r="W62" i="3"/>
  <c r="W236" i="3"/>
  <c r="W242" i="3"/>
  <c r="W335" i="3"/>
  <c r="W286" i="3"/>
  <c r="W163" i="3"/>
  <c r="W100" i="3"/>
  <c r="W175" i="3"/>
  <c r="W183" i="3"/>
  <c r="W244" i="3"/>
  <c r="W134" i="3"/>
  <c r="W280" i="3"/>
  <c r="W350" i="3"/>
  <c r="W185" i="3"/>
  <c r="W61" i="3"/>
  <c r="W59" i="3"/>
  <c r="W16" i="3"/>
  <c r="W272" i="3"/>
  <c r="W82" i="3"/>
  <c r="W10" i="3"/>
  <c r="W257" i="3"/>
  <c r="W31" i="3"/>
  <c r="W75" i="3"/>
  <c r="W83" i="3"/>
  <c r="W117" i="3"/>
  <c r="W122" i="3"/>
  <c r="W259" i="3"/>
  <c r="W178" i="3"/>
  <c r="W94" i="3"/>
  <c r="W370" i="3"/>
  <c r="W66" i="3"/>
  <c r="W226" i="3"/>
  <c r="W227" i="3"/>
  <c r="W228" i="3"/>
  <c r="W157" i="3"/>
  <c r="W166" i="3"/>
  <c r="W86" i="3"/>
  <c r="W296" i="3"/>
  <c r="W60" i="3"/>
  <c r="W176" i="3"/>
  <c r="W142" i="3"/>
  <c r="W111" i="3"/>
  <c r="W357" i="3"/>
  <c r="W245" i="3"/>
  <c r="W248" i="3"/>
  <c r="W74" i="3"/>
  <c r="W208" i="3"/>
  <c r="W52" i="3"/>
  <c r="W337" i="3"/>
  <c r="W255" i="3"/>
  <c r="W53" i="3"/>
  <c r="W334" i="3"/>
  <c r="W54" i="3"/>
  <c r="W56" i="3"/>
  <c r="W223" i="3"/>
  <c r="W224" i="3"/>
  <c r="W225" i="3"/>
  <c r="W329" i="3"/>
  <c r="W231" i="3"/>
  <c r="W333" i="3"/>
  <c r="W57" i="3"/>
  <c r="W8" i="3"/>
  <c r="W347" i="3"/>
  <c r="W65" i="3"/>
  <c r="W168" i="3"/>
  <c r="W169" i="3"/>
  <c r="W170" i="3"/>
  <c r="W261" i="3"/>
  <c r="W265" i="3"/>
  <c r="W150" i="3"/>
  <c r="W250" i="3"/>
  <c r="W160" i="3"/>
  <c r="W149" i="3"/>
  <c r="W140" i="3"/>
  <c r="W177" i="3"/>
  <c r="W203" i="3"/>
  <c r="W38" i="3"/>
  <c r="W173" i="3"/>
  <c r="W17" i="3"/>
  <c r="W51" i="3"/>
  <c r="W32" i="3"/>
  <c r="W33" i="3"/>
  <c r="W34" i="3"/>
  <c r="W35" i="3"/>
  <c r="W36" i="3"/>
  <c r="W246" i="3"/>
  <c r="W275" i="3"/>
  <c r="W161" i="3"/>
  <c r="W151" i="3"/>
  <c r="W147" i="3"/>
  <c r="W4" i="3"/>
  <c r="W331" i="3"/>
  <c r="W217" i="3"/>
  <c r="W137" i="3"/>
  <c r="W190" i="3"/>
  <c r="W230" i="3"/>
  <c r="W211" i="3"/>
  <c r="W212" i="3"/>
  <c r="W213" i="3"/>
  <c r="W214" i="3"/>
  <c r="W165" i="3"/>
  <c r="W72" i="3"/>
  <c r="W327" i="3"/>
  <c r="W88" i="3"/>
  <c r="W73" i="3"/>
  <c r="W180" i="3"/>
  <c r="W20" i="3"/>
  <c r="W30" i="3"/>
  <c r="W136" i="3"/>
  <c r="W152" i="3"/>
  <c r="W218" i="3"/>
  <c r="W201" i="3"/>
  <c r="W28" i="3"/>
  <c r="W291" i="3"/>
  <c r="W292" i="3"/>
  <c r="W293" i="3"/>
  <c r="W128" i="3"/>
  <c r="W306" i="3"/>
  <c r="W308" i="3"/>
  <c r="W309" i="3"/>
  <c r="W110" i="3"/>
  <c r="W143" i="3"/>
  <c r="W304" i="3"/>
  <c r="W215" i="3"/>
  <c r="W77" i="3"/>
  <c r="W254" i="3"/>
  <c r="W84" i="3"/>
  <c r="W102" i="3"/>
  <c r="W200" i="3"/>
  <c r="W113" i="3"/>
  <c r="W273" i="3"/>
  <c r="W195" i="3"/>
  <c r="W108" i="3"/>
  <c r="W2" i="3"/>
  <c r="W252" i="3"/>
  <c r="W262" i="3"/>
  <c r="W98" i="3"/>
  <c r="W310" i="3"/>
  <c r="W312" i="3"/>
  <c r="W320" i="3"/>
  <c r="W321" i="3"/>
  <c r="W322" i="3"/>
  <c r="W64" i="3"/>
  <c r="W283" i="3"/>
  <c r="W315" i="3"/>
  <c r="W19" i="3"/>
  <c r="W332" i="3"/>
  <c r="W277" i="3"/>
  <c r="W324" i="3"/>
  <c r="W313" i="3"/>
  <c r="W109" i="3"/>
  <c r="W274" i="3"/>
  <c r="W69" i="3"/>
  <c r="W153" i="3"/>
  <c r="W55" i="3"/>
  <c r="W162" i="3"/>
  <c r="W302" i="3"/>
  <c r="W316" i="3"/>
  <c r="W14" i="3"/>
  <c r="W115" i="3"/>
  <c r="W194" i="3"/>
  <c r="W156" i="3"/>
  <c r="W237" i="3"/>
  <c r="W346" i="3"/>
  <c r="W91" i="3"/>
  <c r="W205" i="3"/>
  <c r="W188" i="3"/>
  <c r="W288" i="3"/>
  <c r="W361" i="3"/>
  <c r="W159" i="3"/>
  <c r="W300" i="3"/>
  <c r="W264" i="3"/>
  <c r="W299" i="3"/>
  <c r="W371" i="3"/>
  <c r="W341" i="3"/>
  <c r="W123" i="3"/>
  <c r="W290" i="3"/>
  <c r="W204" i="3"/>
  <c r="W289" i="3"/>
  <c r="W119" i="3"/>
  <c r="W314" i="3"/>
  <c r="V356" i="3"/>
  <c r="V340" i="3"/>
  <c r="V71" i="3"/>
  <c r="V355" i="3"/>
  <c r="V349" i="3"/>
  <c r="V318" i="3"/>
  <c r="V326" i="3"/>
  <c r="V220" i="3"/>
  <c r="V174" i="3"/>
  <c r="V58" i="3"/>
  <c r="V270" i="3"/>
  <c r="V112" i="3"/>
  <c r="V139" i="3"/>
  <c r="V219" i="3"/>
  <c r="V367" i="3"/>
  <c r="V25" i="3"/>
  <c r="V26" i="3"/>
  <c r="V87" i="3"/>
  <c r="V126" i="3"/>
  <c r="V372" i="3"/>
  <c r="V92" i="3"/>
  <c r="V369" i="3"/>
  <c r="V256" i="3"/>
  <c r="V9" i="3"/>
  <c r="V193" i="3"/>
  <c r="V106" i="3"/>
  <c r="V107" i="3"/>
  <c r="V287" i="3"/>
  <c r="V124" i="3"/>
  <c r="V135" i="3"/>
  <c r="V271" i="3"/>
  <c r="V148" i="3"/>
  <c r="V360" i="3"/>
  <c r="V258" i="3"/>
  <c r="V186" i="3"/>
  <c r="V167" i="3"/>
  <c r="V40" i="3"/>
  <c r="V181" i="3"/>
  <c r="V187" i="3"/>
  <c r="V359" i="3"/>
  <c r="V364" i="3"/>
  <c r="V141" i="3"/>
  <c r="V41" i="3"/>
  <c r="V325" i="3"/>
  <c r="V133" i="3"/>
  <c r="V267" i="3"/>
  <c r="V240" i="3"/>
  <c r="V353" i="3"/>
  <c r="V352" i="3"/>
  <c r="V336" i="3"/>
  <c r="V303" i="3"/>
  <c r="V319" i="3"/>
  <c r="V348" i="3"/>
  <c r="V366" i="3"/>
  <c r="V12" i="3"/>
  <c r="V342" i="3"/>
  <c r="V70" i="3"/>
  <c r="V96" i="3"/>
  <c r="V99" i="3"/>
  <c r="V241" i="3"/>
  <c r="V164" i="3"/>
  <c r="V276" i="3"/>
  <c r="V132" i="3"/>
  <c r="V80" i="3"/>
  <c r="V146" i="3"/>
  <c r="V243" i="3"/>
  <c r="V13" i="3"/>
  <c r="V81" i="3"/>
  <c r="V266" i="3"/>
  <c r="V127" i="3"/>
  <c r="V47" i="3"/>
  <c r="V48" i="3"/>
  <c r="V49" i="3"/>
  <c r="V125" i="3"/>
  <c r="V130" i="3"/>
  <c r="V202" i="3"/>
  <c r="V216" i="3"/>
  <c r="V301" i="3"/>
  <c r="V11" i="3"/>
  <c r="V76" i="3"/>
  <c r="V118" i="3"/>
  <c r="V268" i="3"/>
  <c r="V7" i="3"/>
  <c r="V232" i="3"/>
  <c r="V95" i="3"/>
  <c r="V29" i="3"/>
  <c r="V298" i="3"/>
  <c r="V78" i="3"/>
  <c r="V239" i="3"/>
  <c r="V279" i="3"/>
  <c r="V154" i="3"/>
  <c r="V365" i="3"/>
  <c r="V343" i="3"/>
  <c r="V44" i="3"/>
  <c r="V45" i="3"/>
  <c r="V46" i="3"/>
  <c r="V229" i="3"/>
  <c r="V89" i="3"/>
  <c r="V121" i="3"/>
  <c r="V39" i="3"/>
  <c r="V238" i="3"/>
  <c r="V182" i="3"/>
  <c r="V21" i="3"/>
  <c r="V171" i="3"/>
  <c r="V358" i="3"/>
  <c r="V184" i="3"/>
  <c r="V269" i="3"/>
  <c r="V42" i="3"/>
  <c r="V330" i="3"/>
  <c r="V6" i="3"/>
  <c r="V15" i="3"/>
  <c r="V50" i="3"/>
  <c r="V145" i="3"/>
  <c r="V120" i="3"/>
  <c r="V68" i="3"/>
  <c r="V210" i="3"/>
  <c r="V328" i="3"/>
  <c r="V104" i="3"/>
  <c r="V23" i="3"/>
  <c r="V206" i="3"/>
  <c r="V235" i="3"/>
  <c r="V90" i="3"/>
  <c r="V305" i="3"/>
  <c r="V281" i="3"/>
  <c r="V18" i="3"/>
  <c r="V3" i="3"/>
  <c r="V198" i="3"/>
  <c r="V114" i="3"/>
  <c r="V284" i="3"/>
  <c r="V233" i="3"/>
  <c r="V317" i="3"/>
  <c r="V323" i="3"/>
  <c r="V199" i="3"/>
  <c r="V368" i="3"/>
  <c r="V191" i="3"/>
  <c r="V362" i="3"/>
  <c r="V251" i="3"/>
  <c r="V67" i="3"/>
  <c r="V27" i="3"/>
  <c r="V263" i="3"/>
  <c r="V155" i="3"/>
  <c r="V234" i="3"/>
  <c r="V344" i="3"/>
  <c r="V295" i="3"/>
  <c r="V354" i="3"/>
  <c r="V93" i="3"/>
  <c r="V101" i="3"/>
  <c r="V79" i="3"/>
  <c r="V103" i="3"/>
  <c r="V97" i="3"/>
  <c r="V297" i="3"/>
  <c r="V339" i="3"/>
  <c r="V197" i="3"/>
  <c r="V192" i="3"/>
  <c r="V247" i="3"/>
  <c r="V131" i="3"/>
  <c r="V345" i="3"/>
  <c r="V179" i="3"/>
  <c r="V278" i="3"/>
  <c r="V129" i="3"/>
  <c r="V209" i="3"/>
  <c r="V144" i="3"/>
  <c r="V311" i="3"/>
  <c r="V363" i="3"/>
  <c r="V338" i="3"/>
  <c r="V282" i="3"/>
  <c r="V207" i="3"/>
  <c r="V172" i="3"/>
  <c r="V22" i="3"/>
  <c r="V138" i="3"/>
  <c r="V189" i="3"/>
  <c r="V260" i="3"/>
  <c r="V294" i="3"/>
  <c r="V63" i="3"/>
  <c r="V43" i="3"/>
  <c r="V5" i="3"/>
  <c r="V307" i="3"/>
  <c r="V116" i="3"/>
  <c r="V196" i="3"/>
  <c r="V253" i="3"/>
  <c r="V285" i="3"/>
  <c r="V222" i="3"/>
  <c r="V105" i="3"/>
  <c r="V24" i="3"/>
  <c r="V351" i="3"/>
  <c r="V37" i="3"/>
  <c r="V221" i="3"/>
  <c r="V249" i="3"/>
  <c r="V158" i="3"/>
  <c r="V85" i="3"/>
  <c r="V62" i="3"/>
  <c r="V236" i="3"/>
  <c r="V242" i="3"/>
  <c r="V335" i="3"/>
  <c r="V286" i="3"/>
  <c r="V163" i="3"/>
  <c r="V100" i="3"/>
  <c r="V175" i="3"/>
  <c r="V183" i="3"/>
  <c r="V244" i="3"/>
  <c r="V134" i="3"/>
  <c r="V280" i="3"/>
  <c r="V350" i="3"/>
  <c r="V185" i="3"/>
  <c r="V61" i="3"/>
  <c r="V59" i="3"/>
  <c r="V16" i="3"/>
  <c r="V272" i="3"/>
  <c r="V82" i="3"/>
  <c r="V10" i="3"/>
  <c r="V257" i="3"/>
  <c r="V31" i="3"/>
  <c r="V75" i="3"/>
  <c r="V83" i="3"/>
  <c r="V117" i="3"/>
  <c r="V122" i="3"/>
  <c r="V259" i="3"/>
  <c r="V178" i="3"/>
  <c r="V94" i="3"/>
  <c r="V370" i="3"/>
  <c r="V66" i="3"/>
  <c r="V226" i="3"/>
  <c r="V227" i="3"/>
  <c r="V228" i="3"/>
  <c r="V157" i="3"/>
  <c r="V166" i="3"/>
  <c r="V86" i="3"/>
  <c r="V296" i="3"/>
  <c r="V60" i="3"/>
  <c r="V176" i="3"/>
  <c r="V142" i="3"/>
  <c r="V111" i="3"/>
  <c r="V357" i="3"/>
  <c r="V245" i="3"/>
  <c r="V248" i="3"/>
  <c r="V74" i="3"/>
  <c r="V208" i="3"/>
  <c r="V52" i="3"/>
  <c r="V337" i="3"/>
  <c r="V255" i="3"/>
  <c r="V53" i="3"/>
  <c r="V334" i="3"/>
  <c r="V54" i="3"/>
  <c r="V56" i="3"/>
  <c r="V223" i="3"/>
  <c r="V224" i="3"/>
  <c r="V225" i="3"/>
  <c r="V329" i="3"/>
  <c r="V231" i="3"/>
  <c r="V333" i="3"/>
  <c r="V57" i="3"/>
  <c r="V8" i="3"/>
  <c r="V347" i="3"/>
  <c r="V65" i="3"/>
  <c r="V168" i="3"/>
  <c r="V169" i="3"/>
  <c r="V170" i="3"/>
  <c r="V261" i="3"/>
  <c r="V265" i="3"/>
  <c r="V150" i="3"/>
  <c r="V250" i="3"/>
  <c r="V160" i="3"/>
  <c r="V149" i="3"/>
  <c r="V140" i="3"/>
  <c r="V177" i="3"/>
  <c r="V203" i="3"/>
  <c r="V38" i="3"/>
  <c r="V173" i="3"/>
  <c r="V17" i="3"/>
  <c r="V51" i="3"/>
  <c r="V32" i="3"/>
  <c r="V33" i="3"/>
  <c r="V34" i="3"/>
  <c r="V35" i="3"/>
  <c r="V36" i="3"/>
  <c r="V246" i="3"/>
  <c r="V275" i="3"/>
  <c r="V161" i="3"/>
  <c r="V151" i="3"/>
  <c r="V147" i="3"/>
  <c r="V4" i="3"/>
  <c r="V331" i="3"/>
  <c r="V217" i="3"/>
  <c r="V137" i="3"/>
  <c r="V190" i="3"/>
  <c r="V230" i="3"/>
  <c r="V211" i="3"/>
  <c r="V212" i="3"/>
  <c r="V213" i="3"/>
  <c r="V214" i="3"/>
  <c r="V165" i="3"/>
  <c r="V72" i="3"/>
  <c r="V327" i="3"/>
  <c r="V88" i="3"/>
  <c r="V73" i="3"/>
  <c r="V180" i="3"/>
  <c r="V20" i="3"/>
  <c r="V30" i="3"/>
  <c r="V136" i="3"/>
  <c r="V152" i="3"/>
  <c r="V218" i="3"/>
  <c r="V201" i="3"/>
  <c r="V28" i="3"/>
  <c r="V291" i="3"/>
  <c r="V292" i="3"/>
  <c r="V293" i="3"/>
  <c r="V128" i="3"/>
  <c r="V306" i="3"/>
  <c r="V308" i="3"/>
  <c r="V309" i="3"/>
  <c r="V110" i="3"/>
  <c r="V143" i="3"/>
  <c r="V304" i="3"/>
  <c r="V215" i="3"/>
  <c r="V77" i="3"/>
  <c r="V254" i="3"/>
  <c r="V84" i="3"/>
  <c r="V102" i="3"/>
  <c r="V200" i="3"/>
  <c r="V113" i="3"/>
  <c r="V273" i="3"/>
  <c r="V195" i="3"/>
  <c r="V108" i="3"/>
  <c r="V2" i="3"/>
  <c r="V252" i="3"/>
  <c r="V262" i="3"/>
  <c r="V98" i="3"/>
  <c r="V310" i="3"/>
  <c r="V312" i="3"/>
  <c r="V320" i="3"/>
  <c r="V321" i="3"/>
  <c r="V322" i="3"/>
  <c r="V64" i="3"/>
  <c r="V283" i="3"/>
  <c r="V315" i="3"/>
  <c r="V19" i="3"/>
  <c r="V332" i="3"/>
  <c r="V277" i="3"/>
  <c r="V324" i="3"/>
  <c r="V313" i="3"/>
  <c r="V109" i="3"/>
  <c r="V274" i="3"/>
  <c r="V69" i="3"/>
  <c r="V153" i="3"/>
  <c r="V55" i="3"/>
  <c r="V162" i="3"/>
  <c r="V302" i="3"/>
  <c r="V316" i="3"/>
  <c r="V14" i="3"/>
  <c r="V115" i="3"/>
  <c r="V194" i="3"/>
  <c r="V156" i="3"/>
  <c r="V237" i="3"/>
  <c r="V346" i="3"/>
  <c r="V91" i="3"/>
  <c r="V205" i="3"/>
  <c r="V188" i="3"/>
  <c r="V288" i="3"/>
  <c r="V361" i="3"/>
  <c r="V159" i="3"/>
  <c r="V300" i="3"/>
  <c r="V264" i="3"/>
  <c r="V299" i="3"/>
  <c r="V371" i="3"/>
  <c r="V341" i="3"/>
  <c r="V123" i="3"/>
  <c r="V290" i="3"/>
  <c r="V204" i="3"/>
  <c r="V289" i="3"/>
  <c r="V119" i="3"/>
  <c r="V314" i="3"/>
  <c r="X356" i="3"/>
  <c r="X340" i="3"/>
  <c r="X71" i="3"/>
  <c r="X355" i="3"/>
  <c r="X349" i="3"/>
  <c r="X318" i="3"/>
  <c r="X326" i="3"/>
  <c r="X220" i="3"/>
  <c r="X174" i="3"/>
  <c r="X58" i="3"/>
  <c r="X270" i="3"/>
  <c r="X112" i="3"/>
  <c r="X139" i="3"/>
  <c r="X219" i="3"/>
  <c r="X367" i="3"/>
  <c r="X25" i="3"/>
  <c r="X26" i="3"/>
  <c r="X87" i="3"/>
  <c r="X126" i="3"/>
  <c r="X372" i="3"/>
  <c r="X92" i="3"/>
  <c r="X369" i="3"/>
  <c r="X256" i="3"/>
  <c r="X9" i="3"/>
  <c r="X193" i="3"/>
  <c r="X106" i="3"/>
  <c r="X107" i="3"/>
  <c r="X287" i="3"/>
  <c r="X124" i="3"/>
  <c r="X135" i="3"/>
  <c r="X271" i="3"/>
  <c r="X148" i="3"/>
  <c r="X360" i="3"/>
  <c r="X258" i="3"/>
  <c r="X186" i="3"/>
  <c r="X167" i="3"/>
  <c r="X40" i="3"/>
  <c r="X181" i="3"/>
  <c r="X187" i="3"/>
  <c r="X359" i="3"/>
  <c r="X364" i="3"/>
  <c r="X141" i="3"/>
  <c r="X41" i="3"/>
  <c r="X325" i="3"/>
  <c r="X133" i="3"/>
  <c r="X267" i="3"/>
  <c r="X240" i="3"/>
  <c r="X353" i="3"/>
  <c r="X352" i="3"/>
  <c r="X336" i="3"/>
  <c r="X303" i="3"/>
  <c r="X319" i="3"/>
  <c r="X348" i="3"/>
  <c r="X366" i="3"/>
  <c r="X12" i="3"/>
  <c r="X342" i="3"/>
  <c r="X70" i="3"/>
  <c r="X96" i="3"/>
  <c r="X99" i="3"/>
  <c r="X241" i="3"/>
  <c r="X164" i="3"/>
  <c r="X276" i="3"/>
  <c r="X132" i="3"/>
  <c r="X80" i="3"/>
  <c r="X146" i="3"/>
  <c r="X243" i="3"/>
  <c r="X13" i="3"/>
  <c r="X81" i="3"/>
  <c r="X266" i="3"/>
  <c r="X127" i="3"/>
  <c r="X47" i="3"/>
  <c r="X48" i="3"/>
  <c r="X49" i="3"/>
  <c r="X125" i="3"/>
  <c r="X130" i="3"/>
  <c r="X202" i="3"/>
  <c r="X216" i="3"/>
  <c r="X301" i="3"/>
  <c r="X11" i="3"/>
  <c r="X76" i="3"/>
  <c r="X118" i="3"/>
  <c r="X268" i="3"/>
  <c r="X7" i="3"/>
  <c r="X232" i="3"/>
  <c r="X95" i="3"/>
  <c r="X29" i="3"/>
  <c r="X298" i="3"/>
  <c r="X78" i="3"/>
  <c r="X239" i="3"/>
  <c r="X279" i="3"/>
  <c r="X154" i="3"/>
  <c r="X365" i="3"/>
  <c r="X343" i="3"/>
  <c r="X44" i="3"/>
  <c r="X45" i="3"/>
  <c r="X46" i="3"/>
  <c r="X229" i="3"/>
  <c r="X89" i="3"/>
  <c r="X121" i="3"/>
  <c r="X39" i="3"/>
  <c r="X238" i="3"/>
  <c r="X182" i="3"/>
  <c r="X21" i="3"/>
  <c r="X171" i="3"/>
  <c r="X358" i="3"/>
  <c r="X184" i="3"/>
  <c r="X269" i="3"/>
  <c r="X42" i="3"/>
  <c r="X330" i="3"/>
  <c r="X6" i="3"/>
  <c r="X15" i="3"/>
  <c r="X50" i="3"/>
  <c r="X145" i="3"/>
  <c r="X120" i="3"/>
  <c r="X68" i="3"/>
  <c r="X210" i="3"/>
  <c r="X328" i="3"/>
  <c r="X104" i="3"/>
  <c r="X23" i="3"/>
  <c r="X206" i="3"/>
  <c r="X235" i="3"/>
  <c r="X90" i="3"/>
  <c r="X305" i="3"/>
  <c r="X281" i="3"/>
  <c r="X18" i="3"/>
  <c r="X3" i="3"/>
  <c r="X198" i="3"/>
  <c r="X114" i="3"/>
  <c r="X284" i="3"/>
  <c r="X233" i="3"/>
  <c r="X317" i="3"/>
  <c r="X323" i="3"/>
  <c r="X199" i="3"/>
  <c r="X368" i="3"/>
  <c r="X191" i="3"/>
  <c r="X362" i="3"/>
  <c r="X251" i="3"/>
  <c r="X67" i="3"/>
  <c r="X27" i="3"/>
  <c r="X263" i="3"/>
  <c r="X155" i="3"/>
  <c r="X234" i="3"/>
  <c r="X344" i="3"/>
  <c r="X295" i="3"/>
  <c r="X354" i="3"/>
  <c r="X93" i="3"/>
  <c r="X101" i="3"/>
  <c r="X79" i="3"/>
  <c r="X103" i="3"/>
  <c r="X97" i="3"/>
  <c r="X297" i="3"/>
  <c r="X339" i="3"/>
  <c r="X197" i="3"/>
  <c r="X192" i="3"/>
  <c r="X247" i="3"/>
  <c r="X131" i="3"/>
  <c r="X345" i="3"/>
  <c r="X179" i="3"/>
  <c r="X278" i="3"/>
  <c r="X129" i="3"/>
  <c r="X209" i="3"/>
  <c r="X144" i="3"/>
  <c r="X311" i="3"/>
  <c r="X363" i="3"/>
  <c r="X338" i="3"/>
  <c r="X282" i="3"/>
  <c r="X207" i="3"/>
  <c r="X172" i="3"/>
  <c r="X22" i="3"/>
  <c r="X138" i="3"/>
  <c r="X189" i="3"/>
  <c r="X260" i="3"/>
  <c r="X294" i="3"/>
  <c r="X63" i="3"/>
  <c r="X43" i="3"/>
  <c r="X5" i="3"/>
  <c r="X307" i="3"/>
  <c r="X116" i="3"/>
  <c r="X196" i="3"/>
  <c r="X253" i="3"/>
  <c r="X285" i="3"/>
  <c r="X222" i="3"/>
  <c r="X105" i="3"/>
  <c r="X24" i="3"/>
  <c r="X351" i="3"/>
  <c r="X37" i="3"/>
  <c r="X221" i="3"/>
  <c r="X249" i="3"/>
  <c r="X158" i="3"/>
  <c r="X85" i="3"/>
  <c r="X62" i="3"/>
  <c r="X236" i="3"/>
  <c r="X242" i="3"/>
  <c r="X335" i="3"/>
  <c r="X286" i="3"/>
  <c r="X163" i="3"/>
  <c r="X100" i="3"/>
  <c r="X175" i="3"/>
  <c r="X183" i="3"/>
  <c r="X244" i="3"/>
  <c r="X134" i="3"/>
  <c r="X280" i="3"/>
  <c r="X350" i="3"/>
  <c r="X185" i="3"/>
  <c r="X61" i="3"/>
  <c r="X59" i="3"/>
  <c r="X16" i="3"/>
  <c r="X272" i="3"/>
  <c r="X82" i="3"/>
  <c r="X10" i="3"/>
  <c r="X257" i="3"/>
  <c r="X31" i="3"/>
  <c r="X75" i="3"/>
  <c r="X83" i="3"/>
  <c r="X117" i="3"/>
  <c r="X122" i="3"/>
  <c r="X259" i="3"/>
  <c r="X178" i="3"/>
  <c r="X94" i="3"/>
  <c r="X370" i="3"/>
  <c r="X66" i="3"/>
  <c r="X226" i="3"/>
  <c r="X227" i="3"/>
  <c r="X228" i="3"/>
  <c r="X157" i="3"/>
  <c r="X166" i="3"/>
  <c r="X86" i="3"/>
  <c r="X296" i="3"/>
  <c r="X60" i="3"/>
  <c r="X176" i="3"/>
  <c r="X142" i="3"/>
  <c r="X111" i="3"/>
  <c r="X357" i="3"/>
  <c r="X245" i="3"/>
  <c r="X248" i="3"/>
  <c r="X74" i="3"/>
  <c r="X208" i="3"/>
  <c r="X52" i="3"/>
  <c r="X337" i="3"/>
  <c r="X255" i="3"/>
  <c r="X53" i="3"/>
  <c r="X334" i="3"/>
  <c r="X54" i="3"/>
  <c r="X56" i="3"/>
  <c r="X223" i="3"/>
  <c r="X224" i="3"/>
  <c r="X225" i="3"/>
  <c r="X329" i="3"/>
  <c r="X231" i="3"/>
  <c r="X333" i="3"/>
  <c r="X57" i="3"/>
  <c r="X8" i="3"/>
  <c r="X347" i="3"/>
  <c r="X65" i="3"/>
  <c r="X168" i="3"/>
  <c r="X169" i="3"/>
  <c r="X170" i="3"/>
  <c r="X261" i="3"/>
  <c r="X265" i="3"/>
  <c r="X150" i="3"/>
  <c r="X250" i="3"/>
  <c r="X160" i="3"/>
  <c r="X149" i="3"/>
  <c r="X140" i="3"/>
  <c r="X177" i="3"/>
  <c r="X203" i="3"/>
  <c r="X38" i="3"/>
  <c r="X173" i="3"/>
  <c r="X17" i="3"/>
  <c r="X51" i="3"/>
  <c r="X32" i="3"/>
  <c r="X33" i="3"/>
  <c r="X34" i="3"/>
  <c r="X35" i="3"/>
  <c r="X36" i="3"/>
  <c r="X246" i="3"/>
  <c r="X275" i="3"/>
  <c r="X161" i="3"/>
  <c r="X151" i="3"/>
  <c r="X147" i="3"/>
  <c r="X4" i="3"/>
  <c r="X331" i="3"/>
  <c r="X217" i="3"/>
  <c r="X137" i="3"/>
  <c r="X190" i="3"/>
  <c r="X230" i="3"/>
  <c r="X211" i="3"/>
  <c r="X212" i="3"/>
  <c r="X213" i="3"/>
  <c r="X214" i="3"/>
  <c r="X165" i="3"/>
  <c r="X72" i="3"/>
  <c r="X327" i="3"/>
  <c r="X88" i="3"/>
  <c r="X73" i="3"/>
  <c r="X180" i="3"/>
  <c r="X20" i="3"/>
  <c r="X30" i="3"/>
  <c r="X136" i="3"/>
  <c r="X152" i="3"/>
  <c r="X218" i="3"/>
  <c r="X201" i="3"/>
  <c r="X28" i="3"/>
  <c r="X291" i="3"/>
  <c r="X292" i="3"/>
  <c r="X293" i="3"/>
  <c r="X128" i="3"/>
  <c r="X306" i="3"/>
  <c r="X308" i="3"/>
  <c r="X309" i="3"/>
  <c r="X110" i="3"/>
  <c r="X143" i="3"/>
  <c r="X304" i="3"/>
  <c r="X215" i="3"/>
  <c r="X77" i="3"/>
  <c r="X254" i="3"/>
  <c r="X84" i="3"/>
  <c r="X102" i="3"/>
  <c r="X200" i="3"/>
  <c r="X113" i="3"/>
  <c r="X273" i="3"/>
  <c r="X195" i="3"/>
  <c r="X108" i="3"/>
  <c r="X2" i="3"/>
  <c r="X252" i="3"/>
  <c r="X262" i="3"/>
  <c r="X98" i="3"/>
  <c r="X310" i="3"/>
  <c r="X312" i="3"/>
  <c r="X320" i="3"/>
  <c r="X321" i="3"/>
  <c r="X322" i="3"/>
  <c r="X64" i="3"/>
  <c r="X283" i="3"/>
  <c r="X315" i="3"/>
  <c r="X19" i="3"/>
  <c r="X332" i="3"/>
  <c r="X277" i="3"/>
  <c r="X324" i="3"/>
  <c r="X313" i="3"/>
  <c r="X109" i="3"/>
  <c r="X274" i="3"/>
  <c r="X69" i="3"/>
  <c r="X153" i="3"/>
  <c r="X55" i="3"/>
  <c r="X162" i="3"/>
  <c r="X302" i="3"/>
  <c r="X316" i="3"/>
  <c r="X14" i="3"/>
  <c r="X115" i="3"/>
  <c r="X194" i="3"/>
  <c r="X156" i="3"/>
  <c r="X237" i="3"/>
  <c r="X346" i="3"/>
  <c r="X91" i="3"/>
  <c r="X205" i="3"/>
  <c r="X188" i="3"/>
  <c r="X288" i="3"/>
  <c r="X361" i="3"/>
  <c r="X159" i="3"/>
  <c r="X300" i="3"/>
  <c r="X264" i="3"/>
  <c r="X299" i="3"/>
  <c r="X371" i="3"/>
  <c r="X341" i="3"/>
  <c r="X123" i="3"/>
  <c r="X290" i="3"/>
  <c r="X204" i="3"/>
  <c r="X289" i="3"/>
  <c r="X119" i="3"/>
  <c r="X314" i="3"/>
  <c r="S356" i="3"/>
  <c r="S340" i="3"/>
  <c r="S71" i="3"/>
  <c r="S355" i="3"/>
  <c r="S349" i="3"/>
  <c r="S318" i="3"/>
  <c r="S326" i="3"/>
  <c r="S220" i="3"/>
  <c r="S174" i="3"/>
  <c r="S58" i="3"/>
  <c r="S270" i="3"/>
  <c r="S112" i="3"/>
  <c r="S139" i="3"/>
  <c r="S219" i="3"/>
  <c r="S367" i="3"/>
  <c r="S25" i="3"/>
  <c r="S26" i="3"/>
  <c r="S87" i="3"/>
  <c r="S126" i="3"/>
  <c r="S372" i="3"/>
  <c r="S92" i="3"/>
  <c r="S369" i="3"/>
  <c r="S256" i="3"/>
  <c r="S9" i="3"/>
  <c r="S193" i="3"/>
  <c r="S106" i="3"/>
  <c r="S107" i="3"/>
  <c r="S287" i="3"/>
  <c r="S124" i="3"/>
  <c r="S135" i="3"/>
  <c r="S271" i="3"/>
  <c r="S148" i="3"/>
  <c r="S360" i="3"/>
  <c r="S258" i="3"/>
  <c r="S186" i="3"/>
  <c r="S167" i="3"/>
  <c r="S40" i="3"/>
  <c r="S181" i="3"/>
  <c r="S187" i="3"/>
  <c r="S359" i="3"/>
  <c r="S364" i="3"/>
  <c r="S141" i="3"/>
  <c r="S41" i="3"/>
  <c r="S325" i="3"/>
  <c r="S133" i="3"/>
  <c r="S267" i="3"/>
  <c r="S240" i="3"/>
  <c r="S353" i="3"/>
  <c r="S352" i="3"/>
  <c r="S336" i="3"/>
  <c r="S303" i="3"/>
  <c r="S319" i="3"/>
  <c r="S348" i="3"/>
  <c r="S366" i="3"/>
  <c r="S12" i="3"/>
  <c r="S342" i="3"/>
  <c r="S70" i="3"/>
  <c r="S96" i="3"/>
  <c r="S99" i="3"/>
  <c r="S241" i="3"/>
  <c r="S164" i="3"/>
  <c r="S276" i="3"/>
  <c r="S132" i="3"/>
  <c r="S80" i="3"/>
  <c r="S146" i="3"/>
  <c r="S243" i="3"/>
  <c r="S13" i="3"/>
  <c r="S81" i="3"/>
  <c r="S266" i="3"/>
  <c r="S127" i="3"/>
  <c r="S47" i="3"/>
  <c r="S48" i="3"/>
  <c r="S49" i="3"/>
  <c r="S125" i="3"/>
  <c r="S130" i="3"/>
  <c r="S202" i="3"/>
  <c r="S216" i="3"/>
  <c r="S301" i="3"/>
  <c r="S11" i="3"/>
  <c r="S76" i="3"/>
  <c r="S118" i="3"/>
  <c r="S268" i="3"/>
  <c r="S7" i="3"/>
  <c r="S232" i="3"/>
  <c r="S95" i="3"/>
  <c r="S29" i="3"/>
  <c r="S298" i="3"/>
  <c r="S78" i="3"/>
  <c r="S239" i="3"/>
  <c r="S279" i="3"/>
  <c r="S154" i="3"/>
  <c r="S365" i="3"/>
  <c r="S343" i="3"/>
  <c r="S44" i="3"/>
  <c r="S45" i="3"/>
  <c r="S46" i="3"/>
  <c r="S229" i="3"/>
  <c r="S89" i="3"/>
  <c r="S121" i="3"/>
  <c r="S39" i="3"/>
  <c r="S238" i="3"/>
  <c r="S182" i="3"/>
  <c r="S21" i="3"/>
  <c r="S171" i="3"/>
  <c r="S358" i="3"/>
  <c r="S184" i="3"/>
  <c r="S269" i="3"/>
  <c r="S42" i="3"/>
  <c r="S330" i="3"/>
  <c r="S6" i="3"/>
  <c r="S15" i="3"/>
  <c r="S50" i="3"/>
  <c r="S145" i="3"/>
  <c r="S120" i="3"/>
  <c r="S68" i="3"/>
  <c r="S210" i="3"/>
  <c r="S328" i="3"/>
  <c r="S104" i="3"/>
  <c r="S23" i="3"/>
  <c r="S206" i="3"/>
  <c r="S235" i="3"/>
  <c r="S90" i="3"/>
  <c r="S305" i="3"/>
  <c r="S281" i="3"/>
  <c r="S18" i="3"/>
  <c r="S3" i="3"/>
  <c r="S198" i="3"/>
  <c r="S114" i="3"/>
  <c r="S284" i="3"/>
  <c r="S233" i="3"/>
  <c r="S317" i="3"/>
  <c r="S323" i="3"/>
  <c r="S199" i="3"/>
  <c r="S368" i="3"/>
  <c r="S191" i="3"/>
  <c r="S362" i="3"/>
  <c r="S251" i="3"/>
  <c r="S67" i="3"/>
  <c r="S27" i="3"/>
  <c r="S263" i="3"/>
  <c r="S155" i="3"/>
  <c r="S234" i="3"/>
  <c r="S344" i="3"/>
  <c r="S295" i="3"/>
  <c r="S354" i="3"/>
  <c r="S93" i="3"/>
  <c r="S101" i="3"/>
  <c r="S79" i="3"/>
  <c r="S103" i="3"/>
  <c r="S97" i="3"/>
  <c r="S297" i="3"/>
  <c r="S339" i="3"/>
  <c r="S197" i="3"/>
  <c r="S192" i="3"/>
  <c r="S247" i="3"/>
  <c r="S131" i="3"/>
  <c r="S345" i="3"/>
  <c r="S179" i="3"/>
  <c r="S278" i="3"/>
  <c r="S129" i="3"/>
  <c r="S209" i="3"/>
  <c r="S144" i="3"/>
  <c r="S311" i="3"/>
  <c r="S363" i="3"/>
  <c r="S338" i="3"/>
  <c r="S282" i="3"/>
  <c r="S207" i="3"/>
  <c r="S172" i="3"/>
  <c r="S22" i="3"/>
  <c r="S138" i="3"/>
  <c r="S189" i="3"/>
  <c r="S260" i="3"/>
  <c r="S294" i="3"/>
  <c r="S63" i="3"/>
  <c r="S43" i="3"/>
  <c r="S5" i="3"/>
  <c r="S307" i="3"/>
  <c r="S116" i="3"/>
  <c r="S196" i="3"/>
  <c r="S253" i="3"/>
  <c r="S285" i="3"/>
  <c r="S222" i="3"/>
  <c r="S105" i="3"/>
  <c r="S24" i="3"/>
  <c r="S351" i="3"/>
  <c r="S37" i="3"/>
  <c r="S221" i="3"/>
  <c r="S249" i="3"/>
  <c r="S158" i="3"/>
  <c r="S85" i="3"/>
  <c r="S62" i="3"/>
  <c r="S236" i="3"/>
  <c r="S242" i="3"/>
  <c r="S335" i="3"/>
  <c r="S286" i="3"/>
  <c r="S163" i="3"/>
  <c r="S100" i="3"/>
  <c r="S175" i="3"/>
  <c r="S183" i="3"/>
  <c r="S244" i="3"/>
  <c r="S134" i="3"/>
  <c r="S280" i="3"/>
  <c r="S350" i="3"/>
  <c r="S185" i="3"/>
  <c r="S61" i="3"/>
  <c r="S59" i="3"/>
  <c r="S16" i="3"/>
  <c r="S272" i="3"/>
  <c r="S82" i="3"/>
  <c r="S10" i="3"/>
  <c r="S257" i="3"/>
  <c r="S31" i="3"/>
  <c r="S75" i="3"/>
  <c r="S83" i="3"/>
  <c r="S117" i="3"/>
  <c r="S122" i="3"/>
  <c r="S259" i="3"/>
  <c r="S178" i="3"/>
  <c r="S94" i="3"/>
  <c r="S370" i="3"/>
  <c r="S66" i="3"/>
  <c r="S226" i="3"/>
  <c r="S227" i="3"/>
  <c r="S228" i="3"/>
  <c r="S157" i="3"/>
  <c r="S166" i="3"/>
  <c r="S86" i="3"/>
  <c r="S296" i="3"/>
  <c r="S60" i="3"/>
  <c r="S176" i="3"/>
  <c r="S142" i="3"/>
  <c r="S111" i="3"/>
  <c r="S357" i="3"/>
  <c r="S245" i="3"/>
  <c r="S248" i="3"/>
  <c r="S74" i="3"/>
  <c r="S208" i="3"/>
  <c r="S52" i="3"/>
  <c r="S337" i="3"/>
  <c r="S255" i="3"/>
  <c r="S53" i="3"/>
  <c r="S334" i="3"/>
  <c r="S54" i="3"/>
  <c r="S56" i="3"/>
  <c r="S223" i="3"/>
  <c r="S224" i="3"/>
  <c r="S225" i="3"/>
  <c r="S329" i="3"/>
  <c r="S231" i="3"/>
  <c r="S333" i="3"/>
  <c r="S57" i="3"/>
  <c r="S8" i="3"/>
  <c r="S347" i="3"/>
  <c r="S65" i="3"/>
  <c r="S168" i="3"/>
  <c r="S169" i="3"/>
  <c r="S170" i="3"/>
  <c r="S261" i="3"/>
  <c r="S265" i="3"/>
  <c r="S150" i="3"/>
  <c r="S250" i="3"/>
  <c r="S160" i="3"/>
  <c r="S149" i="3"/>
  <c r="S140" i="3"/>
  <c r="S177" i="3"/>
  <c r="S203" i="3"/>
  <c r="S38" i="3"/>
  <c r="S173" i="3"/>
  <c r="S17" i="3"/>
  <c r="S51" i="3"/>
  <c r="S32" i="3"/>
  <c r="S33" i="3"/>
  <c r="S34" i="3"/>
  <c r="S35" i="3"/>
  <c r="S36" i="3"/>
  <c r="S246" i="3"/>
  <c r="S275" i="3"/>
  <c r="S161" i="3"/>
  <c r="S151" i="3"/>
  <c r="S147" i="3"/>
  <c r="S4" i="3"/>
  <c r="S331" i="3"/>
  <c r="S217" i="3"/>
  <c r="S137" i="3"/>
  <c r="S190" i="3"/>
  <c r="S230" i="3"/>
  <c r="S211" i="3"/>
  <c r="S212" i="3"/>
  <c r="S213" i="3"/>
  <c r="S214" i="3"/>
  <c r="S165" i="3"/>
  <c r="S72" i="3"/>
  <c r="S327" i="3"/>
  <c r="S88" i="3"/>
  <c r="S73" i="3"/>
  <c r="S180" i="3"/>
  <c r="S20" i="3"/>
  <c r="S30" i="3"/>
  <c r="S136" i="3"/>
  <c r="S152" i="3"/>
  <c r="S218" i="3"/>
  <c r="S201" i="3"/>
  <c r="S28" i="3"/>
  <c r="S291" i="3"/>
  <c r="S292" i="3"/>
  <c r="S293" i="3"/>
  <c r="S128" i="3"/>
  <c r="S306" i="3"/>
  <c r="S308" i="3"/>
  <c r="S309" i="3"/>
  <c r="S110" i="3"/>
  <c r="S143" i="3"/>
  <c r="S304" i="3"/>
  <c r="S215" i="3"/>
  <c r="S77" i="3"/>
  <c r="S254" i="3"/>
  <c r="S84" i="3"/>
  <c r="S102" i="3"/>
  <c r="S200" i="3"/>
  <c r="S113" i="3"/>
  <c r="S273" i="3"/>
  <c r="S195" i="3"/>
  <c r="S108" i="3"/>
  <c r="S2" i="3"/>
  <c r="S252" i="3"/>
  <c r="S262" i="3"/>
  <c r="S98" i="3"/>
  <c r="S310" i="3"/>
  <c r="S312" i="3"/>
  <c r="S320" i="3"/>
  <c r="S321" i="3"/>
  <c r="S322" i="3"/>
  <c r="S64" i="3"/>
  <c r="S283" i="3"/>
  <c r="S315" i="3"/>
  <c r="S19" i="3"/>
  <c r="S332" i="3"/>
  <c r="S277" i="3"/>
  <c r="S324" i="3"/>
  <c r="S313" i="3"/>
  <c r="S109" i="3"/>
  <c r="S274" i="3"/>
  <c r="S69" i="3"/>
  <c r="S153" i="3"/>
  <c r="S55" i="3"/>
  <c r="S162" i="3"/>
  <c r="S302" i="3"/>
  <c r="S316" i="3"/>
  <c r="S14" i="3"/>
  <c r="S115" i="3"/>
  <c r="S194" i="3"/>
  <c r="S156" i="3"/>
  <c r="S237" i="3"/>
  <c r="S346" i="3"/>
  <c r="S91" i="3"/>
  <c r="S205" i="3"/>
  <c r="S188" i="3"/>
  <c r="S288" i="3"/>
  <c r="S361" i="3"/>
  <c r="S159" i="3"/>
  <c r="S300" i="3"/>
  <c r="S264" i="3"/>
  <c r="S299" i="3"/>
  <c r="S371" i="3"/>
  <c r="S341" i="3"/>
  <c r="S123" i="3"/>
  <c r="S290" i="3"/>
  <c r="S204" i="3"/>
  <c r="S289" i="3"/>
  <c r="S119" i="3"/>
  <c r="S314" i="3"/>
  <c r="O356" i="3"/>
  <c r="O340" i="3"/>
  <c r="O71" i="3"/>
  <c r="O355" i="3"/>
  <c r="O349" i="3"/>
  <c r="O318" i="3"/>
  <c r="O326" i="3"/>
  <c r="O220" i="3"/>
  <c r="O174" i="3"/>
  <c r="O58" i="3"/>
  <c r="O270" i="3"/>
  <c r="O112" i="3"/>
  <c r="O139" i="3"/>
  <c r="O219" i="3"/>
  <c r="O367" i="3"/>
  <c r="O25" i="3"/>
  <c r="O26" i="3"/>
  <c r="O87" i="3"/>
  <c r="O126" i="3"/>
  <c r="O372" i="3"/>
  <c r="O92" i="3"/>
  <c r="O369" i="3"/>
  <c r="O256" i="3"/>
  <c r="O9" i="3"/>
  <c r="O193" i="3"/>
  <c r="O106" i="3"/>
  <c r="O107" i="3"/>
  <c r="O287" i="3"/>
  <c r="O124" i="3"/>
  <c r="O135" i="3"/>
  <c r="O271" i="3"/>
  <c r="O148" i="3"/>
  <c r="O360" i="3"/>
  <c r="O258" i="3"/>
  <c r="O186" i="3"/>
  <c r="O167" i="3"/>
  <c r="O40" i="3"/>
  <c r="O181" i="3"/>
  <c r="O187" i="3"/>
  <c r="O359" i="3"/>
  <c r="O364" i="3"/>
  <c r="O141" i="3"/>
  <c r="O41" i="3"/>
  <c r="O325" i="3"/>
  <c r="O133" i="3"/>
  <c r="O267" i="3"/>
  <c r="O240" i="3"/>
  <c r="O353" i="3"/>
  <c r="O352" i="3"/>
  <c r="O336" i="3"/>
  <c r="O303" i="3"/>
  <c r="O319" i="3"/>
  <c r="O348" i="3"/>
  <c r="O366" i="3"/>
  <c r="O12" i="3"/>
  <c r="O342" i="3"/>
  <c r="O70" i="3"/>
  <c r="O96" i="3"/>
  <c r="O99" i="3"/>
  <c r="O241" i="3"/>
  <c r="O164" i="3"/>
  <c r="O276" i="3"/>
  <c r="O132" i="3"/>
  <c r="O80" i="3"/>
  <c r="O146" i="3"/>
  <c r="O243" i="3"/>
  <c r="O13" i="3"/>
  <c r="O81" i="3"/>
  <c r="O266" i="3"/>
  <c r="O127" i="3"/>
  <c r="O47" i="3"/>
  <c r="O48" i="3"/>
  <c r="O49" i="3"/>
  <c r="O125" i="3"/>
  <c r="O130" i="3"/>
  <c r="O202" i="3"/>
  <c r="O216" i="3"/>
  <c r="O301" i="3"/>
  <c r="O11" i="3"/>
  <c r="O76" i="3"/>
  <c r="O118" i="3"/>
  <c r="O268" i="3"/>
  <c r="O7" i="3"/>
  <c r="O232" i="3"/>
  <c r="O95" i="3"/>
  <c r="O29" i="3"/>
  <c r="O298" i="3"/>
  <c r="O78" i="3"/>
  <c r="O239" i="3"/>
  <c r="O279" i="3"/>
  <c r="O154" i="3"/>
  <c r="O365" i="3"/>
  <c r="O343" i="3"/>
  <c r="O44" i="3"/>
  <c r="O45" i="3"/>
  <c r="O46" i="3"/>
  <c r="O229" i="3"/>
  <c r="O89" i="3"/>
  <c r="O121" i="3"/>
  <c r="O39" i="3"/>
  <c r="O238" i="3"/>
  <c r="O182" i="3"/>
  <c r="O21" i="3"/>
  <c r="O171" i="3"/>
  <c r="O358" i="3"/>
  <c r="O184" i="3"/>
  <c r="O269" i="3"/>
  <c r="O42" i="3"/>
  <c r="O330" i="3"/>
  <c r="O6" i="3"/>
  <c r="O15" i="3"/>
  <c r="O50" i="3"/>
  <c r="O145" i="3"/>
  <c r="O120" i="3"/>
  <c r="O68" i="3"/>
  <c r="O210" i="3"/>
  <c r="O328" i="3"/>
  <c r="O104" i="3"/>
  <c r="O23" i="3"/>
  <c r="O206" i="3"/>
  <c r="O235" i="3"/>
  <c r="O90" i="3"/>
  <c r="O305" i="3"/>
  <c r="O281" i="3"/>
  <c r="O18" i="3"/>
  <c r="O3" i="3"/>
  <c r="O198" i="3"/>
  <c r="O114" i="3"/>
  <c r="O284" i="3"/>
  <c r="O233" i="3"/>
  <c r="O317" i="3"/>
  <c r="O323" i="3"/>
  <c r="O199" i="3"/>
  <c r="O368" i="3"/>
  <c r="O191" i="3"/>
  <c r="O362" i="3"/>
  <c r="O251" i="3"/>
  <c r="O67" i="3"/>
  <c r="O27" i="3"/>
  <c r="O263" i="3"/>
  <c r="O155" i="3"/>
  <c r="O234" i="3"/>
  <c r="O344" i="3"/>
  <c r="O295" i="3"/>
  <c r="O354" i="3"/>
  <c r="O93" i="3"/>
  <c r="O101" i="3"/>
  <c r="O79" i="3"/>
  <c r="O103" i="3"/>
  <c r="O97" i="3"/>
  <c r="O297" i="3"/>
  <c r="O339" i="3"/>
  <c r="O197" i="3"/>
  <c r="O192" i="3"/>
  <c r="O247" i="3"/>
  <c r="O131" i="3"/>
  <c r="O345" i="3"/>
  <c r="O179" i="3"/>
  <c r="O278" i="3"/>
  <c r="O129" i="3"/>
  <c r="O209" i="3"/>
  <c r="O144" i="3"/>
  <c r="O311" i="3"/>
  <c r="O363" i="3"/>
  <c r="O338" i="3"/>
  <c r="O282" i="3"/>
  <c r="O207" i="3"/>
  <c r="O172" i="3"/>
  <c r="O22" i="3"/>
  <c r="O138" i="3"/>
  <c r="O189" i="3"/>
  <c r="O260" i="3"/>
  <c r="O294" i="3"/>
  <c r="O63" i="3"/>
  <c r="O43" i="3"/>
  <c r="O5" i="3"/>
  <c r="O307" i="3"/>
  <c r="O116" i="3"/>
  <c r="O196" i="3"/>
  <c r="O253" i="3"/>
  <c r="O285" i="3"/>
  <c r="O222" i="3"/>
  <c r="O105" i="3"/>
  <c r="O24" i="3"/>
  <c r="O351" i="3"/>
  <c r="O37" i="3"/>
  <c r="O221" i="3"/>
  <c r="O249" i="3"/>
  <c r="O158" i="3"/>
  <c r="O85" i="3"/>
  <c r="O62" i="3"/>
  <c r="O236" i="3"/>
  <c r="O242" i="3"/>
  <c r="O335" i="3"/>
  <c r="O286" i="3"/>
  <c r="O163" i="3"/>
  <c r="O100" i="3"/>
  <c r="O175" i="3"/>
  <c r="O183" i="3"/>
  <c r="O244" i="3"/>
  <c r="O134" i="3"/>
  <c r="O280" i="3"/>
  <c r="O350" i="3"/>
  <c r="O185" i="3"/>
  <c r="O61" i="3"/>
  <c r="O59" i="3"/>
  <c r="O16" i="3"/>
  <c r="O272" i="3"/>
  <c r="O82" i="3"/>
  <c r="O10" i="3"/>
  <c r="O257" i="3"/>
  <c r="O31" i="3"/>
  <c r="O75" i="3"/>
  <c r="O83" i="3"/>
  <c r="O117" i="3"/>
  <c r="O122" i="3"/>
  <c r="O259" i="3"/>
  <c r="O178" i="3"/>
  <c r="O94" i="3"/>
  <c r="O370" i="3"/>
  <c r="O66" i="3"/>
  <c r="O226" i="3"/>
  <c r="O227" i="3"/>
  <c r="O228" i="3"/>
  <c r="O157" i="3"/>
  <c r="O166" i="3"/>
  <c r="O86" i="3"/>
  <c r="O296" i="3"/>
  <c r="O60" i="3"/>
  <c r="O176" i="3"/>
  <c r="O142" i="3"/>
  <c r="O111" i="3"/>
  <c r="O357" i="3"/>
  <c r="O245" i="3"/>
  <c r="O248" i="3"/>
  <c r="O74" i="3"/>
  <c r="O208" i="3"/>
  <c r="O52" i="3"/>
  <c r="O337" i="3"/>
  <c r="O255" i="3"/>
  <c r="O53" i="3"/>
  <c r="O334" i="3"/>
  <c r="O54" i="3"/>
  <c r="O56" i="3"/>
  <c r="O223" i="3"/>
  <c r="O224" i="3"/>
  <c r="O225" i="3"/>
  <c r="O329" i="3"/>
  <c r="O231" i="3"/>
  <c r="O333" i="3"/>
  <c r="O57" i="3"/>
  <c r="O8" i="3"/>
  <c r="O347" i="3"/>
  <c r="O65" i="3"/>
  <c r="O168" i="3"/>
  <c r="O169" i="3"/>
  <c r="O170" i="3"/>
  <c r="O261" i="3"/>
  <c r="O265" i="3"/>
  <c r="O150" i="3"/>
  <c r="O250" i="3"/>
  <c r="O160" i="3"/>
  <c r="O149" i="3"/>
  <c r="O140" i="3"/>
  <c r="O177" i="3"/>
  <c r="O203" i="3"/>
  <c r="O38" i="3"/>
  <c r="O173" i="3"/>
  <c r="O17" i="3"/>
  <c r="O51" i="3"/>
  <c r="O32" i="3"/>
  <c r="O33" i="3"/>
  <c r="O34" i="3"/>
  <c r="O35" i="3"/>
  <c r="O36" i="3"/>
  <c r="O246" i="3"/>
  <c r="O275" i="3"/>
  <c r="O161" i="3"/>
  <c r="O151" i="3"/>
  <c r="O147" i="3"/>
  <c r="O4" i="3"/>
  <c r="O331" i="3"/>
  <c r="O217" i="3"/>
  <c r="O137" i="3"/>
  <c r="O190" i="3"/>
  <c r="O230" i="3"/>
  <c r="O211" i="3"/>
  <c r="O212" i="3"/>
  <c r="O213" i="3"/>
  <c r="O214" i="3"/>
  <c r="O165" i="3"/>
  <c r="O72" i="3"/>
  <c r="O327" i="3"/>
  <c r="O88" i="3"/>
  <c r="O73" i="3"/>
  <c r="O180" i="3"/>
  <c r="O20" i="3"/>
  <c r="O30" i="3"/>
  <c r="O136" i="3"/>
  <c r="O152" i="3"/>
  <c r="O218" i="3"/>
  <c r="O201" i="3"/>
  <c r="O28" i="3"/>
  <c r="O291" i="3"/>
  <c r="O292" i="3"/>
  <c r="O293" i="3"/>
  <c r="O128" i="3"/>
  <c r="O306" i="3"/>
  <c r="O308" i="3"/>
  <c r="O309" i="3"/>
  <c r="O110" i="3"/>
  <c r="O143" i="3"/>
  <c r="O304" i="3"/>
  <c r="O215" i="3"/>
  <c r="O77" i="3"/>
  <c r="O254" i="3"/>
  <c r="O84" i="3"/>
  <c r="O102" i="3"/>
  <c r="O200" i="3"/>
  <c r="O113" i="3"/>
  <c r="O273" i="3"/>
  <c r="O195" i="3"/>
  <c r="O108" i="3"/>
  <c r="O2" i="3"/>
  <c r="O252" i="3"/>
  <c r="O262" i="3"/>
  <c r="O98" i="3"/>
  <c r="O310" i="3"/>
  <c r="O312" i="3"/>
  <c r="O320" i="3"/>
  <c r="O321" i="3"/>
  <c r="O322" i="3"/>
  <c r="O64" i="3"/>
  <c r="O283" i="3"/>
  <c r="O315" i="3"/>
  <c r="O19" i="3"/>
  <c r="O332" i="3"/>
  <c r="O277" i="3"/>
  <c r="O324" i="3"/>
  <c r="O313" i="3"/>
  <c r="O109" i="3"/>
  <c r="O274" i="3"/>
  <c r="O69" i="3"/>
  <c r="O153" i="3"/>
  <c r="O55" i="3"/>
  <c r="O162" i="3"/>
  <c r="O302" i="3"/>
  <c r="O316" i="3"/>
  <c r="O14" i="3"/>
  <c r="O115" i="3"/>
  <c r="O194" i="3"/>
  <c r="O156" i="3"/>
  <c r="O237" i="3"/>
  <c r="O346" i="3"/>
  <c r="O91" i="3"/>
  <c r="O205" i="3"/>
  <c r="O188" i="3"/>
  <c r="O288" i="3"/>
  <c r="O361" i="3"/>
  <c r="O159" i="3"/>
  <c r="O300" i="3"/>
  <c r="O264" i="3"/>
  <c r="O299" i="3"/>
  <c r="O371" i="3"/>
  <c r="O341" i="3"/>
  <c r="O123" i="3"/>
  <c r="O290" i="3"/>
  <c r="O204" i="3"/>
  <c r="O289" i="3"/>
  <c r="O119" i="3"/>
  <c r="O314" i="3"/>
  <c r="P356" i="3"/>
  <c r="P340" i="3"/>
  <c r="P71" i="3"/>
  <c r="P355" i="3"/>
  <c r="P349" i="3"/>
  <c r="P318" i="3"/>
  <c r="Q318" i="3" s="1"/>
  <c r="P326" i="3"/>
  <c r="P220" i="3"/>
  <c r="P174" i="3"/>
  <c r="P58" i="3"/>
  <c r="P270" i="3"/>
  <c r="P112" i="3"/>
  <c r="P139" i="3"/>
  <c r="P219" i="3"/>
  <c r="Q219" i="3" s="1"/>
  <c r="P367" i="3"/>
  <c r="P25" i="3"/>
  <c r="P26" i="3"/>
  <c r="P87" i="3"/>
  <c r="P126" i="3"/>
  <c r="P372" i="3"/>
  <c r="P92" i="3"/>
  <c r="P369" i="3"/>
  <c r="Q369" i="3" s="1"/>
  <c r="P256" i="3"/>
  <c r="P9" i="3"/>
  <c r="P193" i="3"/>
  <c r="P106" i="3"/>
  <c r="P107" i="3"/>
  <c r="P287" i="3"/>
  <c r="P124" i="3"/>
  <c r="P135" i="3"/>
  <c r="P271" i="3"/>
  <c r="P148" i="3"/>
  <c r="P360" i="3"/>
  <c r="P258" i="3"/>
  <c r="P186" i="3"/>
  <c r="P167" i="3"/>
  <c r="P40" i="3"/>
  <c r="P181" i="3"/>
  <c r="P187" i="3"/>
  <c r="P359" i="3"/>
  <c r="P364" i="3"/>
  <c r="P141" i="3"/>
  <c r="P41" i="3"/>
  <c r="P325" i="3"/>
  <c r="P133" i="3"/>
  <c r="P267" i="3"/>
  <c r="P240" i="3"/>
  <c r="P353" i="3"/>
  <c r="P352" i="3"/>
  <c r="P336" i="3"/>
  <c r="P303" i="3"/>
  <c r="P319" i="3"/>
  <c r="P348" i="3"/>
  <c r="P366" i="3"/>
  <c r="P12" i="3"/>
  <c r="P342" i="3"/>
  <c r="P70" i="3"/>
  <c r="P96" i="3"/>
  <c r="P99" i="3"/>
  <c r="P241" i="3"/>
  <c r="P164" i="3"/>
  <c r="P276" i="3"/>
  <c r="P132" i="3"/>
  <c r="P80" i="3"/>
  <c r="P146" i="3"/>
  <c r="P243" i="3"/>
  <c r="P13" i="3"/>
  <c r="P81" i="3"/>
  <c r="P266" i="3"/>
  <c r="P127" i="3"/>
  <c r="P47" i="3"/>
  <c r="P48" i="3"/>
  <c r="P49" i="3"/>
  <c r="P125" i="3"/>
  <c r="P130" i="3"/>
  <c r="P202" i="3"/>
  <c r="P216" i="3"/>
  <c r="P301" i="3"/>
  <c r="P11" i="3"/>
  <c r="P76" i="3"/>
  <c r="P118" i="3"/>
  <c r="P268" i="3"/>
  <c r="P7" i="3"/>
  <c r="P232" i="3"/>
  <c r="P95" i="3"/>
  <c r="P29" i="3"/>
  <c r="P298" i="3"/>
  <c r="P78" i="3"/>
  <c r="P239" i="3"/>
  <c r="P279" i="3"/>
  <c r="P154" i="3"/>
  <c r="P365" i="3"/>
  <c r="P343" i="3"/>
  <c r="P44" i="3"/>
  <c r="P45" i="3"/>
  <c r="P46" i="3"/>
  <c r="P229" i="3"/>
  <c r="P89" i="3"/>
  <c r="P121" i="3"/>
  <c r="P39" i="3"/>
  <c r="P238" i="3"/>
  <c r="P182" i="3"/>
  <c r="P21" i="3"/>
  <c r="P171" i="3"/>
  <c r="P358" i="3"/>
  <c r="P184" i="3"/>
  <c r="P269" i="3"/>
  <c r="P42" i="3"/>
  <c r="P330" i="3"/>
  <c r="P6" i="3"/>
  <c r="P15" i="3"/>
  <c r="P50" i="3"/>
  <c r="P145" i="3"/>
  <c r="P120" i="3"/>
  <c r="P68" i="3"/>
  <c r="P210" i="3"/>
  <c r="P328" i="3"/>
  <c r="P104" i="3"/>
  <c r="P23" i="3"/>
  <c r="P206" i="3"/>
  <c r="P235" i="3"/>
  <c r="P90" i="3"/>
  <c r="P305" i="3"/>
  <c r="P281" i="3"/>
  <c r="P18" i="3"/>
  <c r="P3" i="3"/>
  <c r="P198" i="3"/>
  <c r="P114" i="3"/>
  <c r="P284" i="3"/>
  <c r="P233" i="3"/>
  <c r="P317" i="3"/>
  <c r="P323" i="3"/>
  <c r="P199" i="3"/>
  <c r="P368" i="3"/>
  <c r="P191" i="3"/>
  <c r="P362" i="3"/>
  <c r="P251" i="3"/>
  <c r="P67" i="3"/>
  <c r="P27" i="3"/>
  <c r="P263" i="3"/>
  <c r="P155" i="3"/>
  <c r="P234" i="3"/>
  <c r="P344" i="3"/>
  <c r="P295" i="3"/>
  <c r="P354" i="3"/>
  <c r="P93" i="3"/>
  <c r="P101" i="3"/>
  <c r="P79" i="3"/>
  <c r="P103" i="3"/>
  <c r="P97" i="3"/>
  <c r="P297" i="3"/>
  <c r="P339" i="3"/>
  <c r="P197" i="3"/>
  <c r="P192" i="3"/>
  <c r="P247" i="3"/>
  <c r="P131" i="3"/>
  <c r="P345" i="3"/>
  <c r="P179" i="3"/>
  <c r="P278" i="3"/>
  <c r="P129" i="3"/>
  <c r="P209" i="3"/>
  <c r="P144" i="3"/>
  <c r="P311" i="3"/>
  <c r="P363" i="3"/>
  <c r="P338" i="3"/>
  <c r="P282" i="3"/>
  <c r="P207" i="3"/>
  <c r="P172" i="3"/>
  <c r="P22" i="3"/>
  <c r="P138" i="3"/>
  <c r="P189" i="3"/>
  <c r="P260" i="3"/>
  <c r="P294" i="3"/>
  <c r="P63" i="3"/>
  <c r="P43" i="3"/>
  <c r="P5" i="3"/>
  <c r="P307" i="3"/>
  <c r="P116" i="3"/>
  <c r="P196" i="3"/>
  <c r="P253" i="3"/>
  <c r="P285" i="3"/>
  <c r="P222" i="3"/>
  <c r="P105" i="3"/>
  <c r="P24" i="3"/>
  <c r="P351" i="3"/>
  <c r="P37" i="3"/>
  <c r="P221" i="3"/>
  <c r="P249" i="3"/>
  <c r="P158" i="3"/>
  <c r="P85" i="3"/>
  <c r="P62" i="3"/>
  <c r="P236" i="3"/>
  <c r="P242" i="3"/>
  <c r="P335" i="3"/>
  <c r="P286" i="3"/>
  <c r="P163" i="3"/>
  <c r="P100" i="3"/>
  <c r="P175" i="3"/>
  <c r="P183" i="3"/>
  <c r="P244" i="3"/>
  <c r="P134" i="3"/>
  <c r="P280" i="3"/>
  <c r="P350" i="3"/>
  <c r="P185" i="3"/>
  <c r="P61" i="3"/>
  <c r="P59" i="3"/>
  <c r="P16" i="3"/>
  <c r="P272" i="3"/>
  <c r="P82" i="3"/>
  <c r="P10" i="3"/>
  <c r="P257" i="3"/>
  <c r="P31" i="3"/>
  <c r="P75" i="3"/>
  <c r="P83" i="3"/>
  <c r="P117" i="3"/>
  <c r="P122" i="3"/>
  <c r="P259" i="3"/>
  <c r="P178" i="3"/>
  <c r="P94" i="3"/>
  <c r="P370" i="3"/>
  <c r="P66" i="3"/>
  <c r="P226" i="3"/>
  <c r="P227" i="3"/>
  <c r="P228" i="3"/>
  <c r="P157" i="3"/>
  <c r="P166" i="3"/>
  <c r="P86" i="3"/>
  <c r="P296" i="3"/>
  <c r="P60" i="3"/>
  <c r="P176" i="3"/>
  <c r="P142" i="3"/>
  <c r="P111" i="3"/>
  <c r="P357" i="3"/>
  <c r="P245" i="3"/>
  <c r="P248" i="3"/>
  <c r="P74" i="3"/>
  <c r="P208" i="3"/>
  <c r="P52" i="3"/>
  <c r="P337" i="3"/>
  <c r="P255" i="3"/>
  <c r="P53" i="3"/>
  <c r="P334" i="3"/>
  <c r="P54" i="3"/>
  <c r="P56" i="3"/>
  <c r="P223" i="3"/>
  <c r="P224" i="3"/>
  <c r="P225" i="3"/>
  <c r="P329" i="3"/>
  <c r="P231" i="3"/>
  <c r="P333" i="3"/>
  <c r="P57" i="3"/>
  <c r="P8" i="3"/>
  <c r="P347" i="3"/>
  <c r="P65" i="3"/>
  <c r="P168" i="3"/>
  <c r="P169" i="3"/>
  <c r="P170" i="3"/>
  <c r="P261" i="3"/>
  <c r="P265" i="3"/>
  <c r="P150" i="3"/>
  <c r="P250" i="3"/>
  <c r="P160" i="3"/>
  <c r="P149" i="3"/>
  <c r="P140" i="3"/>
  <c r="P177" i="3"/>
  <c r="P203" i="3"/>
  <c r="P38" i="3"/>
  <c r="P173" i="3"/>
  <c r="P17" i="3"/>
  <c r="P51" i="3"/>
  <c r="P32" i="3"/>
  <c r="P33" i="3"/>
  <c r="P34" i="3"/>
  <c r="P35" i="3"/>
  <c r="P36" i="3"/>
  <c r="P246" i="3"/>
  <c r="P275" i="3"/>
  <c r="P161" i="3"/>
  <c r="P151" i="3"/>
  <c r="P147" i="3"/>
  <c r="P4" i="3"/>
  <c r="P331" i="3"/>
  <c r="P217" i="3"/>
  <c r="P137" i="3"/>
  <c r="P190" i="3"/>
  <c r="P230" i="3"/>
  <c r="P211" i="3"/>
  <c r="P212" i="3"/>
  <c r="P213" i="3"/>
  <c r="P214" i="3"/>
  <c r="P165" i="3"/>
  <c r="P72" i="3"/>
  <c r="P327" i="3"/>
  <c r="P88" i="3"/>
  <c r="P73" i="3"/>
  <c r="P180" i="3"/>
  <c r="P20" i="3"/>
  <c r="P30" i="3"/>
  <c r="P136" i="3"/>
  <c r="P152" i="3"/>
  <c r="P218" i="3"/>
  <c r="P201" i="3"/>
  <c r="P28" i="3"/>
  <c r="P291" i="3"/>
  <c r="P292" i="3"/>
  <c r="P293" i="3"/>
  <c r="P128" i="3"/>
  <c r="P306" i="3"/>
  <c r="P308" i="3"/>
  <c r="P309" i="3"/>
  <c r="P110" i="3"/>
  <c r="P143" i="3"/>
  <c r="P304" i="3"/>
  <c r="P215" i="3"/>
  <c r="P77" i="3"/>
  <c r="P254" i="3"/>
  <c r="P84" i="3"/>
  <c r="P102" i="3"/>
  <c r="P200" i="3"/>
  <c r="P113" i="3"/>
  <c r="P273" i="3"/>
  <c r="P195" i="3"/>
  <c r="P108" i="3"/>
  <c r="P2" i="3"/>
  <c r="P252" i="3"/>
  <c r="P262" i="3"/>
  <c r="P98" i="3"/>
  <c r="P310" i="3"/>
  <c r="P312" i="3"/>
  <c r="P320" i="3"/>
  <c r="P321" i="3"/>
  <c r="P322" i="3"/>
  <c r="P64" i="3"/>
  <c r="P283" i="3"/>
  <c r="P315" i="3"/>
  <c r="P19" i="3"/>
  <c r="P332" i="3"/>
  <c r="P277" i="3"/>
  <c r="P324" i="3"/>
  <c r="P313" i="3"/>
  <c r="P109" i="3"/>
  <c r="P274" i="3"/>
  <c r="P69" i="3"/>
  <c r="P153" i="3"/>
  <c r="P55" i="3"/>
  <c r="P162" i="3"/>
  <c r="P302" i="3"/>
  <c r="P316" i="3"/>
  <c r="P14" i="3"/>
  <c r="P115" i="3"/>
  <c r="P194" i="3"/>
  <c r="P156" i="3"/>
  <c r="P237" i="3"/>
  <c r="P346" i="3"/>
  <c r="P91" i="3"/>
  <c r="P205" i="3"/>
  <c r="P188" i="3"/>
  <c r="P288" i="3"/>
  <c r="Q288" i="3" s="1"/>
  <c r="P361" i="3"/>
  <c r="P159" i="3"/>
  <c r="P300" i="3"/>
  <c r="P264" i="3"/>
  <c r="P299" i="3"/>
  <c r="P371" i="3"/>
  <c r="P341" i="3"/>
  <c r="P123" i="3"/>
  <c r="Q123" i="3" s="1"/>
  <c r="P290" i="3"/>
  <c r="P204" i="3"/>
  <c r="P289" i="3"/>
  <c r="P119" i="3"/>
  <c r="P314" i="3"/>
  <c r="M356" i="3"/>
  <c r="M340" i="3"/>
  <c r="M71" i="3"/>
  <c r="M355" i="3"/>
  <c r="M349" i="3"/>
  <c r="M318" i="3"/>
  <c r="M326" i="3"/>
  <c r="M220" i="3"/>
  <c r="M174" i="3"/>
  <c r="M58" i="3"/>
  <c r="M270" i="3"/>
  <c r="M112" i="3"/>
  <c r="M139" i="3"/>
  <c r="M219" i="3"/>
  <c r="M367" i="3"/>
  <c r="M25" i="3"/>
  <c r="M26" i="3"/>
  <c r="M87" i="3"/>
  <c r="M126" i="3"/>
  <c r="M372" i="3"/>
  <c r="M92" i="3"/>
  <c r="M369" i="3"/>
  <c r="M256" i="3"/>
  <c r="M9" i="3"/>
  <c r="M193" i="3"/>
  <c r="M106" i="3"/>
  <c r="M107" i="3"/>
  <c r="M287" i="3"/>
  <c r="M124" i="3"/>
  <c r="M135" i="3"/>
  <c r="M271" i="3"/>
  <c r="M148" i="3"/>
  <c r="M360" i="3"/>
  <c r="M258" i="3"/>
  <c r="M186" i="3"/>
  <c r="M167" i="3"/>
  <c r="M40" i="3"/>
  <c r="M181" i="3"/>
  <c r="M187" i="3"/>
  <c r="M359" i="3"/>
  <c r="M364" i="3"/>
  <c r="M141" i="3"/>
  <c r="M41" i="3"/>
  <c r="M325" i="3"/>
  <c r="M133" i="3"/>
  <c r="M267" i="3"/>
  <c r="M240" i="3"/>
  <c r="M353" i="3"/>
  <c r="M352" i="3"/>
  <c r="M336" i="3"/>
  <c r="M303" i="3"/>
  <c r="M319" i="3"/>
  <c r="M348" i="3"/>
  <c r="M366" i="3"/>
  <c r="M12" i="3"/>
  <c r="M342" i="3"/>
  <c r="M70" i="3"/>
  <c r="M96" i="3"/>
  <c r="M99" i="3"/>
  <c r="M241" i="3"/>
  <c r="M164" i="3"/>
  <c r="M276" i="3"/>
  <c r="M132" i="3"/>
  <c r="M80" i="3"/>
  <c r="M146" i="3"/>
  <c r="M243" i="3"/>
  <c r="M13" i="3"/>
  <c r="M81" i="3"/>
  <c r="M266" i="3"/>
  <c r="M127" i="3"/>
  <c r="M47" i="3"/>
  <c r="M48" i="3"/>
  <c r="M49" i="3"/>
  <c r="M125" i="3"/>
  <c r="M130" i="3"/>
  <c r="M202" i="3"/>
  <c r="M216" i="3"/>
  <c r="M301" i="3"/>
  <c r="M11" i="3"/>
  <c r="M76" i="3"/>
  <c r="M118" i="3"/>
  <c r="M268" i="3"/>
  <c r="M7" i="3"/>
  <c r="M232" i="3"/>
  <c r="M95" i="3"/>
  <c r="M29" i="3"/>
  <c r="M298" i="3"/>
  <c r="M78" i="3"/>
  <c r="M239" i="3"/>
  <c r="M279" i="3"/>
  <c r="M154" i="3"/>
  <c r="M365" i="3"/>
  <c r="M343" i="3"/>
  <c r="M44" i="3"/>
  <c r="M45" i="3"/>
  <c r="M46" i="3"/>
  <c r="M229" i="3"/>
  <c r="M89" i="3"/>
  <c r="M121" i="3"/>
  <c r="M39" i="3"/>
  <c r="M238" i="3"/>
  <c r="M182" i="3"/>
  <c r="M21" i="3"/>
  <c r="M171" i="3"/>
  <c r="M358" i="3"/>
  <c r="M184" i="3"/>
  <c r="M269" i="3"/>
  <c r="M42" i="3"/>
  <c r="M330" i="3"/>
  <c r="M6" i="3"/>
  <c r="M15" i="3"/>
  <c r="M50" i="3"/>
  <c r="M145" i="3"/>
  <c r="M120" i="3"/>
  <c r="M68" i="3"/>
  <c r="M210" i="3"/>
  <c r="M328" i="3"/>
  <c r="M104" i="3"/>
  <c r="M23" i="3"/>
  <c r="M206" i="3"/>
  <c r="M235" i="3"/>
  <c r="M90" i="3"/>
  <c r="M305" i="3"/>
  <c r="M281" i="3"/>
  <c r="M18" i="3"/>
  <c r="M3" i="3"/>
  <c r="M198" i="3"/>
  <c r="M114" i="3"/>
  <c r="M284" i="3"/>
  <c r="M233" i="3"/>
  <c r="M317" i="3"/>
  <c r="M323" i="3"/>
  <c r="M199" i="3"/>
  <c r="M368" i="3"/>
  <c r="M191" i="3"/>
  <c r="M362" i="3"/>
  <c r="M251" i="3"/>
  <c r="M67" i="3"/>
  <c r="M27" i="3"/>
  <c r="M263" i="3"/>
  <c r="M155" i="3"/>
  <c r="M234" i="3"/>
  <c r="M344" i="3"/>
  <c r="M295" i="3"/>
  <c r="M354" i="3"/>
  <c r="M93" i="3"/>
  <c r="M101" i="3"/>
  <c r="M79" i="3"/>
  <c r="M103" i="3"/>
  <c r="M97" i="3"/>
  <c r="M297" i="3"/>
  <c r="M339" i="3"/>
  <c r="M197" i="3"/>
  <c r="M192" i="3"/>
  <c r="M247" i="3"/>
  <c r="M131" i="3"/>
  <c r="M345" i="3"/>
  <c r="M179" i="3"/>
  <c r="M278" i="3"/>
  <c r="M129" i="3"/>
  <c r="M209" i="3"/>
  <c r="M144" i="3"/>
  <c r="M311" i="3"/>
  <c r="M363" i="3"/>
  <c r="M338" i="3"/>
  <c r="M282" i="3"/>
  <c r="M207" i="3"/>
  <c r="M172" i="3"/>
  <c r="M22" i="3"/>
  <c r="M138" i="3"/>
  <c r="M189" i="3"/>
  <c r="M260" i="3"/>
  <c r="M294" i="3"/>
  <c r="M63" i="3"/>
  <c r="M43" i="3"/>
  <c r="M5" i="3"/>
  <c r="M307" i="3"/>
  <c r="M116" i="3"/>
  <c r="M196" i="3"/>
  <c r="M253" i="3"/>
  <c r="M285" i="3"/>
  <c r="M222" i="3"/>
  <c r="M105" i="3"/>
  <c r="M24" i="3"/>
  <c r="M351" i="3"/>
  <c r="M37" i="3"/>
  <c r="M221" i="3"/>
  <c r="M249" i="3"/>
  <c r="M158" i="3"/>
  <c r="M85" i="3"/>
  <c r="M62" i="3"/>
  <c r="M236" i="3"/>
  <c r="M242" i="3"/>
  <c r="M335" i="3"/>
  <c r="M286" i="3"/>
  <c r="M163" i="3"/>
  <c r="M100" i="3"/>
  <c r="M175" i="3"/>
  <c r="M183" i="3"/>
  <c r="M244" i="3"/>
  <c r="M134" i="3"/>
  <c r="M280" i="3"/>
  <c r="M350" i="3"/>
  <c r="M185" i="3"/>
  <c r="M61" i="3"/>
  <c r="M59" i="3"/>
  <c r="M16" i="3"/>
  <c r="M272" i="3"/>
  <c r="M82" i="3"/>
  <c r="M10" i="3"/>
  <c r="M257" i="3"/>
  <c r="M31" i="3"/>
  <c r="M75" i="3"/>
  <c r="M83" i="3"/>
  <c r="M117" i="3"/>
  <c r="M122" i="3"/>
  <c r="M259" i="3"/>
  <c r="M178" i="3"/>
  <c r="M94" i="3"/>
  <c r="M370" i="3"/>
  <c r="M66" i="3"/>
  <c r="M226" i="3"/>
  <c r="M227" i="3"/>
  <c r="M228" i="3"/>
  <c r="M157" i="3"/>
  <c r="M166" i="3"/>
  <c r="M86" i="3"/>
  <c r="M296" i="3"/>
  <c r="M60" i="3"/>
  <c r="M176" i="3"/>
  <c r="M142" i="3"/>
  <c r="M111" i="3"/>
  <c r="M357" i="3"/>
  <c r="M245" i="3"/>
  <c r="M248" i="3"/>
  <c r="M74" i="3"/>
  <c r="M208" i="3"/>
  <c r="M52" i="3"/>
  <c r="M337" i="3"/>
  <c r="M255" i="3"/>
  <c r="M53" i="3"/>
  <c r="M334" i="3"/>
  <c r="M54" i="3"/>
  <c r="M56" i="3"/>
  <c r="M223" i="3"/>
  <c r="M224" i="3"/>
  <c r="M225" i="3"/>
  <c r="M329" i="3"/>
  <c r="M231" i="3"/>
  <c r="M333" i="3"/>
  <c r="M57" i="3"/>
  <c r="M8" i="3"/>
  <c r="M347" i="3"/>
  <c r="M65" i="3"/>
  <c r="M168" i="3"/>
  <c r="M169" i="3"/>
  <c r="M170" i="3"/>
  <c r="M261" i="3"/>
  <c r="M265" i="3"/>
  <c r="M150" i="3"/>
  <c r="M250" i="3"/>
  <c r="M160" i="3"/>
  <c r="M149" i="3"/>
  <c r="M140" i="3"/>
  <c r="M177" i="3"/>
  <c r="M203" i="3"/>
  <c r="M38" i="3"/>
  <c r="M173" i="3"/>
  <c r="M17" i="3"/>
  <c r="M51" i="3"/>
  <c r="M32" i="3"/>
  <c r="M33" i="3"/>
  <c r="M34" i="3"/>
  <c r="M35" i="3"/>
  <c r="M36" i="3"/>
  <c r="M246" i="3"/>
  <c r="M275" i="3"/>
  <c r="M161" i="3"/>
  <c r="M151" i="3"/>
  <c r="M147" i="3"/>
  <c r="M4" i="3"/>
  <c r="M331" i="3"/>
  <c r="M217" i="3"/>
  <c r="M137" i="3"/>
  <c r="M190" i="3"/>
  <c r="M230" i="3"/>
  <c r="M211" i="3"/>
  <c r="M212" i="3"/>
  <c r="M213" i="3"/>
  <c r="M214" i="3"/>
  <c r="M165" i="3"/>
  <c r="M72" i="3"/>
  <c r="M327" i="3"/>
  <c r="M88" i="3"/>
  <c r="M73" i="3"/>
  <c r="M180" i="3"/>
  <c r="M20" i="3"/>
  <c r="M30" i="3"/>
  <c r="M136" i="3"/>
  <c r="M152" i="3"/>
  <c r="M218" i="3"/>
  <c r="M201" i="3"/>
  <c r="M28" i="3"/>
  <c r="M291" i="3"/>
  <c r="M292" i="3"/>
  <c r="M293" i="3"/>
  <c r="M128" i="3"/>
  <c r="M306" i="3"/>
  <c r="M308" i="3"/>
  <c r="M309" i="3"/>
  <c r="M110" i="3"/>
  <c r="M143" i="3"/>
  <c r="M304" i="3"/>
  <c r="M215" i="3"/>
  <c r="M77" i="3"/>
  <c r="M254" i="3"/>
  <c r="M84" i="3"/>
  <c r="M102" i="3"/>
  <c r="M200" i="3"/>
  <c r="M113" i="3"/>
  <c r="M273" i="3"/>
  <c r="M195" i="3"/>
  <c r="M108" i="3"/>
  <c r="M2" i="3"/>
  <c r="M252" i="3"/>
  <c r="M262" i="3"/>
  <c r="M98" i="3"/>
  <c r="M310" i="3"/>
  <c r="M312" i="3"/>
  <c r="M320" i="3"/>
  <c r="M321" i="3"/>
  <c r="M322" i="3"/>
  <c r="M64" i="3"/>
  <c r="M283" i="3"/>
  <c r="M315" i="3"/>
  <c r="M19" i="3"/>
  <c r="M332" i="3"/>
  <c r="M277" i="3"/>
  <c r="M324" i="3"/>
  <c r="M313" i="3"/>
  <c r="M109" i="3"/>
  <c r="M274" i="3"/>
  <c r="M69" i="3"/>
  <c r="M153" i="3"/>
  <c r="M55" i="3"/>
  <c r="M162" i="3"/>
  <c r="M302" i="3"/>
  <c r="M316" i="3"/>
  <c r="M14" i="3"/>
  <c r="M115" i="3"/>
  <c r="M194" i="3"/>
  <c r="M156" i="3"/>
  <c r="M237" i="3"/>
  <c r="M346" i="3"/>
  <c r="M91" i="3"/>
  <c r="M205" i="3"/>
  <c r="M188" i="3"/>
  <c r="M288" i="3"/>
  <c r="M361" i="3"/>
  <c r="M159" i="3"/>
  <c r="M300" i="3"/>
  <c r="M264" i="3"/>
  <c r="M299" i="3"/>
  <c r="M371" i="3"/>
  <c r="M341" i="3"/>
  <c r="M123" i="3"/>
  <c r="M290" i="3"/>
  <c r="M204" i="3"/>
  <c r="M289" i="3"/>
  <c r="M119" i="3"/>
  <c r="M314" i="3"/>
  <c r="L356" i="3"/>
  <c r="L340" i="3"/>
  <c r="L71" i="3"/>
  <c r="L355" i="3"/>
  <c r="L349" i="3"/>
  <c r="L318" i="3"/>
  <c r="L326" i="3"/>
  <c r="L220" i="3"/>
  <c r="L174" i="3"/>
  <c r="L58" i="3"/>
  <c r="L270" i="3"/>
  <c r="L112" i="3"/>
  <c r="L139" i="3"/>
  <c r="L219" i="3"/>
  <c r="L367" i="3"/>
  <c r="L25" i="3"/>
  <c r="L26" i="3"/>
  <c r="L87" i="3"/>
  <c r="L126" i="3"/>
  <c r="L372" i="3"/>
  <c r="L92" i="3"/>
  <c r="L369" i="3"/>
  <c r="L256" i="3"/>
  <c r="L9" i="3"/>
  <c r="L193" i="3"/>
  <c r="L106" i="3"/>
  <c r="L107" i="3"/>
  <c r="L287" i="3"/>
  <c r="L124" i="3"/>
  <c r="L135" i="3"/>
  <c r="L271" i="3"/>
  <c r="L148" i="3"/>
  <c r="L360" i="3"/>
  <c r="L258" i="3"/>
  <c r="L186" i="3"/>
  <c r="L167" i="3"/>
  <c r="L40" i="3"/>
  <c r="L181" i="3"/>
  <c r="L187" i="3"/>
  <c r="L359" i="3"/>
  <c r="L364" i="3"/>
  <c r="L141" i="3"/>
  <c r="L41" i="3"/>
  <c r="L325" i="3"/>
  <c r="L133" i="3"/>
  <c r="L267" i="3"/>
  <c r="L240" i="3"/>
  <c r="L353" i="3"/>
  <c r="L352" i="3"/>
  <c r="L336" i="3"/>
  <c r="L303" i="3"/>
  <c r="L319" i="3"/>
  <c r="L348" i="3"/>
  <c r="L366" i="3"/>
  <c r="L12" i="3"/>
  <c r="L342" i="3"/>
  <c r="L70" i="3"/>
  <c r="L96" i="3"/>
  <c r="L99" i="3"/>
  <c r="L241" i="3"/>
  <c r="L164" i="3"/>
  <c r="L276" i="3"/>
  <c r="L132" i="3"/>
  <c r="L80" i="3"/>
  <c r="L146" i="3"/>
  <c r="L243" i="3"/>
  <c r="L13" i="3"/>
  <c r="L81" i="3"/>
  <c r="L266" i="3"/>
  <c r="L127" i="3"/>
  <c r="L47" i="3"/>
  <c r="L48" i="3"/>
  <c r="L49" i="3"/>
  <c r="L125" i="3"/>
  <c r="L130" i="3"/>
  <c r="L202" i="3"/>
  <c r="L216" i="3"/>
  <c r="L301" i="3"/>
  <c r="L11" i="3"/>
  <c r="L76" i="3"/>
  <c r="L118" i="3"/>
  <c r="L268" i="3"/>
  <c r="L7" i="3"/>
  <c r="L232" i="3"/>
  <c r="L95" i="3"/>
  <c r="L29" i="3"/>
  <c r="L298" i="3"/>
  <c r="L78" i="3"/>
  <c r="L239" i="3"/>
  <c r="L279" i="3"/>
  <c r="L154" i="3"/>
  <c r="L365" i="3"/>
  <c r="L343" i="3"/>
  <c r="L44" i="3"/>
  <c r="L45" i="3"/>
  <c r="L46" i="3"/>
  <c r="L229" i="3"/>
  <c r="L89" i="3"/>
  <c r="L121" i="3"/>
  <c r="L39" i="3"/>
  <c r="L238" i="3"/>
  <c r="L182" i="3"/>
  <c r="L21" i="3"/>
  <c r="L171" i="3"/>
  <c r="L358" i="3"/>
  <c r="L184" i="3"/>
  <c r="L269" i="3"/>
  <c r="L42" i="3"/>
  <c r="L330" i="3"/>
  <c r="L6" i="3"/>
  <c r="L15" i="3"/>
  <c r="L50" i="3"/>
  <c r="L145" i="3"/>
  <c r="L120" i="3"/>
  <c r="L68" i="3"/>
  <c r="L210" i="3"/>
  <c r="L328" i="3"/>
  <c r="L104" i="3"/>
  <c r="L23" i="3"/>
  <c r="L206" i="3"/>
  <c r="L235" i="3"/>
  <c r="L90" i="3"/>
  <c r="L305" i="3"/>
  <c r="L281" i="3"/>
  <c r="L18" i="3"/>
  <c r="L3" i="3"/>
  <c r="L198" i="3"/>
  <c r="L114" i="3"/>
  <c r="L284" i="3"/>
  <c r="L233" i="3"/>
  <c r="L317" i="3"/>
  <c r="L323" i="3"/>
  <c r="L199" i="3"/>
  <c r="L368" i="3"/>
  <c r="L191" i="3"/>
  <c r="L362" i="3"/>
  <c r="L251" i="3"/>
  <c r="L67" i="3"/>
  <c r="L27" i="3"/>
  <c r="L263" i="3"/>
  <c r="L155" i="3"/>
  <c r="L234" i="3"/>
  <c r="L344" i="3"/>
  <c r="L295" i="3"/>
  <c r="L354" i="3"/>
  <c r="L93" i="3"/>
  <c r="L101" i="3"/>
  <c r="L79" i="3"/>
  <c r="L103" i="3"/>
  <c r="L97" i="3"/>
  <c r="L297" i="3"/>
  <c r="L339" i="3"/>
  <c r="L197" i="3"/>
  <c r="L192" i="3"/>
  <c r="L247" i="3"/>
  <c r="L131" i="3"/>
  <c r="L345" i="3"/>
  <c r="L179" i="3"/>
  <c r="L278" i="3"/>
  <c r="L129" i="3"/>
  <c r="L209" i="3"/>
  <c r="L144" i="3"/>
  <c r="L311" i="3"/>
  <c r="L363" i="3"/>
  <c r="L338" i="3"/>
  <c r="L282" i="3"/>
  <c r="L207" i="3"/>
  <c r="L172" i="3"/>
  <c r="L22" i="3"/>
  <c r="L138" i="3"/>
  <c r="L189" i="3"/>
  <c r="L260" i="3"/>
  <c r="L294" i="3"/>
  <c r="L63" i="3"/>
  <c r="L43" i="3"/>
  <c r="L5" i="3"/>
  <c r="L307" i="3"/>
  <c r="L116" i="3"/>
  <c r="L196" i="3"/>
  <c r="L253" i="3"/>
  <c r="L285" i="3"/>
  <c r="L222" i="3"/>
  <c r="L105" i="3"/>
  <c r="L24" i="3"/>
  <c r="L351" i="3"/>
  <c r="L37" i="3"/>
  <c r="L221" i="3"/>
  <c r="L249" i="3"/>
  <c r="L158" i="3"/>
  <c r="L85" i="3"/>
  <c r="L62" i="3"/>
  <c r="L236" i="3"/>
  <c r="L242" i="3"/>
  <c r="L335" i="3"/>
  <c r="L286" i="3"/>
  <c r="L163" i="3"/>
  <c r="L100" i="3"/>
  <c r="L175" i="3"/>
  <c r="L183" i="3"/>
  <c r="L244" i="3"/>
  <c r="L134" i="3"/>
  <c r="L280" i="3"/>
  <c r="L350" i="3"/>
  <c r="L185" i="3"/>
  <c r="L61" i="3"/>
  <c r="L59" i="3"/>
  <c r="L16" i="3"/>
  <c r="L272" i="3"/>
  <c r="L82" i="3"/>
  <c r="L10" i="3"/>
  <c r="L257" i="3"/>
  <c r="L31" i="3"/>
  <c r="L75" i="3"/>
  <c r="L83" i="3"/>
  <c r="L117" i="3"/>
  <c r="L122" i="3"/>
  <c r="L259" i="3"/>
  <c r="L178" i="3"/>
  <c r="L94" i="3"/>
  <c r="L370" i="3"/>
  <c r="L66" i="3"/>
  <c r="L226" i="3"/>
  <c r="L227" i="3"/>
  <c r="L228" i="3"/>
  <c r="L157" i="3"/>
  <c r="L166" i="3"/>
  <c r="L86" i="3"/>
  <c r="L296" i="3"/>
  <c r="L60" i="3"/>
  <c r="L176" i="3"/>
  <c r="L142" i="3"/>
  <c r="L111" i="3"/>
  <c r="L357" i="3"/>
  <c r="L245" i="3"/>
  <c r="L248" i="3"/>
  <c r="L74" i="3"/>
  <c r="L208" i="3"/>
  <c r="L52" i="3"/>
  <c r="L337" i="3"/>
  <c r="L255" i="3"/>
  <c r="L53" i="3"/>
  <c r="L334" i="3"/>
  <c r="L54" i="3"/>
  <c r="L56" i="3"/>
  <c r="L223" i="3"/>
  <c r="L224" i="3"/>
  <c r="L225" i="3"/>
  <c r="L329" i="3"/>
  <c r="L231" i="3"/>
  <c r="L333" i="3"/>
  <c r="L57" i="3"/>
  <c r="L8" i="3"/>
  <c r="L347" i="3"/>
  <c r="L65" i="3"/>
  <c r="L168" i="3"/>
  <c r="L169" i="3"/>
  <c r="L170" i="3"/>
  <c r="L261" i="3"/>
  <c r="L265" i="3"/>
  <c r="L150" i="3"/>
  <c r="L250" i="3"/>
  <c r="L160" i="3"/>
  <c r="L149" i="3"/>
  <c r="L140" i="3"/>
  <c r="L177" i="3"/>
  <c r="L203" i="3"/>
  <c r="L38" i="3"/>
  <c r="L173" i="3"/>
  <c r="L17" i="3"/>
  <c r="L51" i="3"/>
  <c r="L32" i="3"/>
  <c r="L33" i="3"/>
  <c r="L34" i="3"/>
  <c r="L35" i="3"/>
  <c r="L36" i="3"/>
  <c r="L246" i="3"/>
  <c r="L275" i="3"/>
  <c r="L161" i="3"/>
  <c r="L151" i="3"/>
  <c r="L147" i="3"/>
  <c r="L4" i="3"/>
  <c r="L331" i="3"/>
  <c r="L217" i="3"/>
  <c r="L137" i="3"/>
  <c r="L190" i="3"/>
  <c r="L230" i="3"/>
  <c r="L211" i="3"/>
  <c r="L212" i="3"/>
  <c r="L213" i="3"/>
  <c r="L214" i="3"/>
  <c r="L165" i="3"/>
  <c r="L72" i="3"/>
  <c r="L327" i="3"/>
  <c r="L88" i="3"/>
  <c r="L73" i="3"/>
  <c r="L180" i="3"/>
  <c r="L20" i="3"/>
  <c r="L30" i="3"/>
  <c r="L136" i="3"/>
  <c r="L152" i="3"/>
  <c r="L218" i="3"/>
  <c r="L201" i="3"/>
  <c r="L28" i="3"/>
  <c r="L291" i="3"/>
  <c r="L292" i="3"/>
  <c r="L293" i="3"/>
  <c r="L128" i="3"/>
  <c r="L306" i="3"/>
  <c r="L308" i="3"/>
  <c r="L309" i="3"/>
  <c r="L110" i="3"/>
  <c r="L143" i="3"/>
  <c r="L304" i="3"/>
  <c r="L215" i="3"/>
  <c r="L77" i="3"/>
  <c r="L254" i="3"/>
  <c r="L84" i="3"/>
  <c r="L102" i="3"/>
  <c r="L200" i="3"/>
  <c r="L113" i="3"/>
  <c r="L273" i="3"/>
  <c r="L195" i="3"/>
  <c r="L108" i="3"/>
  <c r="L2" i="3"/>
  <c r="L252" i="3"/>
  <c r="L262" i="3"/>
  <c r="L98" i="3"/>
  <c r="L310" i="3"/>
  <c r="L312" i="3"/>
  <c r="L320" i="3"/>
  <c r="L321" i="3"/>
  <c r="L322" i="3"/>
  <c r="L64" i="3"/>
  <c r="L283" i="3"/>
  <c r="L315" i="3"/>
  <c r="L19" i="3"/>
  <c r="L332" i="3"/>
  <c r="L277" i="3"/>
  <c r="L324" i="3"/>
  <c r="L313" i="3"/>
  <c r="L109" i="3"/>
  <c r="L274" i="3"/>
  <c r="L69" i="3"/>
  <c r="L153" i="3"/>
  <c r="L55" i="3"/>
  <c r="L162" i="3"/>
  <c r="L302" i="3"/>
  <c r="L316" i="3"/>
  <c r="L14" i="3"/>
  <c r="L115" i="3"/>
  <c r="L194" i="3"/>
  <c r="L156" i="3"/>
  <c r="L237" i="3"/>
  <c r="L346" i="3"/>
  <c r="L91" i="3"/>
  <c r="L205" i="3"/>
  <c r="L188" i="3"/>
  <c r="L288" i="3"/>
  <c r="L361" i="3"/>
  <c r="L159" i="3"/>
  <c r="L300" i="3"/>
  <c r="L264" i="3"/>
  <c r="L299" i="3"/>
  <c r="L371" i="3"/>
  <c r="L341" i="3"/>
  <c r="L123" i="3"/>
  <c r="L290" i="3"/>
  <c r="L204" i="3"/>
  <c r="L289" i="3"/>
  <c r="L119" i="3"/>
  <c r="L314" i="3"/>
  <c r="K356" i="3"/>
  <c r="K340" i="3"/>
  <c r="K71" i="3"/>
  <c r="K355" i="3"/>
  <c r="K349" i="3"/>
  <c r="K318" i="3"/>
  <c r="K326" i="3"/>
  <c r="K220" i="3"/>
  <c r="K174" i="3"/>
  <c r="K58" i="3"/>
  <c r="K270" i="3"/>
  <c r="K112" i="3"/>
  <c r="K139" i="3"/>
  <c r="K219" i="3"/>
  <c r="K367" i="3"/>
  <c r="K25" i="3"/>
  <c r="K26" i="3"/>
  <c r="K87" i="3"/>
  <c r="K126" i="3"/>
  <c r="K372" i="3"/>
  <c r="K92" i="3"/>
  <c r="K369" i="3"/>
  <c r="K256" i="3"/>
  <c r="K9" i="3"/>
  <c r="K193" i="3"/>
  <c r="K106" i="3"/>
  <c r="K107" i="3"/>
  <c r="K287" i="3"/>
  <c r="K124" i="3"/>
  <c r="K135" i="3"/>
  <c r="K271" i="3"/>
  <c r="K148" i="3"/>
  <c r="K360" i="3"/>
  <c r="K258" i="3"/>
  <c r="K186" i="3"/>
  <c r="K167" i="3"/>
  <c r="K40" i="3"/>
  <c r="K181" i="3"/>
  <c r="K187" i="3"/>
  <c r="K359" i="3"/>
  <c r="K364" i="3"/>
  <c r="K141" i="3"/>
  <c r="K41" i="3"/>
  <c r="K325" i="3"/>
  <c r="K133" i="3"/>
  <c r="K267" i="3"/>
  <c r="K240" i="3"/>
  <c r="K353" i="3"/>
  <c r="K352" i="3"/>
  <c r="K336" i="3"/>
  <c r="K303" i="3"/>
  <c r="K319" i="3"/>
  <c r="K348" i="3"/>
  <c r="K366" i="3"/>
  <c r="K12" i="3"/>
  <c r="K342" i="3"/>
  <c r="K70" i="3"/>
  <c r="K96" i="3"/>
  <c r="K99" i="3"/>
  <c r="K241" i="3"/>
  <c r="K164" i="3"/>
  <c r="K276" i="3"/>
  <c r="K132" i="3"/>
  <c r="K80" i="3"/>
  <c r="K146" i="3"/>
  <c r="K243" i="3"/>
  <c r="K13" i="3"/>
  <c r="K81" i="3"/>
  <c r="K266" i="3"/>
  <c r="K127" i="3"/>
  <c r="K47" i="3"/>
  <c r="K48" i="3"/>
  <c r="K49" i="3"/>
  <c r="K125" i="3"/>
  <c r="K130" i="3"/>
  <c r="K202" i="3"/>
  <c r="K216" i="3"/>
  <c r="K301" i="3"/>
  <c r="K11" i="3"/>
  <c r="K76" i="3"/>
  <c r="K118" i="3"/>
  <c r="K268" i="3"/>
  <c r="K7" i="3"/>
  <c r="K232" i="3"/>
  <c r="K95" i="3"/>
  <c r="K29" i="3"/>
  <c r="K298" i="3"/>
  <c r="K78" i="3"/>
  <c r="K239" i="3"/>
  <c r="K279" i="3"/>
  <c r="K154" i="3"/>
  <c r="K365" i="3"/>
  <c r="K343" i="3"/>
  <c r="K44" i="3"/>
  <c r="K45" i="3"/>
  <c r="K46" i="3"/>
  <c r="K229" i="3"/>
  <c r="K89" i="3"/>
  <c r="K121" i="3"/>
  <c r="K39" i="3"/>
  <c r="K238" i="3"/>
  <c r="K182" i="3"/>
  <c r="K21" i="3"/>
  <c r="K171" i="3"/>
  <c r="K358" i="3"/>
  <c r="K184" i="3"/>
  <c r="K269" i="3"/>
  <c r="K42" i="3"/>
  <c r="K330" i="3"/>
  <c r="K6" i="3"/>
  <c r="K15" i="3"/>
  <c r="K50" i="3"/>
  <c r="K145" i="3"/>
  <c r="K120" i="3"/>
  <c r="K68" i="3"/>
  <c r="K210" i="3"/>
  <c r="K328" i="3"/>
  <c r="K104" i="3"/>
  <c r="K23" i="3"/>
  <c r="K206" i="3"/>
  <c r="K235" i="3"/>
  <c r="K90" i="3"/>
  <c r="K305" i="3"/>
  <c r="K281" i="3"/>
  <c r="K18" i="3"/>
  <c r="K3" i="3"/>
  <c r="K198" i="3"/>
  <c r="K114" i="3"/>
  <c r="K284" i="3"/>
  <c r="K233" i="3"/>
  <c r="K317" i="3"/>
  <c r="K323" i="3"/>
  <c r="K199" i="3"/>
  <c r="K368" i="3"/>
  <c r="K191" i="3"/>
  <c r="K362" i="3"/>
  <c r="K251" i="3"/>
  <c r="K67" i="3"/>
  <c r="K27" i="3"/>
  <c r="K263" i="3"/>
  <c r="K155" i="3"/>
  <c r="K234" i="3"/>
  <c r="K344" i="3"/>
  <c r="K295" i="3"/>
  <c r="K354" i="3"/>
  <c r="K93" i="3"/>
  <c r="K101" i="3"/>
  <c r="K79" i="3"/>
  <c r="K103" i="3"/>
  <c r="K97" i="3"/>
  <c r="K297" i="3"/>
  <c r="K339" i="3"/>
  <c r="K197" i="3"/>
  <c r="K192" i="3"/>
  <c r="K247" i="3"/>
  <c r="K131" i="3"/>
  <c r="K345" i="3"/>
  <c r="K179" i="3"/>
  <c r="K278" i="3"/>
  <c r="K129" i="3"/>
  <c r="K209" i="3"/>
  <c r="K144" i="3"/>
  <c r="K311" i="3"/>
  <c r="K363" i="3"/>
  <c r="K338" i="3"/>
  <c r="K282" i="3"/>
  <c r="K207" i="3"/>
  <c r="K172" i="3"/>
  <c r="K22" i="3"/>
  <c r="K138" i="3"/>
  <c r="K189" i="3"/>
  <c r="K260" i="3"/>
  <c r="K294" i="3"/>
  <c r="K63" i="3"/>
  <c r="K43" i="3"/>
  <c r="K5" i="3"/>
  <c r="K307" i="3"/>
  <c r="K116" i="3"/>
  <c r="K196" i="3"/>
  <c r="K253" i="3"/>
  <c r="K285" i="3"/>
  <c r="K222" i="3"/>
  <c r="K105" i="3"/>
  <c r="K24" i="3"/>
  <c r="K351" i="3"/>
  <c r="K37" i="3"/>
  <c r="K221" i="3"/>
  <c r="K249" i="3"/>
  <c r="K158" i="3"/>
  <c r="K85" i="3"/>
  <c r="K62" i="3"/>
  <c r="K236" i="3"/>
  <c r="K242" i="3"/>
  <c r="K335" i="3"/>
  <c r="K286" i="3"/>
  <c r="K163" i="3"/>
  <c r="K100" i="3"/>
  <c r="K175" i="3"/>
  <c r="K183" i="3"/>
  <c r="K244" i="3"/>
  <c r="K134" i="3"/>
  <c r="K280" i="3"/>
  <c r="K350" i="3"/>
  <c r="K185" i="3"/>
  <c r="K61" i="3"/>
  <c r="K59" i="3"/>
  <c r="K16" i="3"/>
  <c r="K272" i="3"/>
  <c r="K82" i="3"/>
  <c r="K10" i="3"/>
  <c r="K257" i="3"/>
  <c r="K31" i="3"/>
  <c r="K75" i="3"/>
  <c r="K83" i="3"/>
  <c r="K117" i="3"/>
  <c r="K122" i="3"/>
  <c r="K259" i="3"/>
  <c r="K178" i="3"/>
  <c r="K94" i="3"/>
  <c r="K370" i="3"/>
  <c r="K66" i="3"/>
  <c r="K226" i="3"/>
  <c r="K227" i="3"/>
  <c r="K228" i="3"/>
  <c r="K157" i="3"/>
  <c r="K166" i="3"/>
  <c r="K86" i="3"/>
  <c r="K296" i="3"/>
  <c r="K60" i="3"/>
  <c r="K176" i="3"/>
  <c r="K142" i="3"/>
  <c r="K111" i="3"/>
  <c r="K357" i="3"/>
  <c r="K245" i="3"/>
  <c r="K248" i="3"/>
  <c r="K74" i="3"/>
  <c r="K208" i="3"/>
  <c r="K52" i="3"/>
  <c r="K337" i="3"/>
  <c r="K255" i="3"/>
  <c r="K53" i="3"/>
  <c r="K334" i="3"/>
  <c r="K54" i="3"/>
  <c r="K56" i="3"/>
  <c r="K223" i="3"/>
  <c r="K224" i="3"/>
  <c r="K225" i="3"/>
  <c r="K329" i="3"/>
  <c r="K231" i="3"/>
  <c r="K333" i="3"/>
  <c r="K57" i="3"/>
  <c r="K8" i="3"/>
  <c r="K347" i="3"/>
  <c r="K65" i="3"/>
  <c r="K168" i="3"/>
  <c r="K169" i="3"/>
  <c r="K170" i="3"/>
  <c r="K261" i="3"/>
  <c r="K265" i="3"/>
  <c r="K150" i="3"/>
  <c r="K250" i="3"/>
  <c r="K160" i="3"/>
  <c r="K149" i="3"/>
  <c r="K140" i="3"/>
  <c r="K177" i="3"/>
  <c r="K203" i="3"/>
  <c r="K38" i="3"/>
  <c r="K173" i="3"/>
  <c r="K17" i="3"/>
  <c r="K51" i="3"/>
  <c r="K32" i="3"/>
  <c r="K33" i="3"/>
  <c r="K34" i="3"/>
  <c r="K35" i="3"/>
  <c r="K36" i="3"/>
  <c r="K246" i="3"/>
  <c r="K275" i="3"/>
  <c r="K161" i="3"/>
  <c r="K151" i="3"/>
  <c r="K147" i="3"/>
  <c r="K4" i="3"/>
  <c r="K331" i="3"/>
  <c r="K217" i="3"/>
  <c r="K137" i="3"/>
  <c r="K190" i="3"/>
  <c r="K230" i="3"/>
  <c r="K211" i="3"/>
  <c r="K212" i="3"/>
  <c r="K213" i="3"/>
  <c r="K214" i="3"/>
  <c r="K165" i="3"/>
  <c r="K72" i="3"/>
  <c r="K327" i="3"/>
  <c r="K88" i="3"/>
  <c r="K73" i="3"/>
  <c r="K180" i="3"/>
  <c r="K20" i="3"/>
  <c r="K30" i="3"/>
  <c r="K136" i="3"/>
  <c r="K152" i="3"/>
  <c r="K218" i="3"/>
  <c r="K201" i="3"/>
  <c r="K28" i="3"/>
  <c r="K291" i="3"/>
  <c r="K292" i="3"/>
  <c r="K293" i="3"/>
  <c r="K128" i="3"/>
  <c r="K306" i="3"/>
  <c r="K308" i="3"/>
  <c r="K309" i="3"/>
  <c r="K110" i="3"/>
  <c r="K143" i="3"/>
  <c r="K304" i="3"/>
  <c r="K215" i="3"/>
  <c r="K77" i="3"/>
  <c r="K254" i="3"/>
  <c r="K84" i="3"/>
  <c r="K102" i="3"/>
  <c r="K200" i="3"/>
  <c r="K113" i="3"/>
  <c r="K273" i="3"/>
  <c r="K195" i="3"/>
  <c r="K108" i="3"/>
  <c r="K2" i="3"/>
  <c r="K252" i="3"/>
  <c r="K262" i="3"/>
  <c r="K98" i="3"/>
  <c r="K310" i="3"/>
  <c r="K312" i="3"/>
  <c r="K320" i="3"/>
  <c r="K321" i="3"/>
  <c r="K322" i="3"/>
  <c r="K64" i="3"/>
  <c r="K283" i="3"/>
  <c r="K315" i="3"/>
  <c r="K19" i="3"/>
  <c r="K332" i="3"/>
  <c r="K277" i="3"/>
  <c r="K324" i="3"/>
  <c r="K313" i="3"/>
  <c r="K109" i="3"/>
  <c r="K274" i="3"/>
  <c r="K69" i="3"/>
  <c r="K153" i="3"/>
  <c r="K55" i="3"/>
  <c r="K162" i="3"/>
  <c r="K302" i="3"/>
  <c r="K316" i="3"/>
  <c r="K14" i="3"/>
  <c r="K115" i="3"/>
  <c r="K194" i="3"/>
  <c r="K156" i="3"/>
  <c r="K237" i="3"/>
  <c r="K346" i="3"/>
  <c r="K91" i="3"/>
  <c r="K205" i="3"/>
  <c r="K188" i="3"/>
  <c r="K288" i="3"/>
  <c r="K361" i="3"/>
  <c r="K159" i="3"/>
  <c r="K300" i="3"/>
  <c r="K264" i="3"/>
  <c r="K299" i="3"/>
  <c r="K371" i="3"/>
  <c r="K341" i="3"/>
  <c r="K123" i="3"/>
  <c r="K290" i="3"/>
  <c r="K204" i="3"/>
  <c r="K289" i="3"/>
  <c r="K119" i="3"/>
  <c r="K314" i="3"/>
  <c r="I340" i="3"/>
  <c r="I71" i="3"/>
  <c r="I355" i="3"/>
  <c r="I349" i="3"/>
  <c r="I318" i="3"/>
  <c r="I326" i="3"/>
  <c r="I220" i="3"/>
  <c r="I174" i="3"/>
  <c r="I58" i="3"/>
  <c r="I270" i="3"/>
  <c r="I112" i="3"/>
  <c r="I139" i="3"/>
  <c r="I219" i="3"/>
  <c r="I367" i="3"/>
  <c r="I25" i="3"/>
  <c r="I26" i="3"/>
  <c r="I87" i="3"/>
  <c r="I126" i="3"/>
  <c r="I372" i="3"/>
  <c r="I92" i="3"/>
  <c r="I369" i="3"/>
  <c r="I256" i="3"/>
  <c r="I9" i="3"/>
  <c r="I193" i="3"/>
  <c r="I106" i="3"/>
  <c r="I107" i="3"/>
  <c r="I287" i="3"/>
  <c r="I124" i="3"/>
  <c r="I135" i="3"/>
  <c r="I271" i="3"/>
  <c r="I148" i="3"/>
  <c r="I360" i="3"/>
  <c r="I258" i="3"/>
  <c r="I186" i="3"/>
  <c r="I167" i="3"/>
  <c r="I40" i="3"/>
  <c r="I181" i="3"/>
  <c r="I187" i="3"/>
  <c r="I359" i="3"/>
  <c r="I364" i="3"/>
  <c r="I141" i="3"/>
  <c r="I41" i="3"/>
  <c r="I325" i="3"/>
  <c r="I133" i="3"/>
  <c r="I267" i="3"/>
  <c r="I240" i="3"/>
  <c r="I353" i="3"/>
  <c r="I352" i="3"/>
  <c r="I336" i="3"/>
  <c r="I303" i="3"/>
  <c r="I319" i="3"/>
  <c r="I348" i="3"/>
  <c r="I366" i="3"/>
  <c r="I12" i="3"/>
  <c r="I342" i="3"/>
  <c r="I70" i="3"/>
  <c r="I96" i="3"/>
  <c r="I99" i="3"/>
  <c r="I241" i="3"/>
  <c r="I164" i="3"/>
  <c r="I276" i="3"/>
  <c r="I132" i="3"/>
  <c r="I80" i="3"/>
  <c r="I146" i="3"/>
  <c r="I243" i="3"/>
  <c r="I13" i="3"/>
  <c r="I81" i="3"/>
  <c r="I266" i="3"/>
  <c r="I127" i="3"/>
  <c r="I47" i="3"/>
  <c r="I48" i="3"/>
  <c r="I49" i="3"/>
  <c r="I125" i="3"/>
  <c r="I130" i="3"/>
  <c r="I202" i="3"/>
  <c r="I216" i="3"/>
  <c r="I301" i="3"/>
  <c r="I11" i="3"/>
  <c r="I76" i="3"/>
  <c r="I118" i="3"/>
  <c r="I268" i="3"/>
  <c r="I7" i="3"/>
  <c r="I232" i="3"/>
  <c r="I95" i="3"/>
  <c r="I29" i="3"/>
  <c r="I298" i="3"/>
  <c r="I78" i="3"/>
  <c r="I239" i="3"/>
  <c r="I279" i="3"/>
  <c r="I154" i="3"/>
  <c r="I365" i="3"/>
  <c r="I343" i="3"/>
  <c r="I44" i="3"/>
  <c r="I45" i="3"/>
  <c r="I46" i="3"/>
  <c r="I229" i="3"/>
  <c r="I89" i="3"/>
  <c r="I121" i="3"/>
  <c r="I39" i="3"/>
  <c r="I238" i="3"/>
  <c r="I182" i="3"/>
  <c r="I21" i="3"/>
  <c r="I171" i="3"/>
  <c r="I358" i="3"/>
  <c r="I184" i="3"/>
  <c r="I269" i="3"/>
  <c r="I42" i="3"/>
  <c r="I330" i="3"/>
  <c r="I6" i="3"/>
  <c r="I15" i="3"/>
  <c r="I50" i="3"/>
  <c r="I145" i="3"/>
  <c r="I120" i="3"/>
  <c r="I68" i="3"/>
  <c r="I210" i="3"/>
  <c r="I328" i="3"/>
  <c r="I104" i="3"/>
  <c r="I23" i="3"/>
  <c r="I206" i="3"/>
  <c r="I235" i="3"/>
  <c r="I90" i="3"/>
  <c r="I305" i="3"/>
  <c r="I281" i="3"/>
  <c r="I18" i="3"/>
  <c r="I3" i="3"/>
  <c r="I198" i="3"/>
  <c r="I114" i="3"/>
  <c r="I284" i="3"/>
  <c r="I233" i="3"/>
  <c r="I317" i="3"/>
  <c r="I323" i="3"/>
  <c r="I199" i="3"/>
  <c r="I368" i="3"/>
  <c r="I191" i="3"/>
  <c r="I362" i="3"/>
  <c r="I251" i="3"/>
  <c r="I67" i="3"/>
  <c r="I27" i="3"/>
  <c r="I263" i="3"/>
  <c r="I155" i="3"/>
  <c r="I234" i="3"/>
  <c r="I344" i="3"/>
  <c r="I295" i="3"/>
  <c r="I354" i="3"/>
  <c r="I93" i="3"/>
  <c r="I101" i="3"/>
  <c r="I79" i="3"/>
  <c r="I103" i="3"/>
  <c r="I97" i="3"/>
  <c r="I297" i="3"/>
  <c r="I339" i="3"/>
  <c r="I197" i="3"/>
  <c r="I192" i="3"/>
  <c r="I247" i="3"/>
  <c r="I131" i="3"/>
  <c r="I345" i="3"/>
  <c r="I179" i="3"/>
  <c r="I278" i="3"/>
  <c r="I129" i="3"/>
  <c r="I209" i="3"/>
  <c r="I144" i="3"/>
  <c r="I311" i="3"/>
  <c r="I363" i="3"/>
  <c r="I338" i="3"/>
  <c r="I282" i="3"/>
  <c r="I207" i="3"/>
  <c r="I172" i="3"/>
  <c r="I22" i="3"/>
  <c r="I138" i="3"/>
  <c r="I189" i="3"/>
  <c r="I260" i="3"/>
  <c r="I294" i="3"/>
  <c r="I63" i="3"/>
  <c r="I43" i="3"/>
  <c r="I5" i="3"/>
  <c r="I307" i="3"/>
  <c r="I116" i="3"/>
  <c r="I196" i="3"/>
  <c r="I253" i="3"/>
  <c r="I285" i="3"/>
  <c r="I222" i="3"/>
  <c r="I105" i="3"/>
  <c r="I24" i="3"/>
  <c r="I351" i="3"/>
  <c r="I37" i="3"/>
  <c r="I221" i="3"/>
  <c r="I249" i="3"/>
  <c r="I158" i="3"/>
  <c r="I85" i="3"/>
  <c r="I62" i="3"/>
  <c r="I236" i="3"/>
  <c r="I242" i="3"/>
  <c r="I335" i="3"/>
  <c r="I286" i="3"/>
  <c r="I163" i="3"/>
  <c r="I100" i="3"/>
  <c r="I175" i="3"/>
  <c r="I183" i="3"/>
  <c r="I244" i="3"/>
  <c r="I134" i="3"/>
  <c r="I280" i="3"/>
  <c r="I350" i="3"/>
  <c r="I185" i="3"/>
  <c r="I61" i="3"/>
  <c r="I59" i="3"/>
  <c r="I16" i="3"/>
  <c r="I272" i="3"/>
  <c r="I82" i="3"/>
  <c r="I10" i="3"/>
  <c r="I257" i="3"/>
  <c r="I31" i="3"/>
  <c r="I75" i="3"/>
  <c r="I83" i="3"/>
  <c r="I117" i="3"/>
  <c r="I122" i="3"/>
  <c r="I259" i="3"/>
  <c r="I178" i="3"/>
  <c r="I94" i="3"/>
  <c r="I370" i="3"/>
  <c r="I66" i="3"/>
  <c r="I226" i="3"/>
  <c r="I227" i="3"/>
  <c r="I228" i="3"/>
  <c r="I157" i="3"/>
  <c r="I166" i="3"/>
  <c r="I86" i="3"/>
  <c r="I296" i="3"/>
  <c r="I60" i="3"/>
  <c r="I176" i="3"/>
  <c r="I142" i="3"/>
  <c r="I111" i="3"/>
  <c r="I357" i="3"/>
  <c r="I245" i="3"/>
  <c r="I248" i="3"/>
  <c r="I74" i="3"/>
  <c r="I208" i="3"/>
  <c r="I52" i="3"/>
  <c r="I337" i="3"/>
  <c r="I255" i="3"/>
  <c r="I53" i="3"/>
  <c r="I334" i="3"/>
  <c r="I54" i="3"/>
  <c r="I56" i="3"/>
  <c r="I223" i="3"/>
  <c r="I224" i="3"/>
  <c r="I225" i="3"/>
  <c r="I329" i="3"/>
  <c r="I231" i="3"/>
  <c r="I333" i="3"/>
  <c r="I57" i="3"/>
  <c r="I8" i="3"/>
  <c r="I347" i="3"/>
  <c r="I65" i="3"/>
  <c r="I168" i="3"/>
  <c r="I169" i="3"/>
  <c r="I170" i="3"/>
  <c r="I261" i="3"/>
  <c r="I265" i="3"/>
  <c r="I150" i="3"/>
  <c r="I250" i="3"/>
  <c r="I160" i="3"/>
  <c r="I149" i="3"/>
  <c r="I140" i="3"/>
  <c r="I177" i="3"/>
  <c r="I203" i="3"/>
  <c r="I38" i="3"/>
  <c r="I173" i="3"/>
  <c r="I17" i="3"/>
  <c r="I51" i="3"/>
  <c r="I32" i="3"/>
  <c r="I33" i="3"/>
  <c r="I34" i="3"/>
  <c r="I35" i="3"/>
  <c r="I36" i="3"/>
  <c r="I246" i="3"/>
  <c r="I275" i="3"/>
  <c r="I161" i="3"/>
  <c r="I151" i="3"/>
  <c r="I147" i="3"/>
  <c r="I4" i="3"/>
  <c r="I331" i="3"/>
  <c r="I217" i="3"/>
  <c r="I137" i="3"/>
  <c r="I190" i="3"/>
  <c r="I230" i="3"/>
  <c r="I211" i="3"/>
  <c r="I212" i="3"/>
  <c r="I213" i="3"/>
  <c r="I214" i="3"/>
  <c r="I165" i="3"/>
  <c r="I72" i="3"/>
  <c r="I327" i="3"/>
  <c r="I88" i="3"/>
  <c r="I73" i="3"/>
  <c r="I180" i="3"/>
  <c r="I20" i="3"/>
  <c r="I30" i="3"/>
  <c r="I136" i="3"/>
  <c r="I152" i="3"/>
  <c r="I218" i="3"/>
  <c r="I201" i="3"/>
  <c r="I28" i="3"/>
  <c r="I291" i="3"/>
  <c r="I292" i="3"/>
  <c r="I293" i="3"/>
  <c r="I128" i="3"/>
  <c r="I306" i="3"/>
  <c r="I308" i="3"/>
  <c r="I309" i="3"/>
  <c r="I110" i="3"/>
  <c r="I143" i="3"/>
  <c r="I304" i="3"/>
  <c r="I215" i="3"/>
  <c r="I77" i="3"/>
  <c r="I254" i="3"/>
  <c r="I84" i="3"/>
  <c r="I102" i="3"/>
  <c r="I200" i="3"/>
  <c r="I113" i="3"/>
  <c r="I273" i="3"/>
  <c r="I195" i="3"/>
  <c r="I108" i="3"/>
  <c r="I2" i="3"/>
  <c r="I252" i="3"/>
  <c r="I262" i="3"/>
  <c r="I98" i="3"/>
  <c r="I310" i="3"/>
  <c r="I312" i="3"/>
  <c r="I320" i="3"/>
  <c r="I321" i="3"/>
  <c r="I322" i="3"/>
  <c r="I64" i="3"/>
  <c r="I283" i="3"/>
  <c r="I315" i="3"/>
  <c r="I19" i="3"/>
  <c r="I332" i="3"/>
  <c r="I277" i="3"/>
  <c r="I324" i="3"/>
  <c r="I313" i="3"/>
  <c r="I109" i="3"/>
  <c r="I274" i="3"/>
  <c r="I69" i="3"/>
  <c r="I153" i="3"/>
  <c r="I55" i="3"/>
  <c r="I162" i="3"/>
  <c r="I302" i="3"/>
  <c r="I316" i="3"/>
  <c r="I14" i="3"/>
  <c r="I115" i="3"/>
  <c r="I194" i="3"/>
  <c r="I156" i="3"/>
  <c r="I237" i="3"/>
  <c r="I346" i="3"/>
  <c r="I91" i="3"/>
  <c r="I205" i="3"/>
  <c r="I188" i="3"/>
  <c r="I288" i="3"/>
  <c r="I361" i="3"/>
  <c r="I159" i="3"/>
  <c r="I300" i="3"/>
  <c r="I264" i="3"/>
  <c r="I299" i="3"/>
  <c r="I371" i="3"/>
  <c r="I341" i="3"/>
  <c r="I123" i="3"/>
  <c r="I290" i="3"/>
  <c r="I204" i="3"/>
  <c r="I289" i="3"/>
  <c r="I119" i="3"/>
  <c r="I314" i="3"/>
  <c r="J356" i="3"/>
  <c r="J340" i="3"/>
  <c r="J71" i="3"/>
  <c r="J355" i="3"/>
  <c r="J349" i="3"/>
  <c r="J318" i="3"/>
  <c r="J326" i="3"/>
  <c r="J220" i="3"/>
  <c r="J174" i="3"/>
  <c r="J58" i="3"/>
  <c r="J270" i="3"/>
  <c r="J112" i="3"/>
  <c r="J139" i="3"/>
  <c r="J219" i="3"/>
  <c r="J367" i="3"/>
  <c r="J25" i="3"/>
  <c r="J26" i="3"/>
  <c r="J87" i="3"/>
  <c r="J126" i="3"/>
  <c r="J372" i="3"/>
  <c r="J92" i="3"/>
  <c r="J369" i="3"/>
  <c r="J256" i="3"/>
  <c r="J9" i="3"/>
  <c r="J193" i="3"/>
  <c r="J106" i="3"/>
  <c r="J107" i="3"/>
  <c r="J287" i="3"/>
  <c r="J124" i="3"/>
  <c r="J135" i="3"/>
  <c r="J271" i="3"/>
  <c r="J148" i="3"/>
  <c r="J360" i="3"/>
  <c r="J258" i="3"/>
  <c r="J186" i="3"/>
  <c r="J167" i="3"/>
  <c r="J40" i="3"/>
  <c r="J181" i="3"/>
  <c r="J187" i="3"/>
  <c r="J359" i="3"/>
  <c r="J364" i="3"/>
  <c r="J141" i="3"/>
  <c r="J41" i="3"/>
  <c r="J325" i="3"/>
  <c r="J133" i="3"/>
  <c r="J267" i="3"/>
  <c r="J240" i="3"/>
  <c r="J353" i="3"/>
  <c r="J352" i="3"/>
  <c r="J336" i="3"/>
  <c r="J303" i="3"/>
  <c r="J319" i="3"/>
  <c r="J348" i="3"/>
  <c r="J366" i="3"/>
  <c r="J12" i="3"/>
  <c r="J342" i="3"/>
  <c r="J70" i="3"/>
  <c r="J96" i="3"/>
  <c r="J99" i="3"/>
  <c r="J241" i="3"/>
  <c r="J164" i="3"/>
  <c r="J276" i="3"/>
  <c r="J132" i="3"/>
  <c r="J80" i="3"/>
  <c r="J146" i="3"/>
  <c r="J243" i="3"/>
  <c r="J13" i="3"/>
  <c r="J81" i="3"/>
  <c r="J266" i="3"/>
  <c r="J127" i="3"/>
  <c r="J47" i="3"/>
  <c r="J48" i="3"/>
  <c r="J49" i="3"/>
  <c r="J125" i="3"/>
  <c r="J130" i="3"/>
  <c r="J202" i="3"/>
  <c r="J216" i="3"/>
  <c r="J301" i="3"/>
  <c r="J11" i="3"/>
  <c r="J76" i="3"/>
  <c r="J118" i="3"/>
  <c r="J268" i="3"/>
  <c r="J7" i="3"/>
  <c r="J232" i="3"/>
  <c r="J95" i="3"/>
  <c r="J29" i="3"/>
  <c r="J298" i="3"/>
  <c r="J78" i="3"/>
  <c r="J239" i="3"/>
  <c r="J279" i="3"/>
  <c r="J154" i="3"/>
  <c r="J365" i="3"/>
  <c r="J343" i="3"/>
  <c r="J44" i="3"/>
  <c r="J45" i="3"/>
  <c r="J46" i="3"/>
  <c r="J229" i="3"/>
  <c r="J89" i="3"/>
  <c r="J121" i="3"/>
  <c r="J39" i="3"/>
  <c r="J238" i="3"/>
  <c r="J182" i="3"/>
  <c r="J21" i="3"/>
  <c r="J171" i="3"/>
  <c r="J358" i="3"/>
  <c r="J184" i="3"/>
  <c r="J269" i="3"/>
  <c r="J42" i="3"/>
  <c r="J330" i="3"/>
  <c r="J6" i="3"/>
  <c r="J15" i="3"/>
  <c r="J50" i="3"/>
  <c r="J145" i="3"/>
  <c r="J120" i="3"/>
  <c r="J68" i="3"/>
  <c r="J210" i="3"/>
  <c r="J328" i="3"/>
  <c r="J104" i="3"/>
  <c r="J23" i="3"/>
  <c r="J206" i="3"/>
  <c r="J235" i="3"/>
  <c r="J90" i="3"/>
  <c r="J305" i="3"/>
  <c r="J281" i="3"/>
  <c r="J18" i="3"/>
  <c r="J3" i="3"/>
  <c r="J198" i="3"/>
  <c r="J114" i="3"/>
  <c r="J284" i="3"/>
  <c r="J233" i="3"/>
  <c r="J317" i="3"/>
  <c r="J323" i="3"/>
  <c r="J199" i="3"/>
  <c r="J368" i="3"/>
  <c r="J191" i="3"/>
  <c r="J362" i="3"/>
  <c r="J251" i="3"/>
  <c r="J67" i="3"/>
  <c r="J27" i="3"/>
  <c r="J263" i="3"/>
  <c r="J155" i="3"/>
  <c r="J234" i="3"/>
  <c r="J344" i="3"/>
  <c r="J295" i="3"/>
  <c r="J354" i="3"/>
  <c r="J93" i="3"/>
  <c r="J101" i="3"/>
  <c r="J79" i="3"/>
  <c r="J103" i="3"/>
  <c r="J97" i="3"/>
  <c r="J297" i="3"/>
  <c r="J339" i="3"/>
  <c r="J197" i="3"/>
  <c r="J192" i="3"/>
  <c r="J247" i="3"/>
  <c r="J131" i="3"/>
  <c r="J345" i="3"/>
  <c r="J179" i="3"/>
  <c r="J278" i="3"/>
  <c r="J129" i="3"/>
  <c r="J209" i="3"/>
  <c r="J144" i="3"/>
  <c r="J311" i="3"/>
  <c r="J363" i="3"/>
  <c r="J338" i="3"/>
  <c r="J282" i="3"/>
  <c r="J207" i="3"/>
  <c r="J172" i="3"/>
  <c r="J22" i="3"/>
  <c r="J138" i="3"/>
  <c r="J189" i="3"/>
  <c r="J260" i="3"/>
  <c r="J294" i="3"/>
  <c r="J63" i="3"/>
  <c r="J43" i="3"/>
  <c r="J5" i="3"/>
  <c r="J307" i="3"/>
  <c r="J116" i="3"/>
  <c r="J196" i="3"/>
  <c r="J253" i="3"/>
  <c r="J285" i="3"/>
  <c r="J222" i="3"/>
  <c r="J105" i="3"/>
  <c r="J24" i="3"/>
  <c r="J351" i="3"/>
  <c r="J37" i="3"/>
  <c r="J221" i="3"/>
  <c r="J249" i="3"/>
  <c r="J158" i="3"/>
  <c r="J85" i="3"/>
  <c r="J62" i="3"/>
  <c r="J236" i="3"/>
  <c r="J242" i="3"/>
  <c r="J335" i="3"/>
  <c r="J286" i="3"/>
  <c r="J163" i="3"/>
  <c r="J100" i="3"/>
  <c r="J175" i="3"/>
  <c r="J183" i="3"/>
  <c r="J244" i="3"/>
  <c r="J134" i="3"/>
  <c r="J280" i="3"/>
  <c r="J350" i="3"/>
  <c r="J185" i="3"/>
  <c r="J61" i="3"/>
  <c r="J59" i="3"/>
  <c r="J16" i="3"/>
  <c r="J272" i="3"/>
  <c r="J82" i="3"/>
  <c r="J10" i="3"/>
  <c r="J257" i="3"/>
  <c r="J31" i="3"/>
  <c r="J75" i="3"/>
  <c r="J83" i="3"/>
  <c r="J117" i="3"/>
  <c r="J122" i="3"/>
  <c r="J259" i="3"/>
  <c r="J178" i="3"/>
  <c r="J94" i="3"/>
  <c r="J370" i="3"/>
  <c r="J66" i="3"/>
  <c r="J226" i="3"/>
  <c r="J227" i="3"/>
  <c r="J228" i="3"/>
  <c r="J157" i="3"/>
  <c r="J166" i="3"/>
  <c r="J86" i="3"/>
  <c r="J296" i="3"/>
  <c r="J60" i="3"/>
  <c r="J176" i="3"/>
  <c r="J142" i="3"/>
  <c r="J111" i="3"/>
  <c r="J357" i="3"/>
  <c r="J245" i="3"/>
  <c r="J248" i="3"/>
  <c r="J74" i="3"/>
  <c r="J208" i="3"/>
  <c r="J52" i="3"/>
  <c r="J337" i="3"/>
  <c r="J255" i="3"/>
  <c r="J53" i="3"/>
  <c r="J334" i="3"/>
  <c r="J54" i="3"/>
  <c r="J56" i="3"/>
  <c r="J223" i="3"/>
  <c r="J224" i="3"/>
  <c r="J225" i="3"/>
  <c r="J329" i="3"/>
  <c r="J231" i="3"/>
  <c r="J333" i="3"/>
  <c r="J57" i="3"/>
  <c r="J8" i="3"/>
  <c r="J347" i="3"/>
  <c r="J65" i="3"/>
  <c r="J168" i="3"/>
  <c r="J169" i="3"/>
  <c r="J170" i="3"/>
  <c r="J261" i="3"/>
  <c r="J265" i="3"/>
  <c r="J150" i="3"/>
  <c r="J250" i="3"/>
  <c r="J160" i="3"/>
  <c r="J149" i="3"/>
  <c r="J140" i="3"/>
  <c r="J177" i="3"/>
  <c r="J203" i="3"/>
  <c r="J38" i="3"/>
  <c r="J173" i="3"/>
  <c r="J17" i="3"/>
  <c r="J51" i="3"/>
  <c r="J32" i="3"/>
  <c r="J33" i="3"/>
  <c r="J34" i="3"/>
  <c r="J35" i="3"/>
  <c r="J36" i="3"/>
  <c r="J246" i="3"/>
  <c r="J275" i="3"/>
  <c r="J161" i="3"/>
  <c r="J151" i="3"/>
  <c r="J147" i="3"/>
  <c r="J4" i="3"/>
  <c r="J331" i="3"/>
  <c r="J217" i="3"/>
  <c r="J137" i="3"/>
  <c r="J190" i="3"/>
  <c r="J230" i="3"/>
  <c r="J211" i="3"/>
  <c r="J212" i="3"/>
  <c r="J213" i="3"/>
  <c r="J214" i="3"/>
  <c r="J165" i="3"/>
  <c r="J72" i="3"/>
  <c r="J327" i="3"/>
  <c r="J88" i="3"/>
  <c r="J73" i="3"/>
  <c r="J180" i="3"/>
  <c r="J20" i="3"/>
  <c r="J30" i="3"/>
  <c r="J136" i="3"/>
  <c r="J152" i="3"/>
  <c r="J218" i="3"/>
  <c r="J201" i="3"/>
  <c r="J28" i="3"/>
  <c r="J291" i="3"/>
  <c r="J292" i="3"/>
  <c r="J293" i="3"/>
  <c r="J128" i="3"/>
  <c r="J306" i="3"/>
  <c r="J308" i="3"/>
  <c r="J309" i="3"/>
  <c r="J110" i="3"/>
  <c r="J143" i="3"/>
  <c r="J304" i="3"/>
  <c r="J215" i="3"/>
  <c r="J77" i="3"/>
  <c r="J254" i="3"/>
  <c r="J84" i="3"/>
  <c r="J102" i="3"/>
  <c r="J200" i="3"/>
  <c r="J113" i="3"/>
  <c r="J273" i="3"/>
  <c r="J195" i="3"/>
  <c r="J108" i="3"/>
  <c r="J2" i="3"/>
  <c r="J252" i="3"/>
  <c r="J262" i="3"/>
  <c r="J98" i="3"/>
  <c r="J310" i="3"/>
  <c r="J312" i="3"/>
  <c r="J320" i="3"/>
  <c r="J321" i="3"/>
  <c r="J322" i="3"/>
  <c r="J64" i="3"/>
  <c r="J283" i="3"/>
  <c r="J315" i="3"/>
  <c r="J19" i="3"/>
  <c r="J332" i="3"/>
  <c r="J277" i="3"/>
  <c r="J324" i="3"/>
  <c r="J313" i="3"/>
  <c r="J109" i="3"/>
  <c r="J274" i="3"/>
  <c r="J69" i="3"/>
  <c r="J153" i="3"/>
  <c r="J55" i="3"/>
  <c r="J162" i="3"/>
  <c r="J302" i="3"/>
  <c r="J316" i="3"/>
  <c r="J14" i="3"/>
  <c r="J115" i="3"/>
  <c r="J194" i="3"/>
  <c r="J156" i="3"/>
  <c r="J237" i="3"/>
  <c r="J346" i="3"/>
  <c r="J91" i="3"/>
  <c r="J205" i="3"/>
  <c r="J188" i="3"/>
  <c r="J288" i="3"/>
  <c r="J361" i="3"/>
  <c r="J159" i="3"/>
  <c r="J300" i="3"/>
  <c r="J264" i="3"/>
  <c r="J299" i="3"/>
  <c r="J371" i="3"/>
  <c r="J341" i="3"/>
  <c r="J123" i="3"/>
  <c r="J290" i="3"/>
  <c r="J204" i="3"/>
  <c r="J289" i="3"/>
  <c r="J119" i="3"/>
  <c r="J314" i="3"/>
  <c r="I356" i="3"/>
  <c r="Q290" i="3" l="1"/>
  <c r="Q361" i="3"/>
  <c r="Q256" i="3"/>
  <c r="Q367" i="3"/>
  <c r="Q326" i="3"/>
  <c r="Q341" i="3"/>
  <c r="Q188" i="3"/>
  <c r="Q14" i="3"/>
  <c r="Q109" i="3"/>
  <c r="Q64" i="3"/>
  <c r="Q252" i="3"/>
  <c r="Q84" i="3"/>
  <c r="Q308" i="3"/>
  <c r="Q218" i="3"/>
  <c r="Q327" i="3"/>
  <c r="Q190" i="3"/>
  <c r="Q275" i="3"/>
  <c r="Q17" i="3"/>
  <c r="Q250" i="3"/>
  <c r="Q347" i="3"/>
  <c r="Q223" i="3"/>
  <c r="Q208" i="3"/>
  <c r="Q60" i="3"/>
  <c r="Q66" i="3"/>
  <c r="Q75" i="3"/>
  <c r="Q61" i="3"/>
  <c r="Q100" i="3"/>
  <c r="Q158" i="3"/>
  <c r="Q285" i="3"/>
  <c r="Q294" i="3"/>
  <c r="Q338" i="3"/>
  <c r="Q345" i="3"/>
  <c r="Q103" i="3"/>
  <c r="Q155" i="3"/>
  <c r="Q199" i="3"/>
  <c r="Q18" i="3"/>
  <c r="Q328" i="3"/>
  <c r="Q330" i="3"/>
  <c r="Q238" i="3"/>
  <c r="Q343" i="3"/>
  <c r="Q95" i="3"/>
  <c r="Q216" i="3"/>
  <c r="Q266" i="3"/>
  <c r="Q164" i="3"/>
  <c r="Q348" i="3"/>
  <c r="Q133" i="3"/>
  <c r="Q40" i="3"/>
  <c r="Q92" i="3"/>
  <c r="Q139" i="3"/>
  <c r="Q349" i="3"/>
  <c r="Q371" i="3"/>
  <c r="Q205" i="3"/>
  <c r="Q316" i="3"/>
  <c r="Q313" i="3"/>
  <c r="Q322" i="3"/>
  <c r="Q2" i="3"/>
  <c r="Q254" i="3"/>
  <c r="Q306" i="3"/>
  <c r="Q152" i="3"/>
  <c r="Q72" i="3"/>
  <c r="Q137" i="3"/>
  <c r="Q246" i="3"/>
  <c r="Q173" i="3"/>
  <c r="Q150" i="3"/>
  <c r="Q8" i="3"/>
  <c r="Q56" i="3"/>
  <c r="Q74" i="3"/>
  <c r="Q296" i="3"/>
  <c r="Q370" i="3"/>
  <c r="Q31" i="3"/>
  <c r="Q185" i="3"/>
  <c r="Q163" i="3"/>
  <c r="Q249" i="3"/>
  <c r="Q253" i="3"/>
  <c r="Q260" i="3"/>
  <c r="Q363" i="3"/>
  <c r="Q131" i="3"/>
  <c r="Q79" i="3"/>
  <c r="Q263" i="3"/>
  <c r="Q323" i="3"/>
  <c r="Q281" i="3"/>
  <c r="Q210" i="3"/>
  <c r="Q42" i="3"/>
  <c r="Q39" i="3"/>
  <c r="Q365" i="3"/>
  <c r="Q232" i="3"/>
  <c r="Q202" i="3"/>
  <c r="Q81" i="3"/>
  <c r="Q241" i="3"/>
  <c r="Q319" i="3"/>
  <c r="Q325" i="3"/>
  <c r="Q167" i="3"/>
  <c r="Q287" i="3"/>
  <c r="Q372" i="3"/>
  <c r="Q112" i="3"/>
  <c r="Q355" i="3"/>
  <c r="Q289" i="3"/>
  <c r="Q300" i="3"/>
  <c r="Q237" i="3"/>
  <c r="Q26" i="3"/>
  <c r="Q174" i="3"/>
  <c r="Q356" i="3"/>
  <c r="Q314" i="3"/>
  <c r="Q299" i="3"/>
  <c r="Q91" i="3"/>
  <c r="Q126" i="3"/>
  <c r="Q270" i="3"/>
  <c r="Q71" i="3"/>
  <c r="Q119" i="3"/>
  <c r="Q264" i="3"/>
  <c r="Q346" i="3"/>
  <c r="Q87" i="3"/>
  <c r="Q58" i="3"/>
  <c r="Q340" i="3"/>
  <c r="Q124" i="3"/>
  <c r="Q115" i="3"/>
  <c r="Q274" i="3"/>
  <c r="Q283" i="3"/>
  <c r="Q262" i="3"/>
  <c r="Q102" i="3"/>
  <c r="Q309" i="3"/>
  <c r="Q201" i="3"/>
  <c r="Q88" i="3"/>
  <c r="Q230" i="3"/>
  <c r="Q161" i="3"/>
  <c r="Q51" i="3"/>
  <c r="Q160" i="3"/>
  <c r="Q65" i="3"/>
  <c r="Q224" i="3"/>
  <c r="Q52" i="3"/>
  <c r="Q176" i="3"/>
  <c r="Q226" i="3"/>
  <c r="Q83" i="3"/>
  <c r="Q59" i="3"/>
  <c r="Q175" i="3"/>
  <c r="Q85" i="3"/>
  <c r="Q222" i="3"/>
  <c r="Q63" i="3"/>
  <c r="Q282" i="3"/>
  <c r="Q179" i="3"/>
  <c r="Q97" i="3"/>
  <c r="Q234" i="3"/>
  <c r="Q368" i="3"/>
  <c r="Q3" i="3"/>
  <c r="Q104" i="3"/>
  <c r="Q6" i="3"/>
  <c r="Q182" i="3"/>
  <c r="Q44" i="3"/>
  <c r="Q29" i="3"/>
  <c r="Q301" i="3"/>
  <c r="Q127" i="3"/>
  <c r="Q276" i="3"/>
  <c r="Q366" i="3"/>
  <c r="Q267" i="3"/>
  <c r="Q181" i="3"/>
  <c r="Q135" i="3"/>
  <c r="Q105" i="3"/>
  <c r="Q43" i="3"/>
  <c r="Q207" i="3"/>
  <c r="Q278" i="3"/>
  <c r="Q297" i="3"/>
  <c r="Q344" i="3"/>
  <c r="Q191" i="3"/>
  <c r="Q198" i="3"/>
  <c r="Q23" i="3"/>
  <c r="Q15" i="3"/>
  <c r="Q21" i="3"/>
  <c r="Q45" i="3"/>
  <c r="Q298" i="3"/>
  <c r="Q11" i="3"/>
  <c r="Q47" i="3"/>
  <c r="Q132" i="3"/>
  <c r="Q12" i="3"/>
  <c r="Q240" i="3"/>
  <c r="Q187" i="3"/>
  <c r="Q271" i="3"/>
  <c r="O373" i="3"/>
  <c r="Q55" i="3"/>
  <c r="Q332" i="3"/>
  <c r="Q312" i="3"/>
  <c r="Q273" i="3"/>
  <c r="Q304" i="3"/>
  <c r="Q292" i="3"/>
  <c r="Q20" i="3"/>
  <c r="Q213" i="3"/>
  <c r="Q4" i="3"/>
  <c r="Q34" i="3"/>
  <c r="Q177" i="3"/>
  <c r="Q170" i="3"/>
  <c r="Q231" i="3"/>
  <c r="Q53" i="3"/>
  <c r="Q357" i="3"/>
  <c r="Q157" i="3"/>
  <c r="Q259" i="3"/>
  <c r="Q82" i="3"/>
  <c r="Q134" i="3"/>
  <c r="Q242" i="3"/>
  <c r="Q351" i="3"/>
  <c r="Q307" i="3"/>
  <c r="Q22" i="3"/>
  <c r="Q209" i="3"/>
  <c r="Q197" i="3"/>
  <c r="Q354" i="3"/>
  <c r="Q251" i="3"/>
  <c r="Q284" i="3"/>
  <c r="Q235" i="3"/>
  <c r="Q145" i="3"/>
  <c r="Q358" i="3"/>
  <c r="Q229" i="3"/>
  <c r="Q239" i="3"/>
  <c r="Q118" i="3"/>
  <c r="Q49" i="3"/>
  <c r="Q146" i="3"/>
  <c r="Q70" i="3"/>
  <c r="Q352" i="3"/>
  <c r="Q364" i="3"/>
  <c r="Q360" i="3"/>
  <c r="Q193" i="3"/>
  <c r="Q194" i="3"/>
  <c r="Q69" i="3"/>
  <c r="Q315" i="3"/>
  <c r="Q98" i="3"/>
  <c r="Q200" i="3"/>
  <c r="Q110" i="3"/>
  <c r="Q28" i="3"/>
  <c r="Q73" i="3"/>
  <c r="Q211" i="3"/>
  <c r="Q151" i="3"/>
  <c r="Q32" i="3"/>
  <c r="Q149" i="3"/>
  <c r="Q168" i="3"/>
  <c r="Q225" i="3"/>
  <c r="Q337" i="3"/>
  <c r="Q142" i="3"/>
  <c r="Q227" i="3"/>
  <c r="Q117" i="3"/>
  <c r="Q16" i="3"/>
  <c r="Q183" i="3"/>
  <c r="Q62" i="3"/>
  <c r="Q302" i="3"/>
  <c r="Q324" i="3"/>
  <c r="Q321" i="3"/>
  <c r="Q108" i="3"/>
  <c r="Q77" i="3"/>
  <c r="Q128" i="3"/>
  <c r="Q136" i="3"/>
  <c r="Q165" i="3"/>
  <c r="Q217" i="3"/>
  <c r="Q36" i="3"/>
  <c r="Q38" i="3"/>
  <c r="Q265" i="3"/>
  <c r="Q57" i="3"/>
  <c r="Q54" i="3"/>
  <c r="Q248" i="3"/>
  <c r="Q86" i="3"/>
  <c r="Q94" i="3"/>
  <c r="Q257" i="3"/>
  <c r="Q350" i="3"/>
  <c r="Q286" i="3"/>
  <c r="Q221" i="3"/>
  <c r="Q196" i="3"/>
  <c r="Q189" i="3"/>
  <c r="Q311" i="3"/>
  <c r="Q247" i="3"/>
  <c r="Q101" i="3"/>
  <c r="Q27" i="3"/>
  <c r="Q317" i="3"/>
  <c r="Q305" i="3"/>
  <c r="Q68" i="3"/>
  <c r="Q269" i="3"/>
  <c r="Q121" i="3"/>
  <c r="Q154" i="3"/>
  <c r="Q7" i="3"/>
  <c r="Q130" i="3"/>
  <c r="Q13" i="3"/>
  <c r="Q99" i="3"/>
  <c r="Q303" i="3"/>
  <c r="Q41" i="3"/>
  <c r="Q186" i="3"/>
  <c r="Q107" i="3"/>
  <c r="Q162" i="3"/>
  <c r="Q277" i="3"/>
  <c r="Q320" i="3"/>
  <c r="Q195" i="3"/>
  <c r="Q215" i="3"/>
  <c r="Q293" i="3"/>
  <c r="Q30" i="3"/>
  <c r="Q214" i="3"/>
  <c r="Q331" i="3"/>
  <c r="Q35" i="3"/>
  <c r="Q203" i="3"/>
  <c r="Q261" i="3"/>
  <c r="Q333" i="3"/>
  <c r="Q334" i="3"/>
  <c r="Q245" i="3"/>
  <c r="Q166" i="3"/>
  <c r="Q178" i="3"/>
  <c r="Q10" i="3"/>
  <c r="Q280" i="3"/>
  <c r="Q335" i="3"/>
  <c r="Q37" i="3"/>
  <c r="Q116" i="3"/>
  <c r="Q138" i="3"/>
  <c r="Q144" i="3"/>
  <c r="Q192" i="3"/>
  <c r="Q93" i="3"/>
  <c r="Q67" i="3"/>
  <c r="Q233" i="3"/>
  <c r="Q90" i="3"/>
  <c r="Q120" i="3"/>
  <c r="Q184" i="3"/>
  <c r="Q89" i="3"/>
  <c r="Q279" i="3"/>
  <c r="Q268" i="3"/>
  <c r="Q125" i="3"/>
  <c r="Q243" i="3"/>
  <c r="Q96" i="3"/>
  <c r="Q336" i="3"/>
  <c r="Q141" i="3"/>
  <c r="Q258" i="3"/>
  <c r="Q106" i="3"/>
  <c r="P373" i="3"/>
  <c r="Q204" i="3"/>
  <c r="Q159" i="3"/>
  <c r="Q156" i="3"/>
  <c r="Q153" i="3"/>
  <c r="Q19" i="3"/>
  <c r="Q310" i="3"/>
  <c r="Q113" i="3"/>
  <c r="Q143" i="3"/>
  <c r="Q291" i="3"/>
  <c r="Q180" i="3"/>
  <c r="Q212" i="3"/>
  <c r="Q147" i="3"/>
  <c r="Q33" i="3"/>
  <c r="Q140" i="3"/>
  <c r="Q169" i="3"/>
  <c r="Q329" i="3"/>
  <c r="Q255" i="3"/>
  <c r="Q111" i="3"/>
  <c r="Q228" i="3"/>
  <c r="Q122" i="3"/>
  <c r="Q272" i="3"/>
  <c r="Q244" i="3"/>
  <c r="Q236" i="3"/>
  <c r="Q24" i="3"/>
  <c r="Q5" i="3"/>
  <c r="Q172" i="3"/>
  <c r="Q129" i="3"/>
  <c r="Q339" i="3"/>
  <c r="Q295" i="3"/>
  <c r="Q362" i="3"/>
  <c r="Q114" i="3"/>
  <c r="Q206" i="3"/>
  <c r="Q50" i="3"/>
  <c r="Q171" i="3"/>
  <c r="Q46" i="3"/>
  <c r="Q78" i="3"/>
  <c r="Q76" i="3"/>
  <c r="Q48" i="3"/>
  <c r="Q80" i="3"/>
  <c r="Q342" i="3"/>
  <c r="Q353" i="3"/>
  <c r="Q359" i="3"/>
  <c r="Q148" i="3"/>
  <c r="Q9" i="3"/>
  <c r="Q25" i="3"/>
  <c r="Q220" i="3"/>
  <c r="Q373" i="3" l="1"/>
  <c r="D151" i="2" l="1"/>
  <c r="D150" i="2"/>
  <c r="D149" i="2"/>
  <c r="D148" i="2"/>
  <c r="D147" i="2"/>
  <c r="D146" i="2"/>
  <c r="D137" i="2"/>
  <c r="D136" i="2"/>
  <c r="D135" i="2"/>
  <c r="D134" i="2"/>
  <c r="D133" i="2"/>
  <c r="D132" i="2"/>
  <c r="D131" i="2"/>
  <c r="D130" i="2"/>
  <c r="D129" i="2"/>
  <c r="D128" i="2"/>
  <c r="D127" i="2"/>
  <c r="D126" i="2"/>
  <c r="D125" i="2"/>
  <c r="D124" i="2"/>
  <c r="D123" i="2"/>
  <c r="AD20" i="2"/>
  <c r="AC26" i="2" s="1"/>
  <c r="AC20" i="2"/>
  <c r="AB20" i="2"/>
  <c r="AA20" i="2"/>
  <c r="AC22" i="2"/>
  <c r="AC23" i="2"/>
  <c r="AC24" i="2"/>
  <c r="AC25" i="2"/>
  <c r="AC21" i="2"/>
  <c r="AB22" i="2"/>
  <c r="AB23" i="2"/>
  <c r="AB24" i="2"/>
  <c r="AB25" i="2"/>
  <c r="AB21" i="2"/>
  <c r="AA22" i="2"/>
  <c r="AA23" i="2"/>
  <c r="AA24" i="2"/>
  <c r="AA25" i="2"/>
  <c r="AA21" i="2"/>
  <c r="AE15" i="2"/>
  <c r="AF19" i="2"/>
  <c r="AF18" i="2"/>
  <c r="AF17" i="2"/>
  <c r="AF16" i="2"/>
  <c r="AG15" i="2"/>
  <c r="AG16" i="2"/>
  <c r="AG17" i="2"/>
  <c r="AG18" i="2"/>
  <c r="AG19" i="2"/>
  <c r="AH19" i="2"/>
  <c r="AH18" i="2"/>
  <c r="AH17" i="2"/>
  <c r="AH16" i="2"/>
  <c r="AH15" i="2"/>
  <c r="AF15" i="2"/>
  <c r="AE19" i="2"/>
  <c r="AE18" i="2"/>
  <c r="AE17" i="2"/>
  <c r="AE16" i="2"/>
  <c r="B314" i="3"/>
  <c r="B119" i="3"/>
  <c r="B289" i="3"/>
  <c r="B204" i="3"/>
  <c r="B290" i="3"/>
  <c r="B123" i="3"/>
  <c r="B341" i="3"/>
  <c r="B371" i="3"/>
  <c r="B299" i="3"/>
  <c r="B264" i="3"/>
  <c r="B300" i="3"/>
  <c r="B159" i="3"/>
  <c r="B361" i="3"/>
  <c r="B288" i="3"/>
  <c r="B188" i="3"/>
  <c r="B205" i="3"/>
  <c r="B91" i="3"/>
  <c r="B346" i="3"/>
  <c r="B237" i="3"/>
  <c r="B156" i="3"/>
  <c r="B194" i="3"/>
  <c r="B115" i="3"/>
  <c r="B14" i="3"/>
  <c r="B316" i="3"/>
  <c r="B302" i="3"/>
  <c r="B162" i="3"/>
  <c r="B55" i="3"/>
  <c r="B153" i="3"/>
  <c r="B69" i="3"/>
  <c r="B274" i="3"/>
  <c r="B109" i="3"/>
  <c r="B313" i="3"/>
  <c r="B324" i="3"/>
  <c r="B277" i="3"/>
  <c r="B332" i="3"/>
  <c r="B19" i="3"/>
  <c r="B315" i="3"/>
  <c r="B283" i="3"/>
  <c r="B64" i="3"/>
  <c r="B322" i="3"/>
  <c r="B321" i="3"/>
  <c r="B320" i="3"/>
  <c r="B312" i="3"/>
  <c r="B310" i="3"/>
  <c r="B98" i="3"/>
  <c r="B262" i="3"/>
  <c r="B252" i="3"/>
  <c r="B2" i="3"/>
  <c r="B108" i="3"/>
  <c r="B195" i="3"/>
  <c r="B273" i="3"/>
  <c r="B113" i="3"/>
  <c r="B200" i="3"/>
  <c r="B102" i="3"/>
  <c r="B84" i="3"/>
  <c r="B254" i="3"/>
  <c r="B77" i="3"/>
  <c r="B215" i="3"/>
  <c r="B304" i="3"/>
  <c r="B143" i="3"/>
  <c r="B110" i="3"/>
  <c r="B309" i="3"/>
  <c r="B308" i="3"/>
  <c r="B306" i="3"/>
  <c r="B128" i="3"/>
  <c r="B293" i="3"/>
  <c r="B292" i="3"/>
  <c r="B291" i="3"/>
  <c r="B28" i="3"/>
  <c r="B201" i="3"/>
  <c r="B218" i="3"/>
  <c r="B152" i="3"/>
  <c r="B136" i="3"/>
  <c r="B30" i="3"/>
  <c r="B20" i="3"/>
  <c r="B180" i="3"/>
  <c r="B73" i="3"/>
  <c r="B88" i="3"/>
  <c r="B327" i="3"/>
  <c r="B72" i="3"/>
  <c r="B165" i="3"/>
  <c r="B214" i="3"/>
  <c r="B213" i="3"/>
  <c r="B212" i="3"/>
  <c r="B211" i="3"/>
  <c r="B230" i="3"/>
  <c r="B190" i="3"/>
  <c r="B137" i="3"/>
  <c r="B217" i="3"/>
  <c r="B331" i="3"/>
  <c r="B4" i="3"/>
  <c r="B147" i="3"/>
  <c r="B151" i="3"/>
  <c r="B161" i="3"/>
  <c r="B275" i="3"/>
  <c r="B246" i="3"/>
  <c r="B36" i="3"/>
  <c r="B35" i="3"/>
  <c r="B34" i="3"/>
  <c r="B33" i="3"/>
  <c r="B32" i="3"/>
  <c r="B51" i="3"/>
  <c r="B17" i="3"/>
  <c r="B173" i="3"/>
  <c r="B38" i="3"/>
  <c r="B203" i="3"/>
  <c r="B177" i="3"/>
  <c r="B140" i="3"/>
  <c r="B149" i="3"/>
  <c r="B160" i="3"/>
  <c r="B250" i="3"/>
  <c r="B150" i="3"/>
  <c r="B265" i="3"/>
  <c r="B261" i="3"/>
  <c r="B170" i="3"/>
  <c r="B169" i="3"/>
  <c r="B168" i="3"/>
  <c r="B65" i="3"/>
  <c r="B347" i="3"/>
  <c r="B8" i="3"/>
  <c r="B57" i="3"/>
  <c r="B333" i="3"/>
  <c r="B231" i="3"/>
  <c r="B329" i="3"/>
  <c r="B225" i="3"/>
  <c r="B224" i="3"/>
  <c r="B223" i="3"/>
  <c r="B56" i="3"/>
  <c r="B54" i="3"/>
  <c r="B334" i="3"/>
  <c r="B53" i="3"/>
  <c r="B255" i="3"/>
  <c r="B337" i="3"/>
  <c r="B52" i="3"/>
  <c r="B208" i="3"/>
  <c r="B74" i="3"/>
  <c r="B248" i="3"/>
  <c r="B245" i="3"/>
  <c r="B357" i="3"/>
  <c r="B111" i="3"/>
  <c r="B142" i="3"/>
  <c r="B176" i="3"/>
  <c r="B60" i="3"/>
  <c r="B296" i="3"/>
  <c r="B86" i="3"/>
  <c r="B166" i="3"/>
  <c r="B157" i="3"/>
  <c r="B228" i="3"/>
  <c r="B227" i="3"/>
  <c r="B226" i="3"/>
  <c r="B66" i="3"/>
  <c r="B370" i="3"/>
  <c r="B94" i="3"/>
  <c r="B178" i="3"/>
  <c r="B259" i="3"/>
  <c r="B122" i="3"/>
  <c r="B117" i="3"/>
  <c r="B83" i="3"/>
  <c r="B75" i="3"/>
  <c r="B31" i="3"/>
  <c r="B257" i="3"/>
  <c r="B10" i="3"/>
  <c r="B82" i="3"/>
  <c r="B272" i="3"/>
  <c r="B16" i="3"/>
  <c r="B59" i="3"/>
  <c r="B61" i="3"/>
  <c r="B185" i="3"/>
  <c r="B350" i="3"/>
  <c r="B280" i="3"/>
  <c r="B134" i="3"/>
  <c r="B244" i="3"/>
  <c r="B183" i="3"/>
  <c r="B175" i="3"/>
  <c r="B100" i="3"/>
  <c r="B163" i="3"/>
  <c r="B286" i="3"/>
  <c r="B335" i="3"/>
  <c r="B242" i="3"/>
  <c r="B236" i="3"/>
  <c r="B62" i="3"/>
  <c r="B85" i="3"/>
  <c r="B158" i="3"/>
  <c r="B249" i="3"/>
  <c r="B221" i="3"/>
  <c r="B37" i="3"/>
  <c r="B351" i="3"/>
  <c r="B24" i="3"/>
  <c r="B105" i="3"/>
  <c r="B222" i="3"/>
  <c r="B285" i="3"/>
  <c r="B253" i="3"/>
  <c r="B196" i="3"/>
  <c r="B116" i="3"/>
  <c r="B307" i="3"/>
  <c r="B5" i="3"/>
  <c r="B43" i="3"/>
  <c r="B63" i="3"/>
  <c r="B294" i="3"/>
  <c r="B260" i="3"/>
  <c r="B189" i="3"/>
  <c r="B138" i="3"/>
  <c r="B22" i="3"/>
  <c r="B172" i="3"/>
  <c r="B207" i="3"/>
  <c r="B282" i="3"/>
  <c r="B338" i="3"/>
  <c r="B363" i="3"/>
  <c r="B311" i="3"/>
  <c r="B144" i="3"/>
  <c r="B209" i="3"/>
  <c r="B129" i="3"/>
  <c r="B278" i="3"/>
  <c r="B179" i="3"/>
  <c r="B345" i="3"/>
  <c r="B131" i="3"/>
  <c r="B247" i="3"/>
  <c r="B192" i="3"/>
  <c r="B197" i="3"/>
  <c r="B339" i="3"/>
  <c r="B297" i="3"/>
  <c r="B97" i="3"/>
  <c r="B103" i="3"/>
  <c r="B79" i="3"/>
  <c r="B101" i="3"/>
  <c r="B93" i="3"/>
  <c r="B354" i="3"/>
  <c r="B295" i="3"/>
  <c r="B344" i="3"/>
  <c r="B234" i="3"/>
  <c r="B155" i="3"/>
  <c r="B263" i="3"/>
  <c r="B27" i="3"/>
  <c r="B67" i="3"/>
  <c r="B251" i="3"/>
  <c r="B362" i="3"/>
  <c r="B191" i="3"/>
  <c r="B368" i="3"/>
  <c r="B199" i="3"/>
  <c r="B323" i="3"/>
  <c r="B317" i="3"/>
  <c r="B233" i="3"/>
  <c r="B284" i="3"/>
  <c r="B114" i="3"/>
  <c r="B198" i="3"/>
  <c r="B3" i="3"/>
  <c r="B18" i="3"/>
  <c r="B281" i="3"/>
  <c r="B305" i="3"/>
  <c r="B90" i="3"/>
  <c r="B235" i="3"/>
  <c r="B206" i="3"/>
  <c r="B23" i="3"/>
  <c r="B104" i="3"/>
  <c r="B328" i="3"/>
  <c r="B210" i="3"/>
  <c r="B68" i="3"/>
  <c r="B120" i="3"/>
  <c r="B145" i="3"/>
  <c r="B50" i="3"/>
  <c r="B15" i="3"/>
  <c r="B6" i="3"/>
  <c r="B330" i="3"/>
  <c r="B42" i="3"/>
  <c r="B269" i="3"/>
  <c r="B184" i="3"/>
  <c r="B358" i="3"/>
  <c r="B171" i="3"/>
  <c r="B21" i="3"/>
  <c r="B182" i="3"/>
  <c r="B238" i="3"/>
  <c r="B39" i="3"/>
  <c r="B121" i="3"/>
  <c r="B89" i="3"/>
  <c r="B229" i="3"/>
  <c r="B46" i="3"/>
  <c r="B45" i="3"/>
  <c r="B44" i="3"/>
  <c r="B343" i="3"/>
  <c r="B365" i="3"/>
  <c r="B154" i="3"/>
  <c r="B279" i="3"/>
  <c r="B239" i="3"/>
  <c r="B78" i="3"/>
  <c r="B298" i="3"/>
  <c r="B29" i="3"/>
  <c r="B95" i="3"/>
  <c r="B232" i="3"/>
  <c r="B7" i="3"/>
  <c r="B268" i="3"/>
  <c r="B118" i="3"/>
  <c r="B76" i="3"/>
  <c r="B11" i="3"/>
  <c r="B301" i="3"/>
  <c r="B216" i="3"/>
  <c r="B202" i="3"/>
  <c r="B130" i="3"/>
  <c r="B125" i="3"/>
  <c r="B49" i="3"/>
  <c r="B48" i="3"/>
  <c r="B47" i="3"/>
  <c r="B127" i="3"/>
  <c r="B266" i="3"/>
  <c r="B81" i="3"/>
  <c r="B13" i="3"/>
  <c r="B243" i="3"/>
  <c r="B146" i="3"/>
  <c r="B80" i="3"/>
  <c r="B132" i="3"/>
  <c r="B276" i="3"/>
  <c r="B164" i="3"/>
  <c r="B241" i="3"/>
  <c r="B99" i="3"/>
  <c r="B96" i="3"/>
  <c r="B70" i="3"/>
  <c r="B342" i="3"/>
  <c r="B12" i="3"/>
  <c r="B366" i="3"/>
  <c r="B348" i="3"/>
  <c r="B319" i="3"/>
  <c r="B303" i="3"/>
  <c r="B336" i="3"/>
  <c r="B352" i="3"/>
  <c r="B353" i="3"/>
  <c r="B240" i="3"/>
  <c r="B267" i="3"/>
  <c r="B133" i="3"/>
  <c r="B325" i="3"/>
  <c r="B41" i="3"/>
  <c r="B141" i="3"/>
  <c r="B364" i="3"/>
  <c r="B359" i="3"/>
  <c r="B187" i="3"/>
  <c r="B181" i="3"/>
  <c r="B40" i="3"/>
  <c r="B167" i="3"/>
  <c r="B186" i="3"/>
  <c r="B258" i="3"/>
  <c r="B360" i="3"/>
  <c r="B148" i="3"/>
  <c r="B271" i="3"/>
  <c r="B135" i="3"/>
  <c r="B124" i="3"/>
  <c r="B287" i="3"/>
  <c r="B107" i="3"/>
  <c r="B106" i="3"/>
  <c r="B193" i="3"/>
  <c r="B9" i="3"/>
  <c r="B256" i="3"/>
  <c r="B369" i="3"/>
  <c r="B92" i="3"/>
  <c r="B372" i="3"/>
  <c r="B126" i="3"/>
  <c r="B87" i="3"/>
  <c r="B26" i="3"/>
  <c r="B25" i="3"/>
  <c r="B367" i="3"/>
  <c r="B219" i="3"/>
  <c r="B139" i="3"/>
  <c r="B112" i="3"/>
  <c r="B270" i="3"/>
  <c r="B58" i="3"/>
  <c r="B174" i="3"/>
  <c r="B220" i="3"/>
  <c r="B326" i="3"/>
  <c r="B318" i="3"/>
  <c r="B349" i="3"/>
  <c r="B355" i="3"/>
  <c r="B71" i="3"/>
  <c r="B340" i="3"/>
  <c r="E314" i="3"/>
  <c r="E119" i="3"/>
  <c r="E289" i="3"/>
  <c r="E204" i="3"/>
  <c r="E290" i="3"/>
  <c r="E123" i="3"/>
  <c r="E341" i="3"/>
  <c r="E371" i="3"/>
  <c r="E299" i="3"/>
  <c r="E264" i="3"/>
  <c r="E300" i="3"/>
  <c r="E159" i="3"/>
  <c r="E361" i="3"/>
  <c r="E288" i="3"/>
  <c r="E188" i="3"/>
  <c r="E205" i="3"/>
  <c r="E91" i="3"/>
  <c r="E346" i="3"/>
  <c r="E237" i="3"/>
  <c r="E156" i="3"/>
  <c r="E194" i="3"/>
  <c r="E115" i="3"/>
  <c r="E14" i="3"/>
  <c r="E316" i="3"/>
  <c r="E302" i="3"/>
  <c r="E162" i="3"/>
  <c r="E55" i="3"/>
  <c r="E153" i="3"/>
  <c r="E69" i="3"/>
  <c r="E274" i="3"/>
  <c r="E109" i="3"/>
  <c r="E313" i="3"/>
  <c r="E324" i="3"/>
  <c r="E277" i="3"/>
  <c r="E332" i="3"/>
  <c r="E19" i="3"/>
  <c r="E315" i="3"/>
  <c r="E283" i="3"/>
  <c r="E64" i="3"/>
  <c r="E322" i="3"/>
  <c r="E321" i="3"/>
  <c r="E320" i="3"/>
  <c r="E312" i="3"/>
  <c r="E310" i="3"/>
  <c r="E98" i="3"/>
  <c r="E262" i="3"/>
  <c r="E252" i="3"/>
  <c r="E2" i="3"/>
  <c r="E108" i="3"/>
  <c r="E195" i="3"/>
  <c r="E273" i="3"/>
  <c r="E113" i="3"/>
  <c r="E200" i="3"/>
  <c r="E102" i="3"/>
  <c r="E84" i="3"/>
  <c r="E254" i="3"/>
  <c r="E77" i="3"/>
  <c r="E215" i="3"/>
  <c r="E304" i="3"/>
  <c r="E143" i="3"/>
  <c r="E110" i="3"/>
  <c r="E309" i="3"/>
  <c r="E308" i="3"/>
  <c r="E306" i="3"/>
  <c r="E128" i="3"/>
  <c r="E293" i="3"/>
  <c r="E292" i="3"/>
  <c r="E291" i="3"/>
  <c r="E28" i="3"/>
  <c r="E201" i="3"/>
  <c r="E218" i="3"/>
  <c r="E152" i="3"/>
  <c r="E136" i="3"/>
  <c r="E30" i="3"/>
  <c r="E20" i="3"/>
  <c r="E180" i="3"/>
  <c r="E73" i="3"/>
  <c r="E88" i="3"/>
  <c r="E327" i="3"/>
  <c r="E72" i="3"/>
  <c r="E165" i="3"/>
  <c r="E214" i="3"/>
  <c r="E213" i="3"/>
  <c r="E212" i="3"/>
  <c r="E211" i="3"/>
  <c r="E230" i="3"/>
  <c r="E190" i="3"/>
  <c r="E137" i="3"/>
  <c r="E217" i="3"/>
  <c r="E331" i="3"/>
  <c r="E4" i="3"/>
  <c r="E147" i="3"/>
  <c r="E151" i="3"/>
  <c r="E161" i="3"/>
  <c r="E275" i="3"/>
  <c r="E246" i="3"/>
  <c r="E36" i="3"/>
  <c r="E35" i="3"/>
  <c r="E34" i="3"/>
  <c r="E33" i="3"/>
  <c r="E32" i="3"/>
  <c r="E51" i="3"/>
  <c r="E17" i="3"/>
  <c r="E173" i="3"/>
  <c r="E38" i="3"/>
  <c r="E203" i="3"/>
  <c r="E177" i="3"/>
  <c r="E140" i="3"/>
  <c r="E149" i="3"/>
  <c r="E160" i="3"/>
  <c r="E250" i="3"/>
  <c r="E150" i="3"/>
  <c r="E265" i="3"/>
  <c r="E261" i="3"/>
  <c r="E170" i="3"/>
  <c r="E169" i="3"/>
  <c r="E168" i="3"/>
  <c r="E65" i="3"/>
  <c r="E347" i="3"/>
  <c r="E8" i="3"/>
  <c r="E57" i="3"/>
  <c r="E333" i="3"/>
  <c r="E231" i="3"/>
  <c r="E329" i="3"/>
  <c r="E225" i="3"/>
  <c r="E224" i="3"/>
  <c r="E223" i="3"/>
  <c r="E56" i="3"/>
  <c r="E54" i="3"/>
  <c r="E334" i="3"/>
  <c r="E53" i="3"/>
  <c r="E255" i="3"/>
  <c r="E337" i="3"/>
  <c r="E52" i="3"/>
  <c r="E208" i="3"/>
  <c r="E74" i="3"/>
  <c r="E248" i="3"/>
  <c r="E245" i="3"/>
  <c r="E357" i="3"/>
  <c r="E111" i="3"/>
  <c r="E142" i="3"/>
  <c r="E176" i="3"/>
  <c r="E60" i="3"/>
  <c r="E296" i="3"/>
  <c r="E86" i="3"/>
  <c r="E166" i="3"/>
  <c r="E157" i="3"/>
  <c r="E228" i="3"/>
  <c r="E227" i="3"/>
  <c r="E226" i="3"/>
  <c r="E66" i="3"/>
  <c r="E370" i="3"/>
  <c r="E94" i="3"/>
  <c r="E178" i="3"/>
  <c r="E259" i="3"/>
  <c r="E122" i="3"/>
  <c r="E117" i="3"/>
  <c r="E83" i="3"/>
  <c r="E75" i="3"/>
  <c r="E31" i="3"/>
  <c r="E257" i="3"/>
  <c r="E10" i="3"/>
  <c r="E82" i="3"/>
  <c r="E272" i="3"/>
  <c r="E16" i="3"/>
  <c r="E59" i="3"/>
  <c r="E61" i="3"/>
  <c r="E185" i="3"/>
  <c r="E350" i="3"/>
  <c r="E280" i="3"/>
  <c r="E134" i="3"/>
  <c r="E244" i="3"/>
  <c r="E183" i="3"/>
  <c r="E175" i="3"/>
  <c r="E100" i="3"/>
  <c r="E163" i="3"/>
  <c r="E286" i="3"/>
  <c r="E335" i="3"/>
  <c r="E242" i="3"/>
  <c r="E236" i="3"/>
  <c r="E62" i="3"/>
  <c r="E85" i="3"/>
  <c r="E158" i="3"/>
  <c r="E249" i="3"/>
  <c r="E221" i="3"/>
  <c r="E37" i="3"/>
  <c r="E351" i="3"/>
  <c r="E24" i="3"/>
  <c r="E105" i="3"/>
  <c r="E222" i="3"/>
  <c r="E285" i="3"/>
  <c r="E253" i="3"/>
  <c r="E196" i="3"/>
  <c r="E116" i="3"/>
  <c r="E307" i="3"/>
  <c r="E5" i="3"/>
  <c r="E43" i="3"/>
  <c r="E63" i="3"/>
  <c r="E294" i="3"/>
  <c r="E260" i="3"/>
  <c r="E189" i="3"/>
  <c r="E138" i="3"/>
  <c r="E22" i="3"/>
  <c r="E172" i="3"/>
  <c r="E207" i="3"/>
  <c r="E282" i="3"/>
  <c r="E338" i="3"/>
  <c r="E363" i="3"/>
  <c r="E311" i="3"/>
  <c r="E144" i="3"/>
  <c r="E209" i="3"/>
  <c r="E129" i="3"/>
  <c r="E278" i="3"/>
  <c r="E179" i="3"/>
  <c r="E345" i="3"/>
  <c r="E131" i="3"/>
  <c r="E247" i="3"/>
  <c r="E192" i="3"/>
  <c r="E197" i="3"/>
  <c r="E339" i="3"/>
  <c r="E297" i="3"/>
  <c r="E97" i="3"/>
  <c r="E103" i="3"/>
  <c r="E79" i="3"/>
  <c r="E101" i="3"/>
  <c r="E93" i="3"/>
  <c r="E354" i="3"/>
  <c r="E295" i="3"/>
  <c r="E344" i="3"/>
  <c r="E234" i="3"/>
  <c r="E155" i="3"/>
  <c r="E263" i="3"/>
  <c r="E27" i="3"/>
  <c r="E67" i="3"/>
  <c r="E251" i="3"/>
  <c r="E362" i="3"/>
  <c r="E191" i="3"/>
  <c r="E368" i="3"/>
  <c r="E199" i="3"/>
  <c r="E323" i="3"/>
  <c r="E317" i="3"/>
  <c r="E233" i="3"/>
  <c r="E284" i="3"/>
  <c r="E114" i="3"/>
  <c r="E198" i="3"/>
  <c r="E3" i="3"/>
  <c r="E18" i="3"/>
  <c r="E281" i="3"/>
  <c r="E305" i="3"/>
  <c r="E90" i="3"/>
  <c r="E235" i="3"/>
  <c r="E206" i="3"/>
  <c r="E23" i="3"/>
  <c r="E104" i="3"/>
  <c r="E328" i="3"/>
  <c r="E210" i="3"/>
  <c r="E68" i="3"/>
  <c r="E120" i="3"/>
  <c r="E145" i="3"/>
  <c r="E50" i="3"/>
  <c r="E15" i="3"/>
  <c r="E6" i="3"/>
  <c r="E330" i="3"/>
  <c r="E42" i="3"/>
  <c r="E269" i="3"/>
  <c r="E184" i="3"/>
  <c r="E358" i="3"/>
  <c r="E171" i="3"/>
  <c r="E21" i="3"/>
  <c r="E182" i="3"/>
  <c r="E238" i="3"/>
  <c r="E39" i="3"/>
  <c r="E121" i="3"/>
  <c r="E89" i="3"/>
  <c r="E229" i="3"/>
  <c r="E46" i="3"/>
  <c r="E45" i="3"/>
  <c r="E44" i="3"/>
  <c r="E343" i="3"/>
  <c r="E365" i="3"/>
  <c r="E154" i="3"/>
  <c r="E279" i="3"/>
  <c r="E239" i="3"/>
  <c r="E78" i="3"/>
  <c r="E298" i="3"/>
  <c r="E29" i="3"/>
  <c r="E95" i="3"/>
  <c r="E232" i="3"/>
  <c r="E7" i="3"/>
  <c r="E268" i="3"/>
  <c r="E118" i="3"/>
  <c r="E76" i="3"/>
  <c r="E11" i="3"/>
  <c r="E301" i="3"/>
  <c r="E216" i="3"/>
  <c r="E202" i="3"/>
  <c r="E130" i="3"/>
  <c r="E125" i="3"/>
  <c r="E49" i="3"/>
  <c r="E48" i="3"/>
  <c r="E47" i="3"/>
  <c r="E127" i="3"/>
  <c r="E266" i="3"/>
  <c r="E81" i="3"/>
  <c r="E13" i="3"/>
  <c r="E243" i="3"/>
  <c r="E146" i="3"/>
  <c r="E80" i="3"/>
  <c r="E132" i="3"/>
  <c r="E276" i="3"/>
  <c r="E164" i="3"/>
  <c r="E241" i="3"/>
  <c r="E99" i="3"/>
  <c r="E96" i="3"/>
  <c r="E70" i="3"/>
  <c r="E342" i="3"/>
  <c r="E12" i="3"/>
  <c r="E366" i="3"/>
  <c r="E348" i="3"/>
  <c r="E319" i="3"/>
  <c r="E303" i="3"/>
  <c r="E336" i="3"/>
  <c r="E352" i="3"/>
  <c r="E353" i="3"/>
  <c r="E240" i="3"/>
  <c r="E267" i="3"/>
  <c r="E133" i="3"/>
  <c r="E325" i="3"/>
  <c r="E41" i="3"/>
  <c r="E141" i="3"/>
  <c r="E364" i="3"/>
  <c r="E359" i="3"/>
  <c r="E187" i="3"/>
  <c r="E181" i="3"/>
  <c r="E40" i="3"/>
  <c r="E167" i="3"/>
  <c r="E186" i="3"/>
  <c r="E258" i="3"/>
  <c r="E360" i="3"/>
  <c r="E148" i="3"/>
  <c r="E271" i="3"/>
  <c r="E135" i="3"/>
  <c r="E124" i="3"/>
  <c r="E287" i="3"/>
  <c r="E107" i="3"/>
  <c r="E106" i="3"/>
  <c r="E193" i="3"/>
  <c r="E9" i="3"/>
  <c r="E256" i="3"/>
  <c r="E369" i="3"/>
  <c r="E92" i="3"/>
  <c r="E372" i="3"/>
  <c r="E126" i="3"/>
  <c r="E87" i="3"/>
  <c r="E26" i="3"/>
  <c r="E25" i="3"/>
  <c r="E367" i="3"/>
  <c r="E219" i="3"/>
  <c r="E139" i="3"/>
  <c r="E112" i="3"/>
  <c r="E270" i="3"/>
  <c r="E58" i="3"/>
  <c r="E174" i="3"/>
  <c r="E220" i="3"/>
  <c r="E326" i="3"/>
  <c r="E318" i="3"/>
  <c r="E349" i="3"/>
  <c r="E355" i="3"/>
  <c r="E71" i="3"/>
  <c r="E340" i="3"/>
  <c r="F314" i="3"/>
  <c r="F119" i="3"/>
  <c r="F289" i="3"/>
  <c r="F204" i="3"/>
  <c r="F290" i="3"/>
  <c r="F123" i="3"/>
  <c r="F341" i="3"/>
  <c r="F371" i="3"/>
  <c r="F299" i="3"/>
  <c r="F264" i="3"/>
  <c r="F300" i="3"/>
  <c r="F159" i="3"/>
  <c r="F361" i="3"/>
  <c r="F288" i="3"/>
  <c r="F188" i="3"/>
  <c r="F205" i="3"/>
  <c r="F91" i="3"/>
  <c r="F346" i="3"/>
  <c r="F237" i="3"/>
  <c r="F156" i="3"/>
  <c r="F194" i="3"/>
  <c r="F115" i="3"/>
  <c r="F14" i="3"/>
  <c r="F316" i="3"/>
  <c r="F302" i="3"/>
  <c r="F162" i="3"/>
  <c r="F55" i="3"/>
  <c r="F153" i="3"/>
  <c r="F69" i="3"/>
  <c r="F274" i="3"/>
  <c r="F109" i="3"/>
  <c r="F313" i="3"/>
  <c r="F324" i="3"/>
  <c r="F277" i="3"/>
  <c r="F332" i="3"/>
  <c r="F19" i="3"/>
  <c r="F315" i="3"/>
  <c r="F283" i="3"/>
  <c r="F64" i="3"/>
  <c r="F322" i="3"/>
  <c r="F321" i="3"/>
  <c r="F320" i="3"/>
  <c r="F312" i="3"/>
  <c r="F310" i="3"/>
  <c r="F98" i="3"/>
  <c r="F262" i="3"/>
  <c r="F252" i="3"/>
  <c r="F2" i="3"/>
  <c r="F108" i="3"/>
  <c r="F195" i="3"/>
  <c r="F273" i="3"/>
  <c r="F113" i="3"/>
  <c r="F200" i="3"/>
  <c r="F102" i="3"/>
  <c r="F84" i="3"/>
  <c r="F254" i="3"/>
  <c r="F77" i="3"/>
  <c r="F215" i="3"/>
  <c r="F304" i="3"/>
  <c r="F143" i="3"/>
  <c r="F110" i="3"/>
  <c r="F309" i="3"/>
  <c r="F308" i="3"/>
  <c r="F306" i="3"/>
  <c r="F128" i="3"/>
  <c r="F293" i="3"/>
  <c r="F292" i="3"/>
  <c r="F291" i="3"/>
  <c r="F28" i="3"/>
  <c r="F201" i="3"/>
  <c r="F218" i="3"/>
  <c r="F152" i="3"/>
  <c r="F136" i="3"/>
  <c r="F30" i="3"/>
  <c r="F20" i="3"/>
  <c r="F180" i="3"/>
  <c r="F73" i="3"/>
  <c r="F88" i="3"/>
  <c r="F327" i="3"/>
  <c r="F72" i="3"/>
  <c r="F165" i="3"/>
  <c r="F214" i="3"/>
  <c r="F213" i="3"/>
  <c r="F212" i="3"/>
  <c r="F211" i="3"/>
  <c r="F230" i="3"/>
  <c r="F190" i="3"/>
  <c r="F137" i="3"/>
  <c r="F217" i="3"/>
  <c r="F331" i="3"/>
  <c r="F4" i="3"/>
  <c r="F147" i="3"/>
  <c r="F151" i="3"/>
  <c r="F161" i="3"/>
  <c r="F275" i="3"/>
  <c r="F246" i="3"/>
  <c r="F36" i="3"/>
  <c r="F35" i="3"/>
  <c r="F34" i="3"/>
  <c r="F33" i="3"/>
  <c r="F32" i="3"/>
  <c r="F51" i="3"/>
  <c r="F17" i="3"/>
  <c r="F173" i="3"/>
  <c r="F38" i="3"/>
  <c r="F203" i="3"/>
  <c r="F177" i="3"/>
  <c r="F140" i="3"/>
  <c r="F149" i="3"/>
  <c r="F160" i="3"/>
  <c r="F250" i="3"/>
  <c r="F150" i="3"/>
  <c r="F265" i="3"/>
  <c r="F261" i="3"/>
  <c r="F170" i="3"/>
  <c r="F169" i="3"/>
  <c r="F168" i="3"/>
  <c r="F65" i="3"/>
  <c r="F347" i="3"/>
  <c r="F8" i="3"/>
  <c r="F57" i="3"/>
  <c r="F333" i="3"/>
  <c r="F231" i="3"/>
  <c r="F329" i="3"/>
  <c r="F225" i="3"/>
  <c r="F224" i="3"/>
  <c r="F223" i="3"/>
  <c r="F56" i="3"/>
  <c r="F54" i="3"/>
  <c r="F334" i="3"/>
  <c r="F53" i="3"/>
  <c r="F255" i="3"/>
  <c r="F337" i="3"/>
  <c r="F52" i="3"/>
  <c r="F208" i="3"/>
  <c r="F74" i="3"/>
  <c r="F248" i="3"/>
  <c r="F245" i="3"/>
  <c r="F357" i="3"/>
  <c r="F111" i="3"/>
  <c r="F142" i="3"/>
  <c r="F176" i="3"/>
  <c r="F60" i="3"/>
  <c r="F296" i="3"/>
  <c r="F86" i="3"/>
  <c r="F166" i="3"/>
  <c r="F157" i="3"/>
  <c r="F228" i="3"/>
  <c r="F227" i="3"/>
  <c r="F226" i="3"/>
  <c r="F66" i="3"/>
  <c r="F370" i="3"/>
  <c r="F94" i="3"/>
  <c r="F178" i="3"/>
  <c r="F259" i="3"/>
  <c r="F122" i="3"/>
  <c r="F117" i="3"/>
  <c r="F83" i="3"/>
  <c r="F75" i="3"/>
  <c r="F31" i="3"/>
  <c r="F257" i="3"/>
  <c r="F10" i="3"/>
  <c r="F82" i="3"/>
  <c r="F272" i="3"/>
  <c r="F16" i="3"/>
  <c r="F59" i="3"/>
  <c r="F61" i="3"/>
  <c r="F185" i="3"/>
  <c r="F350" i="3"/>
  <c r="F280" i="3"/>
  <c r="F134" i="3"/>
  <c r="F244" i="3"/>
  <c r="F183" i="3"/>
  <c r="F175" i="3"/>
  <c r="F100" i="3"/>
  <c r="F163" i="3"/>
  <c r="F286" i="3"/>
  <c r="F335" i="3"/>
  <c r="F242" i="3"/>
  <c r="F236" i="3"/>
  <c r="F62" i="3"/>
  <c r="F85" i="3"/>
  <c r="F158" i="3"/>
  <c r="F249" i="3"/>
  <c r="F221" i="3"/>
  <c r="F37" i="3"/>
  <c r="F351" i="3"/>
  <c r="F24" i="3"/>
  <c r="F105" i="3"/>
  <c r="F222" i="3"/>
  <c r="F285" i="3"/>
  <c r="F253" i="3"/>
  <c r="F196" i="3"/>
  <c r="F116" i="3"/>
  <c r="F307" i="3"/>
  <c r="F5" i="3"/>
  <c r="F43" i="3"/>
  <c r="F63" i="3"/>
  <c r="F294" i="3"/>
  <c r="F260" i="3"/>
  <c r="F189" i="3"/>
  <c r="F138" i="3"/>
  <c r="F22" i="3"/>
  <c r="F172" i="3"/>
  <c r="F207" i="3"/>
  <c r="F282" i="3"/>
  <c r="F338" i="3"/>
  <c r="F363" i="3"/>
  <c r="F311" i="3"/>
  <c r="F144" i="3"/>
  <c r="F209" i="3"/>
  <c r="F129" i="3"/>
  <c r="F278" i="3"/>
  <c r="F179" i="3"/>
  <c r="F345" i="3"/>
  <c r="F131" i="3"/>
  <c r="F247" i="3"/>
  <c r="F192" i="3"/>
  <c r="F197" i="3"/>
  <c r="F339" i="3"/>
  <c r="F297" i="3"/>
  <c r="F97" i="3"/>
  <c r="F103" i="3"/>
  <c r="F79" i="3"/>
  <c r="F101" i="3"/>
  <c r="F93" i="3"/>
  <c r="F354" i="3"/>
  <c r="F295" i="3"/>
  <c r="F344" i="3"/>
  <c r="F234" i="3"/>
  <c r="F155" i="3"/>
  <c r="F263" i="3"/>
  <c r="F27" i="3"/>
  <c r="F67" i="3"/>
  <c r="F251" i="3"/>
  <c r="F362" i="3"/>
  <c r="F191" i="3"/>
  <c r="F368" i="3"/>
  <c r="F199" i="3"/>
  <c r="F323" i="3"/>
  <c r="F317" i="3"/>
  <c r="F233" i="3"/>
  <c r="F284" i="3"/>
  <c r="F114" i="3"/>
  <c r="F198" i="3"/>
  <c r="F3" i="3"/>
  <c r="F18" i="3"/>
  <c r="F281" i="3"/>
  <c r="F305" i="3"/>
  <c r="F90" i="3"/>
  <c r="F235" i="3"/>
  <c r="F206" i="3"/>
  <c r="F23" i="3"/>
  <c r="F104" i="3"/>
  <c r="F328" i="3"/>
  <c r="F210" i="3"/>
  <c r="F68" i="3"/>
  <c r="F120" i="3"/>
  <c r="F145" i="3"/>
  <c r="F50" i="3"/>
  <c r="F15" i="3"/>
  <c r="F6" i="3"/>
  <c r="F330" i="3"/>
  <c r="F42" i="3"/>
  <c r="F269" i="3"/>
  <c r="F184" i="3"/>
  <c r="F358" i="3"/>
  <c r="F171" i="3"/>
  <c r="F21" i="3"/>
  <c r="F182" i="3"/>
  <c r="F238" i="3"/>
  <c r="F39" i="3"/>
  <c r="F121" i="3"/>
  <c r="F89" i="3"/>
  <c r="F229" i="3"/>
  <c r="F46" i="3"/>
  <c r="F45" i="3"/>
  <c r="F44" i="3"/>
  <c r="F343" i="3"/>
  <c r="F365" i="3"/>
  <c r="F154" i="3"/>
  <c r="F279" i="3"/>
  <c r="F239" i="3"/>
  <c r="F78" i="3"/>
  <c r="F298" i="3"/>
  <c r="F29" i="3"/>
  <c r="F95" i="3"/>
  <c r="F232" i="3"/>
  <c r="F7" i="3"/>
  <c r="F268" i="3"/>
  <c r="F118" i="3"/>
  <c r="F76" i="3"/>
  <c r="F11" i="3"/>
  <c r="F301" i="3"/>
  <c r="F216" i="3"/>
  <c r="F202" i="3"/>
  <c r="F130" i="3"/>
  <c r="F125" i="3"/>
  <c r="F49" i="3"/>
  <c r="F48" i="3"/>
  <c r="F47" i="3"/>
  <c r="F127" i="3"/>
  <c r="F266" i="3"/>
  <c r="F81" i="3"/>
  <c r="F13" i="3"/>
  <c r="F243" i="3"/>
  <c r="F146" i="3"/>
  <c r="F80" i="3"/>
  <c r="F132" i="3"/>
  <c r="F276" i="3"/>
  <c r="F164" i="3"/>
  <c r="F241" i="3"/>
  <c r="F99" i="3"/>
  <c r="F96" i="3"/>
  <c r="F70" i="3"/>
  <c r="F342" i="3"/>
  <c r="F12" i="3"/>
  <c r="F366" i="3"/>
  <c r="F348" i="3"/>
  <c r="F319" i="3"/>
  <c r="F303" i="3"/>
  <c r="F336" i="3"/>
  <c r="F352" i="3"/>
  <c r="F353" i="3"/>
  <c r="F240" i="3"/>
  <c r="F267" i="3"/>
  <c r="F133" i="3"/>
  <c r="F325" i="3"/>
  <c r="F41" i="3"/>
  <c r="F141" i="3"/>
  <c r="F364" i="3"/>
  <c r="F359" i="3"/>
  <c r="F187" i="3"/>
  <c r="F181" i="3"/>
  <c r="F40" i="3"/>
  <c r="F167" i="3"/>
  <c r="F186" i="3"/>
  <c r="F258" i="3"/>
  <c r="F360" i="3"/>
  <c r="F148" i="3"/>
  <c r="F271" i="3"/>
  <c r="F135" i="3"/>
  <c r="F124" i="3"/>
  <c r="F287" i="3"/>
  <c r="F107" i="3"/>
  <c r="F106" i="3"/>
  <c r="F193" i="3"/>
  <c r="F9" i="3"/>
  <c r="F256" i="3"/>
  <c r="F369" i="3"/>
  <c r="F92" i="3"/>
  <c r="F372" i="3"/>
  <c r="F126" i="3"/>
  <c r="F87" i="3"/>
  <c r="F26" i="3"/>
  <c r="F25" i="3"/>
  <c r="F367" i="3"/>
  <c r="F219" i="3"/>
  <c r="F139" i="3"/>
  <c r="F112" i="3"/>
  <c r="F270" i="3"/>
  <c r="F58" i="3"/>
  <c r="F174" i="3"/>
  <c r="F220" i="3"/>
  <c r="F326" i="3"/>
  <c r="F318" i="3"/>
  <c r="F349" i="3"/>
  <c r="F355" i="3"/>
  <c r="F71" i="3"/>
  <c r="F340" i="3"/>
  <c r="G314" i="3"/>
  <c r="G119" i="3"/>
  <c r="G289" i="3"/>
  <c r="G204" i="3"/>
  <c r="G290" i="3"/>
  <c r="G123" i="3"/>
  <c r="G341" i="3"/>
  <c r="G371" i="3"/>
  <c r="G299" i="3"/>
  <c r="G264" i="3"/>
  <c r="G300" i="3"/>
  <c r="G159" i="3"/>
  <c r="G361" i="3"/>
  <c r="G288" i="3"/>
  <c r="G188" i="3"/>
  <c r="G205" i="3"/>
  <c r="G91" i="3"/>
  <c r="G346" i="3"/>
  <c r="G237" i="3"/>
  <c r="G156" i="3"/>
  <c r="G194" i="3"/>
  <c r="G115" i="3"/>
  <c r="G14" i="3"/>
  <c r="G316" i="3"/>
  <c r="G302" i="3"/>
  <c r="G162" i="3"/>
  <c r="G55" i="3"/>
  <c r="G153" i="3"/>
  <c r="G69" i="3"/>
  <c r="G274" i="3"/>
  <c r="G109" i="3"/>
  <c r="G313" i="3"/>
  <c r="G324" i="3"/>
  <c r="G277" i="3"/>
  <c r="G332" i="3"/>
  <c r="G19" i="3"/>
  <c r="G315" i="3"/>
  <c r="G283" i="3"/>
  <c r="G64" i="3"/>
  <c r="G322" i="3"/>
  <c r="G321" i="3"/>
  <c r="G320" i="3"/>
  <c r="G312" i="3"/>
  <c r="G310" i="3"/>
  <c r="G98" i="3"/>
  <c r="G262" i="3"/>
  <c r="G252" i="3"/>
  <c r="G2" i="3"/>
  <c r="G108" i="3"/>
  <c r="G195" i="3"/>
  <c r="G273" i="3"/>
  <c r="G113" i="3"/>
  <c r="G200" i="3"/>
  <c r="G102" i="3"/>
  <c r="G84" i="3"/>
  <c r="G254" i="3"/>
  <c r="G77" i="3"/>
  <c r="G215" i="3"/>
  <c r="G304" i="3"/>
  <c r="G143" i="3"/>
  <c r="G110" i="3"/>
  <c r="G309" i="3"/>
  <c r="G308" i="3"/>
  <c r="G306" i="3"/>
  <c r="G128" i="3"/>
  <c r="G293" i="3"/>
  <c r="G292" i="3"/>
  <c r="G291" i="3"/>
  <c r="G28" i="3"/>
  <c r="G201" i="3"/>
  <c r="G218" i="3"/>
  <c r="G152" i="3"/>
  <c r="G136" i="3"/>
  <c r="G30" i="3"/>
  <c r="G20" i="3"/>
  <c r="G180" i="3"/>
  <c r="G73" i="3"/>
  <c r="G88" i="3"/>
  <c r="G327" i="3"/>
  <c r="G72" i="3"/>
  <c r="G165" i="3"/>
  <c r="G214" i="3"/>
  <c r="G213" i="3"/>
  <c r="G212" i="3"/>
  <c r="G211" i="3"/>
  <c r="G230" i="3"/>
  <c r="G190" i="3"/>
  <c r="G137" i="3"/>
  <c r="G217" i="3"/>
  <c r="G331" i="3"/>
  <c r="G4" i="3"/>
  <c r="G147" i="3"/>
  <c r="G151" i="3"/>
  <c r="G161" i="3"/>
  <c r="G275" i="3"/>
  <c r="G246" i="3"/>
  <c r="G36" i="3"/>
  <c r="G35" i="3"/>
  <c r="G34" i="3"/>
  <c r="G33" i="3"/>
  <c r="G32" i="3"/>
  <c r="G51" i="3"/>
  <c r="G17" i="3"/>
  <c r="G173" i="3"/>
  <c r="G38" i="3"/>
  <c r="G203" i="3"/>
  <c r="G177" i="3"/>
  <c r="G140" i="3"/>
  <c r="G149" i="3"/>
  <c r="G160" i="3"/>
  <c r="G250" i="3"/>
  <c r="G150" i="3"/>
  <c r="G265" i="3"/>
  <c r="G261" i="3"/>
  <c r="G170" i="3"/>
  <c r="G169" i="3"/>
  <c r="G168" i="3"/>
  <c r="G65" i="3"/>
  <c r="G347" i="3"/>
  <c r="G8" i="3"/>
  <c r="G57" i="3"/>
  <c r="G333" i="3"/>
  <c r="G231" i="3"/>
  <c r="G329" i="3"/>
  <c r="G225" i="3"/>
  <c r="G224" i="3"/>
  <c r="G223" i="3"/>
  <c r="G56" i="3"/>
  <c r="G54" i="3"/>
  <c r="G334" i="3"/>
  <c r="G53" i="3"/>
  <c r="G255" i="3"/>
  <c r="G337" i="3"/>
  <c r="G52" i="3"/>
  <c r="G208" i="3"/>
  <c r="G74" i="3"/>
  <c r="G248" i="3"/>
  <c r="G245" i="3"/>
  <c r="G357" i="3"/>
  <c r="G111" i="3"/>
  <c r="G142" i="3"/>
  <c r="G176" i="3"/>
  <c r="G60" i="3"/>
  <c r="G296" i="3"/>
  <c r="G86" i="3"/>
  <c r="G166" i="3"/>
  <c r="G157" i="3"/>
  <c r="G228" i="3"/>
  <c r="G227" i="3"/>
  <c r="G226" i="3"/>
  <c r="G66" i="3"/>
  <c r="G370" i="3"/>
  <c r="G94" i="3"/>
  <c r="G178" i="3"/>
  <c r="G259" i="3"/>
  <c r="G122" i="3"/>
  <c r="G117" i="3"/>
  <c r="G83" i="3"/>
  <c r="G75" i="3"/>
  <c r="G31" i="3"/>
  <c r="G257" i="3"/>
  <c r="G10" i="3"/>
  <c r="G82" i="3"/>
  <c r="G272" i="3"/>
  <c r="G16" i="3"/>
  <c r="G59" i="3"/>
  <c r="G61" i="3"/>
  <c r="G185" i="3"/>
  <c r="G350" i="3"/>
  <c r="G280" i="3"/>
  <c r="G134" i="3"/>
  <c r="G244" i="3"/>
  <c r="G183" i="3"/>
  <c r="G175" i="3"/>
  <c r="G100" i="3"/>
  <c r="G163" i="3"/>
  <c r="G286" i="3"/>
  <c r="G335" i="3"/>
  <c r="G242" i="3"/>
  <c r="G236" i="3"/>
  <c r="G62" i="3"/>
  <c r="G85" i="3"/>
  <c r="G158" i="3"/>
  <c r="G249" i="3"/>
  <c r="G221" i="3"/>
  <c r="G37" i="3"/>
  <c r="G351" i="3"/>
  <c r="G24" i="3"/>
  <c r="G105" i="3"/>
  <c r="G222" i="3"/>
  <c r="G285" i="3"/>
  <c r="G253" i="3"/>
  <c r="G196" i="3"/>
  <c r="G116" i="3"/>
  <c r="G307" i="3"/>
  <c r="G5" i="3"/>
  <c r="G43" i="3"/>
  <c r="G63" i="3"/>
  <c r="G294" i="3"/>
  <c r="G260" i="3"/>
  <c r="G189" i="3"/>
  <c r="G138" i="3"/>
  <c r="G22" i="3"/>
  <c r="G172" i="3"/>
  <c r="G207" i="3"/>
  <c r="G282" i="3"/>
  <c r="G338" i="3"/>
  <c r="G363" i="3"/>
  <c r="G311" i="3"/>
  <c r="G144" i="3"/>
  <c r="G209" i="3"/>
  <c r="G129" i="3"/>
  <c r="G278" i="3"/>
  <c r="G179" i="3"/>
  <c r="G345" i="3"/>
  <c r="G131" i="3"/>
  <c r="G247" i="3"/>
  <c r="G192" i="3"/>
  <c r="G197" i="3"/>
  <c r="G339" i="3"/>
  <c r="G297" i="3"/>
  <c r="G97" i="3"/>
  <c r="G103" i="3"/>
  <c r="G79" i="3"/>
  <c r="G101" i="3"/>
  <c r="G93" i="3"/>
  <c r="G354" i="3"/>
  <c r="G295" i="3"/>
  <c r="G344" i="3"/>
  <c r="G234" i="3"/>
  <c r="G155" i="3"/>
  <c r="G263" i="3"/>
  <c r="G27" i="3"/>
  <c r="G67" i="3"/>
  <c r="G251" i="3"/>
  <c r="G362" i="3"/>
  <c r="G191" i="3"/>
  <c r="G368" i="3"/>
  <c r="G199" i="3"/>
  <c r="G323" i="3"/>
  <c r="G317" i="3"/>
  <c r="G233" i="3"/>
  <c r="G284" i="3"/>
  <c r="G114" i="3"/>
  <c r="G198" i="3"/>
  <c r="G3" i="3"/>
  <c r="G18" i="3"/>
  <c r="G281" i="3"/>
  <c r="G305" i="3"/>
  <c r="G90" i="3"/>
  <c r="G235" i="3"/>
  <c r="G206" i="3"/>
  <c r="G23" i="3"/>
  <c r="G104" i="3"/>
  <c r="G328" i="3"/>
  <c r="G210" i="3"/>
  <c r="G68" i="3"/>
  <c r="G120" i="3"/>
  <c r="G145" i="3"/>
  <c r="G50" i="3"/>
  <c r="G15" i="3"/>
  <c r="G6" i="3"/>
  <c r="G330" i="3"/>
  <c r="G42" i="3"/>
  <c r="G269" i="3"/>
  <c r="G184" i="3"/>
  <c r="G358" i="3"/>
  <c r="G171" i="3"/>
  <c r="G21" i="3"/>
  <c r="G182" i="3"/>
  <c r="G238" i="3"/>
  <c r="G39" i="3"/>
  <c r="G121" i="3"/>
  <c r="G89" i="3"/>
  <c r="G229" i="3"/>
  <c r="G46" i="3"/>
  <c r="G45" i="3"/>
  <c r="G44" i="3"/>
  <c r="G343" i="3"/>
  <c r="G365" i="3"/>
  <c r="G154" i="3"/>
  <c r="G279" i="3"/>
  <c r="G239" i="3"/>
  <c r="G78" i="3"/>
  <c r="G298" i="3"/>
  <c r="G29" i="3"/>
  <c r="G95" i="3"/>
  <c r="G232" i="3"/>
  <c r="G7" i="3"/>
  <c r="G268" i="3"/>
  <c r="G118" i="3"/>
  <c r="G76" i="3"/>
  <c r="G11" i="3"/>
  <c r="G301" i="3"/>
  <c r="G216" i="3"/>
  <c r="G202" i="3"/>
  <c r="G130" i="3"/>
  <c r="G125" i="3"/>
  <c r="G49" i="3"/>
  <c r="G48" i="3"/>
  <c r="G47" i="3"/>
  <c r="G127" i="3"/>
  <c r="G266" i="3"/>
  <c r="G81" i="3"/>
  <c r="G13" i="3"/>
  <c r="G243" i="3"/>
  <c r="G146" i="3"/>
  <c r="G80" i="3"/>
  <c r="G132" i="3"/>
  <c r="G276" i="3"/>
  <c r="G164" i="3"/>
  <c r="G241" i="3"/>
  <c r="G99" i="3"/>
  <c r="G96" i="3"/>
  <c r="G70" i="3"/>
  <c r="G342" i="3"/>
  <c r="G12" i="3"/>
  <c r="G366" i="3"/>
  <c r="G348" i="3"/>
  <c r="G319" i="3"/>
  <c r="G303" i="3"/>
  <c r="G336" i="3"/>
  <c r="G352" i="3"/>
  <c r="G353" i="3"/>
  <c r="G240" i="3"/>
  <c r="G267" i="3"/>
  <c r="G133" i="3"/>
  <c r="G325" i="3"/>
  <c r="G41" i="3"/>
  <c r="G141" i="3"/>
  <c r="G364" i="3"/>
  <c r="G359" i="3"/>
  <c r="G187" i="3"/>
  <c r="G181" i="3"/>
  <c r="G40" i="3"/>
  <c r="G167" i="3"/>
  <c r="G186" i="3"/>
  <c r="G258" i="3"/>
  <c r="G360" i="3"/>
  <c r="G148" i="3"/>
  <c r="G271" i="3"/>
  <c r="G135" i="3"/>
  <c r="G124" i="3"/>
  <c r="G287" i="3"/>
  <c r="G107" i="3"/>
  <c r="G106" i="3"/>
  <c r="G193" i="3"/>
  <c r="G9" i="3"/>
  <c r="G256" i="3"/>
  <c r="G369" i="3"/>
  <c r="G92" i="3"/>
  <c r="G372" i="3"/>
  <c r="G126" i="3"/>
  <c r="G87" i="3"/>
  <c r="G26" i="3"/>
  <c r="G25" i="3"/>
  <c r="G367" i="3"/>
  <c r="G219" i="3"/>
  <c r="G139" i="3"/>
  <c r="G112" i="3"/>
  <c r="G270" i="3"/>
  <c r="G58" i="3"/>
  <c r="G174" i="3"/>
  <c r="G220" i="3"/>
  <c r="G326" i="3"/>
  <c r="G318" i="3"/>
  <c r="G349" i="3"/>
  <c r="G355" i="3"/>
  <c r="G71" i="3"/>
  <c r="G340" i="3"/>
  <c r="H314" i="3"/>
  <c r="H119" i="3"/>
  <c r="H289" i="3"/>
  <c r="H204" i="3"/>
  <c r="H290" i="3"/>
  <c r="H123" i="3"/>
  <c r="H341" i="3"/>
  <c r="H371" i="3"/>
  <c r="H299" i="3"/>
  <c r="H264" i="3"/>
  <c r="H300" i="3"/>
  <c r="H159" i="3"/>
  <c r="H361" i="3"/>
  <c r="H288" i="3"/>
  <c r="H188" i="3"/>
  <c r="H205" i="3"/>
  <c r="H91" i="3"/>
  <c r="H346" i="3"/>
  <c r="H237" i="3"/>
  <c r="H156" i="3"/>
  <c r="H194" i="3"/>
  <c r="H115" i="3"/>
  <c r="H14" i="3"/>
  <c r="H316" i="3"/>
  <c r="H302" i="3"/>
  <c r="H162" i="3"/>
  <c r="H55" i="3"/>
  <c r="H153" i="3"/>
  <c r="H69" i="3"/>
  <c r="H274" i="3"/>
  <c r="H109" i="3"/>
  <c r="H313" i="3"/>
  <c r="H324" i="3"/>
  <c r="H277" i="3"/>
  <c r="H332" i="3"/>
  <c r="H19" i="3"/>
  <c r="H315" i="3"/>
  <c r="H283" i="3"/>
  <c r="H64" i="3"/>
  <c r="H322" i="3"/>
  <c r="H321" i="3"/>
  <c r="H320" i="3"/>
  <c r="H312" i="3"/>
  <c r="H310" i="3"/>
  <c r="H98" i="3"/>
  <c r="H262" i="3"/>
  <c r="H252" i="3"/>
  <c r="H2" i="3"/>
  <c r="H108" i="3"/>
  <c r="H195" i="3"/>
  <c r="H273" i="3"/>
  <c r="H113" i="3"/>
  <c r="H200" i="3"/>
  <c r="H102" i="3"/>
  <c r="H84" i="3"/>
  <c r="H254" i="3"/>
  <c r="H77" i="3"/>
  <c r="H215" i="3"/>
  <c r="H304" i="3"/>
  <c r="H143" i="3"/>
  <c r="H110" i="3"/>
  <c r="H309" i="3"/>
  <c r="H308" i="3"/>
  <c r="H306" i="3"/>
  <c r="H128" i="3"/>
  <c r="H293" i="3"/>
  <c r="H292" i="3"/>
  <c r="H291" i="3"/>
  <c r="H28" i="3"/>
  <c r="H201" i="3"/>
  <c r="H218" i="3"/>
  <c r="H152" i="3"/>
  <c r="H136" i="3"/>
  <c r="H30" i="3"/>
  <c r="H20" i="3"/>
  <c r="H180" i="3"/>
  <c r="H73" i="3"/>
  <c r="H88" i="3"/>
  <c r="H327" i="3"/>
  <c r="H72" i="3"/>
  <c r="H165" i="3"/>
  <c r="H214" i="3"/>
  <c r="H213" i="3"/>
  <c r="H212" i="3"/>
  <c r="H211" i="3"/>
  <c r="H230" i="3"/>
  <c r="H190" i="3"/>
  <c r="H137" i="3"/>
  <c r="H217" i="3"/>
  <c r="H331" i="3"/>
  <c r="H4" i="3"/>
  <c r="H147" i="3"/>
  <c r="H151" i="3"/>
  <c r="H161" i="3"/>
  <c r="H275" i="3"/>
  <c r="H246" i="3"/>
  <c r="H36" i="3"/>
  <c r="H35" i="3"/>
  <c r="H34" i="3"/>
  <c r="H33" i="3"/>
  <c r="H32" i="3"/>
  <c r="H51" i="3"/>
  <c r="H17" i="3"/>
  <c r="H173" i="3"/>
  <c r="H38" i="3"/>
  <c r="H203" i="3"/>
  <c r="H177" i="3"/>
  <c r="H140" i="3"/>
  <c r="H149" i="3"/>
  <c r="H160" i="3"/>
  <c r="H250" i="3"/>
  <c r="H150" i="3"/>
  <c r="H265" i="3"/>
  <c r="H261" i="3"/>
  <c r="H170" i="3"/>
  <c r="H169" i="3"/>
  <c r="H168" i="3"/>
  <c r="H65" i="3"/>
  <c r="H347" i="3"/>
  <c r="H8" i="3"/>
  <c r="H57" i="3"/>
  <c r="H333" i="3"/>
  <c r="H231" i="3"/>
  <c r="H329" i="3"/>
  <c r="H225" i="3"/>
  <c r="H224" i="3"/>
  <c r="H223" i="3"/>
  <c r="H56" i="3"/>
  <c r="H54" i="3"/>
  <c r="H334" i="3"/>
  <c r="H53" i="3"/>
  <c r="H255" i="3"/>
  <c r="H337" i="3"/>
  <c r="H52" i="3"/>
  <c r="H208" i="3"/>
  <c r="H74" i="3"/>
  <c r="H248" i="3"/>
  <c r="H245" i="3"/>
  <c r="H357" i="3"/>
  <c r="H111" i="3"/>
  <c r="H142" i="3"/>
  <c r="H176" i="3"/>
  <c r="H60" i="3"/>
  <c r="H296" i="3"/>
  <c r="H86" i="3"/>
  <c r="H166" i="3"/>
  <c r="H157" i="3"/>
  <c r="H228" i="3"/>
  <c r="H227" i="3"/>
  <c r="H226" i="3"/>
  <c r="H66" i="3"/>
  <c r="H370" i="3"/>
  <c r="H94" i="3"/>
  <c r="H178" i="3"/>
  <c r="H259" i="3"/>
  <c r="H122" i="3"/>
  <c r="H117" i="3"/>
  <c r="H83" i="3"/>
  <c r="H75" i="3"/>
  <c r="H31" i="3"/>
  <c r="H257" i="3"/>
  <c r="H10" i="3"/>
  <c r="H82" i="3"/>
  <c r="H272" i="3"/>
  <c r="H16" i="3"/>
  <c r="H59" i="3"/>
  <c r="H61" i="3"/>
  <c r="H185" i="3"/>
  <c r="H350" i="3"/>
  <c r="H280" i="3"/>
  <c r="H134" i="3"/>
  <c r="H244" i="3"/>
  <c r="H183" i="3"/>
  <c r="H175" i="3"/>
  <c r="H100" i="3"/>
  <c r="H163" i="3"/>
  <c r="H286" i="3"/>
  <c r="H335" i="3"/>
  <c r="H242" i="3"/>
  <c r="H236" i="3"/>
  <c r="H62" i="3"/>
  <c r="H85" i="3"/>
  <c r="H158" i="3"/>
  <c r="H249" i="3"/>
  <c r="H221" i="3"/>
  <c r="H37" i="3"/>
  <c r="H351" i="3"/>
  <c r="H24" i="3"/>
  <c r="H105" i="3"/>
  <c r="H222" i="3"/>
  <c r="H285" i="3"/>
  <c r="H253" i="3"/>
  <c r="H196" i="3"/>
  <c r="H116" i="3"/>
  <c r="H307" i="3"/>
  <c r="H5" i="3"/>
  <c r="H43" i="3"/>
  <c r="H63" i="3"/>
  <c r="H294" i="3"/>
  <c r="H260" i="3"/>
  <c r="H189" i="3"/>
  <c r="H138" i="3"/>
  <c r="H22" i="3"/>
  <c r="H172" i="3"/>
  <c r="H207" i="3"/>
  <c r="H282" i="3"/>
  <c r="H338" i="3"/>
  <c r="H363" i="3"/>
  <c r="H311" i="3"/>
  <c r="H144" i="3"/>
  <c r="H209" i="3"/>
  <c r="H129" i="3"/>
  <c r="H278" i="3"/>
  <c r="H179" i="3"/>
  <c r="H345" i="3"/>
  <c r="H131" i="3"/>
  <c r="H247" i="3"/>
  <c r="H192" i="3"/>
  <c r="H197" i="3"/>
  <c r="H339" i="3"/>
  <c r="H297" i="3"/>
  <c r="H97" i="3"/>
  <c r="H103" i="3"/>
  <c r="H79" i="3"/>
  <c r="H101" i="3"/>
  <c r="H93" i="3"/>
  <c r="H354" i="3"/>
  <c r="H295" i="3"/>
  <c r="H344" i="3"/>
  <c r="H234" i="3"/>
  <c r="H155" i="3"/>
  <c r="H263" i="3"/>
  <c r="H27" i="3"/>
  <c r="H67" i="3"/>
  <c r="H251" i="3"/>
  <c r="H362" i="3"/>
  <c r="H191" i="3"/>
  <c r="H368" i="3"/>
  <c r="H199" i="3"/>
  <c r="H323" i="3"/>
  <c r="H317" i="3"/>
  <c r="H233" i="3"/>
  <c r="H284" i="3"/>
  <c r="H114" i="3"/>
  <c r="H198" i="3"/>
  <c r="H3" i="3"/>
  <c r="H18" i="3"/>
  <c r="H281" i="3"/>
  <c r="H305" i="3"/>
  <c r="H90" i="3"/>
  <c r="H235" i="3"/>
  <c r="H206" i="3"/>
  <c r="H23" i="3"/>
  <c r="H104" i="3"/>
  <c r="H328" i="3"/>
  <c r="H210" i="3"/>
  <c r="H68" i="3"/>
  <c r="H120" i="3"/>
  <c r="H145" i="3"/>
  <c r="H50" i="3"/>
  <c r="H15" i="3"/>
  <c r="H6" i="3"/>
  <c r="H330" i="3"/>
  <c r="H42" i="3"/>
  <c r="H269" i="3"/>
  <c r="H184" i="3"/>
  <c r="H358" i="3"/>
  <c r="H171" i="3"/>
  <c r="H21" i="3"/>
  <c r="H182" i="3"/>
  <c r="H238" i="3"/>
  <c r="H39" i="3"/>
  <c r="H121" i="3"/>
  <c r="H89" i="3"/>
  <c r="H229" i="3"/>
  <c r="H46" i="3"/>
  <c r="H45" i="3"/>
  <c r="H44" i="3"/>
  <c r="H343" i="3"/>
  <c r="H365" i="3"/>
  <c r="H154" i="3"/>
  <c r="H279" i="3"/>
  <c r="H239" i="3"/>
  <c r="H78" i="3"/>
  <c r="H298" i="3"/>
  <c r="H29" i="3"/>
  <c r="H95" i="3"/>
  <c r="H232" i="3"/>
  <c r="H7" i="3"/>
  <c r="H268" i="3"/>
  <c r="H118" i="3"/>
  <c r="H76" i="3"/>
  <c r="H11" i="3"/>
  <c r="H301" i="3"/>
  <c r="H216" i="3"/>
  <c r="H202" i="3"/>
  <c r="H130" i="3"/>
  <c r="H125" i="3"/>
  <c r="H49" i="3"/>
  <c r="H48" i="3"/>
  <c r="H47" i="3"/>
  <c r="H127" i="3"/>
  <c r="H266" i="3"/>
  <c r="H81" i="3"/>
  <c r="H13" i="3"/>
  <c r="H243" i="3"/>
  <c r="H146" i="3"/>
  <c r="H80" i="3"/>
  <c r="H132" i="3"/>
  <c r="H276" i="3"/>
  <c r="H164" i="3"/>
  <c r="H241" i="3"/>
  <c r="H99" i="3"/>
  <c r="H96" i="3"/>
  <c r="H70" i="3"/>
  <c r="H342" i="3"/>
  <c r="H12" i="3"/>
  <c r="H366" i="3"/>
  <c r="H348" i="3"/>
  <c r="H319" i="3"/>
  <c r="H303" i="3"/>
  <c r="H336" i="3"/>
  <c r="H352" i="3"/>
  <c r="H353" i="3"/>
  <c r="H240" i="3"/>
  <c r="H267" i="3"/>
  <c r="H133" i="3"/>
  <c r="H325" i="3"/>
  <c r="H41" i="3"/>
  <c r="H141" i="3"/>
  <c r="H364" i="3"/>
  <c r="H359" i="3"/>
  <c r="H187" i="3"/>
  <c r="H181" i="3"/>
  <c r="H40" i="3"/>
  <c r="H167" i="3"/>
  <c r="H186" i="3"/>
  <c r="H258" i="3"/>
  <c r="H360" i="3"/>
  <c r="H148" i="3"/>
  <c r="H271" i="3"/>
  <c r="H135" i="3"/>
  <c r="H124" i="3"/>
  <c r="H287" i="3"/>
  <c r="H107" i="3"/>
  <c r="H106" i="3"/>
  <c r="H193" i="3"/>
  <c r="H9" i="3"/>
  <c r="H256" i="3"/>
  <c r="H369" i="3"/>
  <c r="H92" i="3"/>
  <c r="H372" i="3"/>
  <c r="H126" i="3"/>
  <c r="H87" i="3"/>
  <c r="H26" i="3"/>
  <c r="H25" i="3"/>
  <c r="H367" i="3"/>
  <c r="H219" i="3"/>
  <c r="H139" i="3"/>
  <c r="H112" i="3"/>
  <c r="H270" i="3"/>
  <c r="H58" i="3"/>
  <c r="H174" i="3"/>
  <c r="H220" i="3"/>
  <c r="H326" i="3"/>
  <c r="H318" i="3"/>
  <c r="H349" i="3"/>
  <c r="H355" i="3"/>
  <c r="H71" i="3"/>
  <c r="H340" i="3"/>
  <c r="R314" i="3"/>
  <c r="R119" i="3"/>
  <c r="R289" i="3"/>
  <c r="R204" i="3"/>
  <c r="R290" i="3"/>
  <c r="R123" i="3"/>
  <c r="R341" i="3"/>
  <c r="R371" i="3"/>
  <c r="R299" i="3"/>
  <c r="R264" i="3"/>
  <c r="R300" i="3"/>
  <c r="R159" i="3"/>
  <c r="R361" i="3"/>
  <c r="R288" i="3"/>
  <c r="R188" i="3"/>
  <c r="R205" i="3"/>
  <c r="R91" i="3"/>
  <c r="R346" i="3"/>
  <c r="R237" i="3"/>
  <c r="R156" i="3"/>
  <c r="R194" i="3"/>
  <c r="R115" i="3"/>
  <c r="R14" i="3"/>
  <c r="R316" i="3"/>
  <c r="R302" i="3"/>
  <c r="R162" i="3"/>
  <c r="R55" i="3"/>
  <c r="R153" i="3"/>
  <c r="R69" i="3"/>
  <c r="R274" i="3"/>
  <c r="R109" i="3"/>
  <c r="R313" i="3"/>
  <c r="R324" i="3"/>
  <c r="R277" i="3"/>
  <c r="R332" i="3"/>
  <c r="R19" i="3"/>
  <c r="R315" i="3"/>
  <c r="R283" i="3"/>
  <c r="R64" i="3"/>
  <c r="R322" i="3"/>
  <c r="R321" i="3"/>
  <c r="R320" i="3"/>
  <c r="R312" i="3"/>
  <c r="R310" i="3"/>
  <c r="R98" i="3"/>
  <c r="R262" i="3"/>
  <c r="R252" i="3"/>
  <c r="R2" i="3"/>
  <c r="R108" i="3"/>
  <c r="R195" i="3"/>
  <c r="R273" i="3"/>
  <c r="R113" i="3"/>
  <c r="R200" i="3"/>
  <c r="R102" i="3"/>
  <c r="R84" i="3"/>
  <c r="R254" i="3"/>
  <c r="R77" i="3"/>
  <c r="R215" i="3"/>
  <c r="R304" i="3"/>
  <c r="R143" i="3"/>
  <c r="R110" i="3"/>
  <c r="R309" i="3"/>
  <c r="R308" i="3"/>
  <c r="R306" i="3"/>
  <c r="R128" i="3"/>
  <c r="R293" i="3"/>
  <c r="R292" i="3"/>
  <c r="R291" i="3"/>
  <c r="R28" i="3"/>
  <c r="R201" i="3"/>
  <c r="R218" i="3"/>
  <c r="R152" i="3"/>
  <c r="R136" i="3"/>
  <c r="R30" i="3"/>
  <c r="R20" i="3"/>
  <c r="R180" i="3"/>
  <c r="R73" i="3"/>
  <c r="R88" i="3"/>
  <c r="R327" i="3"/>
  <c r="R72" i="3"/>
  <c r="R165" i="3"/>
  <c r="R214" i="3"/>
  <c r="R213" i="3"/>
  <c r="R212" i="3"/>
  <c r="R211" i="3"/>
  <c r="R230" i="3"/>
  <c r="R190" i="3"/>
  <c r="R137" i="3"/>
  <c r="R217" i="3"/>
  <c r="R331" i="3"/>
  <c r="R4" i="3"/>
  <c r="R147" i="3"/>
  <c r="R151" i="3"/>
  <c r="R161" i="3"/>
  <c r="R275" i="3"/>
  <c r="R246" i="3"/>
  <c r="R36" i="3"/>
  <c r="R35" i="3"/>
  <c r="R34" i="3"/>
  <c r="R33" i="3"/>
  <c r="R32" i="3"/>
  <c r="R51" i="3"/>
  <c r="R17" i="3"/>
  <c r="R173" i="3"/>
  <c r="R38" i="3"/>
  <c r="R203" i="3"/>
  <c r="R177" i="3"/>
  <c r="R140" i="3"/>
  <c r="R149" i="3"/>
  <c r="R160" i="3"/>
  <c r="R250" i="3"/>
  <c r="R150" i="3"/>
  <c r="R265" i="3"/>
  <c r="R261" i="3"/>
  <c r="R170" i="3"/>
  <c r="R169" i="3"/>
  <c r="R168" i="3"/>
  <c r="R65" i="3"/>
  <c r="R347" i="3"/>
  <c r="R8" i="3"/>
  <c r="R57" i="3"/>
  <c r="R333" i="3"/>
  <c r="R231" i="3"/>
  <c r="R329" i="3"/>
  <c r="R225" i="3"/>
  <c r="R224" i="3"/>
  <c r="R223" i="3"/>
  <c r="R56" i="3"/>
  <c r="R54" i="3"/>
  <c r="R334" i="3"/>
  <c r="R53" i="3"/>
  <c r="R255" i="3"/>
  <c r="R337" i="3"/>
  <c r="R52" i="3"/>
  <c r="R208" i="3"/>
  <c r="R74" i="3"/>
  <c r="R248" i="3"/>
  <c r="R245" i="3"/>
  <c r="R357" i="3"/>
  <c r="R111" i="3"/>
  <c r="R142" i="3"/>
  <c r="R176" i="3"/>
  <c r="R60" i="3"/>
  <c r="R296" i="3"/>
  <c r="R86" i="3"/>
  <c r="R166" i="3"/>
  <c r="R157" i="3"/>
  <c r="R228" i="3"/>
  <c r="R227" i="3"/>
  <c r="R226" i="3"/>
  <c r="R66" i="3"/>
  <c r="R370" i="3"/>
  <c r="R94" i="3"/>
  <c r="R178" i="3"/>
  <c r="R259" i="3"/>
  <c r="R122" i="3"/>
  <c r="R117" i="3"/>
  <c r="R83" i="3"/>
  <c r="R75" i="3"/>
  <c r="R31" i="3"/>
  <c r="R257" i="3"/>
  <c r="R10" i="3"/>
  <c r="R82" i="3"/>
  <c r="R272" i="3"/>
  <c r="R16" i="3"/>
  <c r="R59" i="3"/>
  <c r="R61" i="3"/>
  <c r="R185" i="3"/>
  <c r="R350" i="3"/>
  <c r="R280" i="3"/>
  <c r="R134" i="3"/>
  <c r="R244" i="3"/>
  <c r="R183" i="3"/>
  <c r="R175" i="3"/>
  <c r="R100" i="3"/>
  <c r="R163" i="3"/>
  <c r="R286" i="3"/>
  <c r="R335" i="3"/>
  <c r="R242" i="3"/>
  <c r="R236" i="3"/>
  <c r="R62" i="3"/>
  <c r="R85" i="3"/>
  <c r="R158" i="3"/>
  <c r="R249" i="3"/>
  <c r="R221" i="3"/>
  <c r="R37" i="3"/>
  <c r="R351" i="3"/>
  <c r="R24" i="3"/>
  <c r="R105" i="3"/>
  <c r="R222" i="3"/>
  <c r="R285" i="3"/>
  <c r="R253" i="3"/>
  <c r="R196" i="3"/>
  <c r="R116" i="3"/>
  <c r="R307" i="3"/>
  <c r="R5" i="3"/>
  <c r="R43" i="3"/>
  <c r="R63" i="3"/>
  <c r="R294" i="3"/>
  <c r="R260" i="3"/>
  <c r="R189" i="3"/>
  <c r="R138" i="3"/>
  <c r="R22" i="3"/>
  <c r="R172" i="3"/>
  <c r="R207" i="3"/>
  <c r="R282" i="3"/>
  <c r="R338" i="3"/>
  <c r="R363" i="3"/>
  <c r="R311" i="3"/>
  <c r="R144" i="3"/>
  <c r="R209" i="3"/>
  <c r="R129" i="3"/>
  <c r="R278" i="3"/>
  <c r="R179" i="3"/>
  <c r="R345" i="3"/>
  <c r="R131" i="3"/>
  <c r="R247" i="3"/>
  <c r="R192" i="3"/>
  <c r="R197" i="3"/>
  <c r="R339" i="3"/>
  <c r="R297" i="3"/>
  <c r="R97" i="3"/>
  <c r="R103" i="3"/>
  <c r="R79" i="3"/>
  <c r="R101" i="3"/>
  <c r="R93" i="3"/>
  <c r="R354" i="3"/>
  <c r="R295" i="3"/>
  <c r="R344" i="3"/>
  <c r="R234" i="3"/>
  <c r="R155" i="3"/>
  <c r="R263" i="3"/>
  <c r="R27" i="3"/>
  <c r="R67" i="3"/>
  <c r="R251" i="3"/>
  <c r="R362" i="3"/>
  <c r="R191" i="3"/>
  <c r="R368" i="3"/>
  <c r="R199" i="3"/>
  <c r="R323" i="3"/>
  <c r="R317" i="3"/>
  <c r="R233" i="3"/>
  <c r="R284" i="3"/>
  <c r="R114" i="3"/>
  <c r="R198" i="3"/>
  <c r="R3" i="3"/>
  <c r="R18" i="3"/>
  <c r="R281" i="3"/>
  <c r="R305" i="3"/>
  <c r="R90" i="3"/>
  <c r="R235" i="3"/>
  <c r="R206" i="3"/>
  <c r="R23" i="3"/>
  <c r="R104" i="3"/>
  <c r="R328" i="3"/>
  <c r="R210" i="3"/>
  <c r="R68" i="3"/>
  <c r="R120" i="3"/>
  <c r="R145" i="3"/>
  <c r="R50" i="3"/>
  <c r="R15" i="3"/>
  <c r="R6" i="3"/>
  <c r="R330" i="3"/>
  <c r="R42" i="3"/>
  <c r="R269" i="3"/>
  <c r="R184" i="3"/>
  <c r="R358" i="3"/>
  <c r="R171" i="3"/>
  <c r="R21" i="3"/>
  <c r="R182" i="3"/>
  <c r="R238" i="3"/>
  <c r="R39" i="3"/>
  <c r="R121" i="3"/>
  <c r="R89" i="3"/>
  <c r="R229" i="3"/>
  <c r="R46" i="3"/>
  <c r="R45" i="3"/>
  <c r="R44" i="3"/>
  <c r="R343" i="3"/>
  <c r="R365" i="3"/>
  <c r="R154" i="3"/>
  <c r="R279" i="3"/>
  <c r="R239" i="3"/>
  <c r="R78" i="3"/>
  <c r="R298" i="3"/>
  <c r="R29" i="3"/>
  <c r="R95" i="3"/>
  <c r="R232" i="3"/>
  <c r="R7" i="3"/>
  <c r="R268" i="3"/>
  <c r="R118" i="3"/>
  <c r="R76" i="3"/>
  <c r="R11" i="3"/>
  <c r="R301" i="3"/>
  <c r="R216" i="3"/>
  <c r="R202" i="3"/>
  <c r="R130" i="3"/>
  <c r="R125" i="3"/>
  <c r="R49" i="3"/>
  <c r="R48" i="3"/>
  <c r="R47" i="3"/>
  <c r="R127" i="3"/>
  <c r="R266" i="3"/>
  <c r="R81" i="3"/>
  <c r="R13" i="3"/>
  <c r="R243" i="3"/>
  <c r="R146" i="3"/>
  <c r="R80" i="3"/>
  <c r="R132" i="3"/>
  <c r="R276" i="3"/>
  <c r="R164" i="3"/>
  <c r="R241" i="3"/>
  <c r="R99" i="3"/>
  <c r="R96" i="3"/>
  <c r="R70" i="3"/>
  <c r="R342" i="3"/>
  <c r="R12" i="3"/>
  <c r="R366" i="3"/>
  <c r="R348" i="3"/>
  <c r="R319" i="3"/>
  <c r="R303" i="3"/>
  <c r="R336" i="3"/>
  <c r="R352" i="3"/>
  <c r="R353" i="3"/>
  <c r="R240" i="3"/>
  <c r="R267" i="3"/>
  <c r="R133" i="3"/>
  <c r="R325" i="3"/>
  <c r="R41" i="3"/>
  <c r="R141" i="3"/>
  <c r="R364" i="3"/>
  <c r="R359" i="3"/>
  <c r="R187" i="3"/>
  <c r="R181" i="3"/>
  <c r="R40" i="3"/>
  <c r="R167" i="3"/>
  <c r="R186" i="3"/>
  <c r="R258" i="3"/>
  <c r="R360" i="3"/>
  <c r="R148" i="3"/>
  <c r="R271" i="3"/>
  <c r="R135" i="3"/>
  <c r="R124" i="3"/>
  <c r="R287" i="3"/>
  <c r="R107" i="3"/>
  <c r="R106" i="3"/>
  <c r="R193" i="3"/>
  <c r="R9" i="3"/>
  <c r="R256" i="3"/>
  <c r="R369" i="3"/>
  <c r="R92" i="3"/>
  <c r="R372" i="3"/>
  <c r="R126" i="3"/>
  <c r="R87" i="3"/>
  <c r="R26" i="3"/>
  <c r="R25" i="3"/>
  <c r="R367" i="3"/>
  <c r="R219" i="3"/>
  <c r="R139" i="3"/>
  <c r="R112" i="3"/>
  <c r="R270" i="3"/>
  <c r="R58" i="3"/>
  <c r="R174" i="3"/>
  <c r="R220" i="3"/>
  <c r="R326" i="3"/>
  <c r="R318" i="3"/>
  <c r="R349" i="3"/>
  <c r="R355" i="3"/>
  <c r="R71" i="3"/>
  <c r="R340" i="3"/>
  <c r="T314" i="3"/>
  <c r="T119" i="3"/>
  <c r="T289" i="3"/>
  <c r="T204" i="3"/>
  <c r="T290" i="3"/>
  <c r="T123" i="3"/>
  <c r="T341" i="3"/>
  <c r="T371" i="3"/>
  <c r="T299" i="3"/>
  <c r="T264" i="3"/>
  <c r="T300" i="3"/>
  <c r="T159" i="3"/>
  <c r="T361" i="3"/>
  <c r="T288" i="3"/>
  <c r="T188" i="3"/>
  <c r="T205" i="3"/>
  <c r="T91" i="3"/>
  <c r="T346" i="3"/>
  <c r="T237" i="3"/>
  <c r="T156" i="3"/>
  <c r="T194" i="3"/>
  <c r="T115" i="3"/>
  <c r="T14" i="3"/>
  <c r="T316" i="3"/>
  <c r="T302" i="3"/>
  <c r="T162" i="3"/>
  <c r="T55" i="3"/>
  <c r="T153" i="3"/>
  <c r="T69" i="3"/>
  <c r="T274" i="3"/>
  <c r="T109" i="3"/>
  <c r="T313" i="3"/>
  <c r="T324" i="3"/>
  <c r="T277" i="3"/>
  <c r="T332" i="3"/>
  <c r="T19" i="3"/>
  <c r="T315" i="3"/>
  <c r="T283" i="3"/>
  <c r="T64" i="3"/>
  <c r="T322" i="3"/>
  <c r="T321" i="3"/>
  <c r="T320" i="3"/>
  <c r="T312" i="3"/>
  <c r="T310" i="3"/>
  <c r="T98" i="3"/>
  <c r="T262" i="3"/>
  <c r="T252" i="3"/>
  <c r="T2" i="3"/>
  <c r="T108" i="3"/>
  <c r="T195" i="3"/>
  <c r="T273" i="3"/>
  <c r="T113" i="3"/>
  <c r="T200" i="3"/>
  <c r="T102" i="3"/>
  <c r="T84" i="3"/>
  <c r="T254" i="3"/>
  <c r="T77" i="3"/>
  <c r="T215" i="3"/>
  <c r="T304" i="3"/>
  <c r="T143" i="3"/>
  <c r="T110" i="3"/>
  <c r="T309" i="3"/>
  <c r="T308" i="3"/>
  <c r="T306" i="3"/>
  <c r="T128" i="3"/>
  <c r="T293" i="3"/>
  <c r="T292" i="3"/>
  <c r="T291" i="3"/>
  <c r="T28" i="3"/>
  <c r="T201" i="3"/>
  <c r="T218" i="3"/>
  <c r="T152" i="3"/>
  <c r="T136" i="3"/>
  <c r="T30" i="3"/>
  <c r="T20" i="3"/>
  <c r="T180" i="3"/>
  <c r="T73" i="3"/>
  <c r="T88" i="3"/>
  <c r="T327" i="3"/>
  <c r="T72" i="3"/>
  <c r="T165" i="3"/>
  <c r="T214" i="3"/>
  <c r="T213" i="3"/>
  <c r="T212" i="3"/>
  <c r="T211" i="3"/>
  <c r="T230" i="3"/>
  <c r="T190" i="3"/>
  <c r="T137" i="3"/>
  <c r="T217" i="3"/>
  <c r="T331" i="3"/>
  <c r="T4" i="3"/>
  <c r="T147" i="3"/>
  <c r="T151" i="3"/>
  <c r="T161" i="3"/>
  <c r="T275" i="3"/>
  <c r="T246" i="3"/>
  <c r="T36" i="3"/>
  <c r="T35" i="3"/>
  <c r="T34" i="3"/>
  <c r="T33" i="3"/>
  <c r="T32" i="3"/>
  <c r="T51" i="3"/>
  <c r="T17" i="3"/>
  <c r="T173" i="3"/>
  <c r="T38" i="3"/>
  <c r="T203" i="3"/>
  <c r="T177" i="3"/>
  <c r="T140" i="3"/>
  <c r="T149" i="3"/>
  <c r="T160" i="3"/>
  <c r="T250" i="3"/>
  <c r="T150" i="3"/>
  <c r="T265" i="3"/>
  <c r="T261" i="3"/>
  <c r="T170" i="3"/>
  <c r="T169" i="3"/>
  <c r="T168" i="3"/>
  <c r="T65" i="3"/>
  <c r="T347" i="3"/>
  <c r="T8" i="3"/>
  <c r="T57" i="3"/>
  <c r="T333" i="3"/>
  <c r="T231" i="3"/>
  <c r="T329" i="3"/>
  <c r="T225" i="3"/>
  <c r="T224" i="3"/>
  <c r="T223" i="3"/>
  <c r="T56" i="3"/>
  <c r="T54" i="3"/>
  <c r="T334" i="3"/>
  <c r="T53" i="3"/>
  <c r="T255" i="3"/>
  <c r="T337" i="3"/>
  <c r="T52" i="3"/>
  <c r="T208" i="3"/>
  <c r="T74" i="3"/>
  <c r="T248" i="3"/>
  <c r="T245" i="3"/>
  <c r="T357" i="3"/>
  <c r="T111" i="3"/>
  <c r="T142" i="3"/>
  <c r="T176" i="3"/>
  <c r="T60" i="3"/>
  <c r="T296" i="3"/>
  <c r="T86" i="3"/>
  <c r="T166" i="3"/>
  <c r="T157" i="3"/>
  <c r="T228" i="3"/>
  <c r="T227" i="3"/>
  <c r="T226" i="3"/>
  <c r="T66" i="3"/>
  <c r="T370" i="3"/>
  <c r="T94" i="3"/>
  <c r="T178" i="3"/>
  <c r="T259" i="3"/>
  <c r="T122" i="3"/>
  <c r="T117" i="3"/>
  <c r="T83" i="3"/>
  <c r="T75" i="3"/>
  <c r="T31" i="3"/>
  <c r="T257" i="3"/>
  <c r="T10" i="3"/>
  <c r="T82" i="3"/>
  <c r="T272" i="3"/>
  <c r="T16" i="3"/>
  <c r="T59" i="3"/>
  <c r="T61" i="3"/>
  <c r="T185" i="3"/>
  <c r="T350" i="3"/>
  <c r="T280" i="3"/>
  <c r="T134" i="3"/>
  <c r="T244" i="3"/>
  <c r="T183" i="3"/>
  <c r="T175" i="3"/>
  <c r="T100" i="3"/>
  <c r="T163" i="3"/>
  <c r="T286" i="3"/>
  <c r="T335" i="3"/>
  <c r="T242" i="3"/>
  <c r="T236" i="3"/>
  <c r="T62" i="3"/>
  <c r="T85" i="3"/>
  <c r="T158" i="3"/>
  <c r="T249" i="3"/>
  <c r="T221" i="3"/>
  <c r="T37" i="3"/>
  <c r="T351" i="3"/>
  <c r="T24" i="3"/>
  <c r="T105" i="3"/>
  <c r="T222" i="3"/>
  <c r="T285" i="3"/>
  <c r="T253" i="3"/>
  <c r="T196" i="3"/>
  <c r="T116" i="3"/>
  <c r="T307" i="3"/>
  <c r="T5" i="3"/>
  <c r="T43" i="3"/>
  <c r="T63" i="3"/>
  <c r="T294" i="3"/>
  <c r="T260" i="3"/>
  <c r="T189" i="3"/>
  <c r="T138" i="3"/>
  <c r="T22" i="3"/>
  <c r="T172" i="3"/>
  <c r="T207" i="3"/>
  <c r="T282" i="3"/>
  <c r="T338" i="3"/>
  <c r="T363" i="3"/>
  <c r="T311" i="3"/>
  <c r="T144" i="3"/>
  <c r="T209" i="3"/>
  <c r="T129" i="3"/>
  <c r="T278" i="3"/>
  <c r="T179" i="3"/>
  <c r="T345" i="3"/>
  <c r="T131" i="3"/>
  <c r="T247" i="3"/>
  <c r="T192" i="3"/>
  <c r="T197" i="3"/>
  <c r="T339" i="3"/>
  <c r="T297" i="3"/>
  <c r="T97" i="3"/>
  <c r="T103" i="3"/>
  <c r="T79" i="3"/>
  <c r="T101" i="3"/>
  <c r="T93" i="3"/>
  <c r="T354" i="3"/>
  <c r="T295" i="3"/>
  <c r="T344" i="3"/>
  <c r="T234" i="3"/>
  <c r="T155" i="3"/>
  <c r="T263" i="3"/>
  <c r="T27" i="3"/>
  <c r="T67" i="3"/>
  <c r="T251" i="3"/>
  <c r="T362" i="3"/>
  <c r="T191" i="3"/>
  <c r="T368" i="3"/>
  <c r="T199" i="3"/>
  <c r="T323" i="3"/>
  <c r="T317" i="3"/>
  <c r="T233" i="3"/>
  <c r="T284" i="3"/>
  <c r="T114" i="3"/>
  <c r="T198" i="3"/>
  <c r="T3" i="3"/>
  <c r="T18" i="3"/>
  <c r="T281" i="3"/>
  <c r="T305" i="3"/>
  <c r="T90" i="3"/>
  <c r="T235" i="3"/>
  <c r="T206" i="3"/>
  <c r="T23" i="3"/>
  <c r="T104" i="3"/>
  <c r="T328" i="3"/>
  <c r="T210" i="3"/>
  <c r="T68" i="3"/>
  <c r="T120" i="3"/>
  <c r="T145" i="3"/>
  <c r="T50" i="3"/>
  <c r="T15" i="3"/>
  <c r="T6" i="3"/>
  <c r="T330" i="3"/>
  <c r="T42" i="3"/>
  <c r="T269" i="3"/>
  <c r="T184" i="3"/>
  <c r="T358" i="3"/>
  <c r="T171" i="3"/>
  <c r="T21" i="3"/>
  <c r="T182" i="3"/>
  <c r="T238" i="3"/>
  <c r="T39" i="3"/>
  <c r="T121" i="3"/>
  <c r="T89" i="3"/>
  <c r="T229" i="3"/>
  <c r="T46" i="3"/>
  <c r="T45" i="3"/>
  <c r="T44" i="3"/>
  <c r="T343" i="3"/>
  <c r="T365" i="3"/>
  <c r="T154" i="3"/>
  <c r="T279" i="3"/>
  <c r="T239" i="3"/>
  <c r="T78" i="3"/>
  <c r="T298" i="3"/>
  <c r="T29" i="3"/>
  <c r="T95" i="3"/>
  <c r="T232" i="3"/>
  <c r="T7" i="3"/>
  <c r="T268" i="3"/>
  <c r="T118" i="3"/>
  <c r="T76" i="3"/>
  <c r="T11" i="3"/>
  <c r="T301" i="3"/>
  <c r="T216" i="3"/>
  <c r="T202" i="3"/>
  <c r="T130" i="3"/>
  <c r="T125" i="3"/>
  <c r="T49" i="3"/>
  <c r="T48" i="3"/>
  <c r="T47" i="3"/>
  <c r="T127" i="3"/>
  <c r="T266" i="3"/>
  <c r="T81" i="3"/>
  <c r="T13" i="3"/>
  <c r="T243" i="3"/>
  <c r="T146" i="3"/>
  <c r="T80" i="3"/>
  <c r="T132" i="3"/>
  <c r="T276" i="3"/>
  <c r="T164" i="3"/>
  <c r="T241" i="3"/>
  <c r="T99" i="3"/>
  <c r="T96" i="3"/>
  <c r="T70" i="3"/>
  <c r="T342" i="3"/>
  <c r="T12" i="3"/>
  <c r="T366" i="3"/>
  <c r="T348" i="3"/>
  <c r="T319" i="3"/>
  <c r="T303" i="3"/>
  <c r="T336" i="3"/>
  <c r="T352" i="3"/>
  <c r="T353" i="3"/>
  <c r="T240" i="3"/>
  <c r="T267" i="3"/>
  <c r="T133" i="3"/>
  <c r="T325" i="3"/>
  <c r="T41" i="3"/>
  <c r="T141" i="3"/>
  <c r="T364" i="3"/>
  <c r="T359" i="3"/>
  <c r="T187" i="3"/>
  <c r="T181" i="3"/>
  <c r="T40" i="3"/>
  <c r="T167" i="3"/>
  <c r="T186" i="3"/>
  <c r="T258" i="3"/>
  <c r="T360" i="3"/>
  <c r="T148" i="3"/>
  <c r="T271" i="3"/>
  <c r="T135" i="3"/>
  <c r="T124" i="3"/>
  <c r="T287" i="3"/>
  <c r="T107" i="3"/>
  <c r="T106" i="3"/>
  <c r="T193" i="3"/>
  <c r="T9" i="3"/>
  <c r="T256" i="3"/>
  <c r="T369" i="3"/>
  <c r="T92" i="3"/>
  <c r="T372" i="3"/>
  <c r="T126" i="3"/>
  <c r="T87" i="3"/>
  <c r="T26" i="3"/>
  <c r="T25" i="3"/>
  <c r="T367" i="3"/>
  <c r="T219" i="3"/>
  <c r="T139" i="3"/>
  <c r="T112" i="3"/>
  <c r="T270" i="3"/>
  <c r="T58" i="3"/>
  <c r="T174" i="3"/>
  <c r="T220" i="3"/>
  <c r="T326" i="3"/>
  <c r="T318" i="3"/>
  <c r="T349" i="3"/>
  <c r="T355" i="3"/>
  <c r="T71" i="3"/>
  <c r="T340" i="3"/>
  <c r="T356" i="3"/>
  <c r="R356" i="3"/>
  <c r="H356" i="3"/>
  <c r="G356" i="3"/>
  <c r="F356" i="3"/>
  <c r="E356" i="3"/>
  <c r="B356" i="3"/>
  <c r="X19" i="2"/>
  <c r="X18" i="2"/>
  <c r="X17" i="2"/>
  <c r="X16" i="2"/>
  <c r="X15" i="2"/>
  <c r="V19" i="2"/>
  <c r="V18" i="2"/>
  <c r="V17" i="2"/>
  <c r="V16" i="2"/>
  <c r="V15" i="2"/>
  <c r="U19" i="2"/>
  <c r="U18" i="2"/>
  <c r="U15" i="2"/>
  <c r="C25" i="3" l="1"/>
  <c r="D25" i="3"/>
  <c r="D174" i="3"/>
  <c r="C174" i="3"/>
  <c r="D26" i="3"/>
  <c r="C26" i="3"/>
  <c r="D237" i="3"/>
  <c r="C237" i="3"/>
  <c r="D300" i="3"/>
  <c r="C300" i="3"/>
  <c r="D289" i="3"/>
  <c r="C289" i="3"/>
  <c r="D220" i="3"/>
  <c r="C220" i="3"/>
  <c r="D340" i="3"/>
  <c r="C340" i="3"/>
  <c r="D58" i="3"/>
  <c r="C58" i="3"/>
  <c r="D87" i="3"/>
  <c r="C87" i="3"/>
  <c r="D346" i="3"/>
  <c r="C346" i="3"/>
  <c r="D264" i="3"/>
  <c r="C264" i="3"/>
  <c r="D119" i="3"/>
  <c r="C119" i="3"/>
  <c r="C159" i="3"/>
  <c r="D159" i="3"/>
  <c r="C204" i="3"/>
  <c r="D204" i="3"/>
  <c r="C71" i="3"/>
  <c r="D71" i="3"/>
  <c r="D270" i="3"/>
  <c r="C270" i="3"/>
  <c r="D126" i="3"/>
  <c r="C126" i="3"/>
  <c r="D91" i="3"/>
  <c r="C91" i="3"/>
  <c r="D299" i="3"/>
  <c r="C299" i="3"/>
  <c r="C314" i="3"/>
  <c r="D314" i="3"/>
  <c r="D355" i="3"/>
  <c r="C355" i="3"/>
  <c r="D112" i="3"/>
  <c r="C112" i="3"/>
  <c r="D372" i="3"/>
  <c r="C372" i="3"/>
  <c r="D205" i="3"/>
  <c r="C205" i="3"/>
  <c r="D371" i="3"/>
  <c r="C371" i="3"/>
  <c r="C349" i="3"/>
  <c r="D349" i="3"/>
  <c r="D139" i="3"/>
  <c r="C139" i="3"/>
  <c r="D92" i="3"/>
  <c r="C92" i="3"/>
  <c r="D188" i="3"/>
  <c r="C188" i="3"/>
  <c r="D341" i="3"/>
  <c r="C341" i="3"/>
  <c r="C9" i="3"/>
  <c r="D9" i="3"/>
  <c r="C318" i="3"/>
  <c r="D318" i="3"/>
  <c r="D219" i="3"/>
  <c r="C219" i="3"/>
  <c r="D369" i="3"/>
  <c r="C369" i="3"/>
  <c r="C288" i="3"/>
  <c r="D288" i="3"/>
  <c r="D123" i="3"/>
  <c r="C123" i="3"/>
  <c r="D356" i="3"/>
  <c r="C356" i="3"/>
  <c r="C326" i="3"/>
  <c r="D326" i="3"/>
  <c r="C367" i="3"/>
  <c r="D367" i="3"/>
  <c r="C256" i="3"/>
  <c r="D256" i="3"/>
  <c r="C361" i="3"/>
  <c r="D361" i="3"/>
  <c r="C290" i="3"/>
  <c r="D290" i="3"/>
  <c r="D148" i="3"/>
  <c r="C148" i="3"/>
  <c r="D359" i="3"/>
  <c r="C359" i="3"/>
  <c r="C353" i="3"/>
  <c r="D353" i="3"/>
  <c r="D342" i="3"/>
  <c r="C342" i="3"/>
  <c r="D80" i="3"/>
  <c r="C80" i="3"/>
  <c r="C48" i="3"/>
  <c r="D48" i="3"/>
  <c r="D76" i="3"/>
  <c r="C76" i="3"/>
  <c r="C78" i="3"/>
  <c r="D78" i="3"/>
  <c r="D46" i="3"/>
  <c r="C46" i="3"/>
  <c r="D171" i="3"/>
  <c r="C171" i="3"/>
  <c r="C50" i="3"/>
  <c r="D50" i="3"/>
  <c r="D206" i="3"/>
  <c r="C206" i="3"/>
  <c r="C114" i="3"/>
  <c r="D114" i="3"/>
  <c r="D362" i="3"/>
  <c r="C362" i="3"/>
  <c r="D295" i="3"/>
  <c r="C295" i="3"/>
  <c r="D339" i="3"/>
  <c r="C339" i="3"/>
  <c r="D129" i="3"/>
  <c r="C129" i="3"/>
  <c r="D172" i="3"/>
  <c r="C172" i="3"/>
  <c r="D5" i="3"/>
  <c r="C5" i="3"/>
  <c r="D24" i="3"/>
  <c r="C24" i="3"/>
  <c r="D236" i="3"/>
  <c r="C236" i="3"/>
  <c r="D244" i="3"/>
  <c r="C244" i="3"/>
  <c r="D272" i="3"/>
  <c r="C272" i="3"/>
  <c r="D122" i="3"/>
  <c r="C122" i="3"/>
  <c r="D228" i="3"/>
  <c r="C228" i="3"/>
  <c r="D111" i="3"/>
  <c r="C111" i="3"/>
  <c r="C255" i="3"/>
  <c r="D255" i="3"/>
  <c r="C329" i="3"/>
  <c r="D329" i="3"/>
  <c r="C169" i="3"/>
  <c r="D169" i="3"/>
  <c r="D140" i="3"/>
  <c r="C140" i="3"/>
  <c r="D33" i="3"/>
  <c r="C33" i="3"/>
  <c r="D147" i="3"/>
  <c r="C147" i="3"/>
  <c r="D212" i="3"/>
  <c r="C212" i="3"/>
  <c r="D180" i="3"/>
  <c r="C180" i="3"/>
  <c r="D291" i="3"/>
  <c r="C291" i="3"/>
  <c r="D143" i="3"/>
  <c r="C143" i="3"/>
  <c r="D113" i="3"/>
  <c r="C113" i="3"/>
  <c r="D310" i="3"/>
  <c r="C310" i="3"/>
  <c r="D19" i="3"/>
  <c r="C19" i="3"/>
  <c r="D153" i="3"/>
  <c r="C153" i="3"/>
  <c r="D156" i="3"/>
  <c r="C156" i="3"/>
  <c r="D193" i="3"/>
  <c r="C193" i="3"/>
  <c r="D360" i="3"/>
  <c r="C360" i="3"/>
  <c r="D364" i="3"/>
  <c r="C364" i="3"/>
  <c r="D352" i="3"/>
  <c r="C352" i="3"/>
  <c r="D70" i="3"/>
  <c r="C70" i="3"/>
  <c r="D146" i="3"/>
  <c r="C146" i="3"/>
  <c r="D49" i="3"/>
  <c r="C49" i="3"/>
  <c r="D118" i="3"/>
  <c r="C118" i="3"/>
  <c r="D239" i="3"/>
  <c r="C239" i="3"/>
  <c r="D229" i="3"/>
  <c r="C229" i="3"/>
  <c r="D358" i="3"/>
  <c r="C358" i="3"/>
  <c r="D145" i="3"/>
  <c r="C145" i="3"/>
  <c r="D235" i="3"/>
  <c r="C235" i="3"/>
  <c r="D284" i="3"/>
  <c r="C284" i="3"/>
  <c r="C251" i="3"/>
  <c r="D251" i="3"/>
  <c r="D354" i="3"/>
  <c r="C354" i="3"/>
  <c r="C197" i="3"/>
  <c r="D197" i="3"/>
  <c r="D209" i="3"/>
  <c r="C209" i="3"/>
  <c r="D22" i="3"/>
  <c r="C22" i="3"/>
  <c r="D307" i="3"/>
  <c r="C307" i="3"/>
  <c r="D351" i="3"/>
  <c r="C351" i="3"/>
  <c r="D242" i="3"/>
  <c r="C242" i="3"/>
  <c r="C134" i="3"/>
  <c r="D134" i="3"/>
  <c r="D82" i="3"/>
  <c r="C82" i="3"/>
  <c r="C259" i="3"/>
  <c r="D259" i="3"/>
  <c r="D157" i="3"/>
  <c r="C157" i="3"/>
  <c r="D357" i="3"/>
  <c r="C357" i="3"/>
  <c r="C53" i="3"/>
  <c r="D53" i="3"/>
  <c r="D231" i="3"/>
  <c r="C231" i="3"/>
  <c r="C170" i="3"/>
  <c r="D170" i="3"/>
  <c r="D177" i="3"/>
  <c r="C177" i="3"/>
  <c r="D34" i="3"/>
  <c r="C34" i="3"/>
  <c r="D4" i="3"/>
  <c r="C4" i="3"/>
  <c r="D213" i="3"/>
  <c r="C213" i="3"/>
  <c r="D20" i="3"/>
  <c r="C20" i="3"/>
  <c r="D292" i="3"/>
  <c r="C292" i="3"/>
  <c r="D304" i="3"/>
  <c r="C304" i="3"/>
  <c r="D273" i="3"/>
  <c r="C273" i="3"/>
  <c r="D312" i="3"/>
  <c r="C312" i="3"/>
  <c r="D332" i="3"/>
  <c r="C332" i="3"/>
  <c r="D55" i="3"/>
  <c r="C55" i="3"/>
  <c r="C106" i="3"/>
  <c r="D106" i="3"/>
  <c r="C258" i="3"/>
  <c r="D258" i="3"/>
  <c r="C141" i="3"/>
  <c r="D141" i="3"/>
  <c r="C336" i="3"/>
  <c r="D336" i="3"/>
  <c r="C96" i="3"/>
  <c r="D96" i="3"/>
  <c r="C243" i="3"/>
  <c r="D243" i="3"/>
  <c r="C125" i="3"/>
  <c r="D125" i="3"/>
  <c r="C268" i="3"/>
  <c r="D268" i="3"/>
  <c r="C279" i="3"/>
  <c r="D279" i="3"/>
  <c r="C89" i="3"/>
  <c r="D89" i="3"/>
  <c r="C184" i="3"/>
  <c r="D184" i="3"/>
  <c r="C120" i="3"/>
  <c r="D120" i="3"/>
  <c r="C90" i="3"/>
  <c r="D90" i="3"/>
  <c r="D233" i="3"/>
  <c r="C233" i="3"/>
  <c r="D67" i="3"/>
  <c r="C67" i="3"/>
  <c r="D93" i="3"/>
  <c r="C93" i="3"/>
  <c r="D192" i="3"/>
  <c r="C192" i="3"/>
  <c r="D144" i="3"/>
  <c r="C144" i="3"/>
  <c r="D138" i="3"/>
  <c r="C138" i="3"/>
  <c r="D116" i="3"/>
  <c r="C116" i="3"/>
  <c r="D37" i="3"/>
  <c r="C37" i="3"/>
  <c r="D335" i="3"/>
  <c r="C335" i="3"/>
  <c r="D280" i="3"/>
  <c r="C280" i="3"/>
  <c r="D10" i="3"/>
  <c r="C10" i="3"/>
  <c r="D178" i="3"/>
  <c r="C178" i="3"/>
  <c r="D166" i="3"/>
  <c r="C166" i="3"/>
  <c r="D245" i="3"/>
  <c r="C245" i="3"/>
  <c r="D334" i="3"/>
  <c r="C334" i="3"/>
  <c r="D333" i="3"/>
  <c r="C333" i="3"/>
  <c r="D261" i="3"/>
  <c r="C261" i="3"/>
  <c r="C203" i="3"/>
  <c r="D203" i="3"/>
  <c r="D35" i="3"/>
  <c r="C35" i="3"/>
  <c r="D331" i="3"/>
  <c r="C331" i="3"/>
  <c r="D214" i="3"/>
  <c r="C214" i="3"/>
  <c r="D30" i="3"/>
  <c r="C30" i="3"/>
  <c r="D293" i="3"/>
  <c r="C293" i="3"/>
  <c r="C215" i="3"/>
  <c r="D215" i="3"/>
  <c r="D195" i="3"/>
  <c r="C195" i="3"/>
  <c r="C320" i="3"/>
  <c r="D320" i="3"/>
  <c r="D277" i="3"/>
  <c r="C277" i="3"/>
  <c r="D162" i="3"/>
  <c r="C162" i="3"/>
  <c r="D107" i="3"/>
  <c r="C107" i="3"/>
  <c r="D186" i="3"/>
  <c r="C186" i="3"/>
  <c r="D41" i="3"/>
  <c r="C41" i="3"/>
  <c r="D303" i="3"/>
  <c r="C303" i="3"/>
  <c r="D99" i="3"/>
  <c r="C99" i="3"/>
  <c r="D13" i="3"/>
  <c r="C13" i="3"/>
  <c r="D130" i="3"/>
  <c r="A76" i="1" s="1"/>
  <c r="C130" i="3"/>
  <c r="D7" i="3"/>
  <c r="C7" i="3"/>
  <c r="D154" i="3"/>
  <c r="C154" i="3"/>
  <c r="D121" i="3"/>
  <c r="C121" i="3"/>
  <c r="D269" i="3"/>
  <c r="C269" i="3"/>
  <c r="D68" i="3"/>
  <c r="C68" i="3"/>
  <c r="D305" i="3"/>
  <c r="C305" i="3"/>
  <c r="D317" i="3"/>
  <c r="C317" i="3"/>
  <c r="D27" i="3"/>
  <c r="C27" i="3"/>
  <c r="D101" i="3"/>
  <c r="C101" i="3"/>
  <c r="D247" i="3"/>
  <c r="C247" i="3"/>
  <c r="D311" i="3"/>
  <c r="C311" i="3"/>
  <c r="D189" i="3"/>
  <c r="C189" i="3"/>
  <c r="D196" i="3"/>
  <c r="C196" i="3"/>
  <c r="D221" i="3"/>
  <c r="C221" i="3"/>
  <c r="D286" i="3"/>
  <c r="C286" i="3"/>
  <c r="D350" i="3"/>
  <c r="C350" i="3"/>
  <c r="D257" i="3"/>
  <c r="C257" i="3"/>
  <c r="D94" i="3"/>
  <c r="C94" i="3"/>
  <c r="D86" i="3"/>
  <c r="C86" i="3"/>
  <c r="D248" i="3"/>
  <c r="C248" i="3"/>
  <c r="C54" i="3"/>
  <c r="D54" i="3"/>
  <c r="A93" i="1" s="1"/>
  <c r="D57" i="3"/>
  <c r="C57" i="3"/>
  <c r="D265" i="3"/>
  <c r="C265" i="3"/>
  <c r="C38" i="3"/>
  <c r="D38" i="3"/>
  <c r="D36" i="3"/>
  <c r="C36" i="3"/>
  <c r="C217" i="3"/>
  <c r="D217" i="3"/>
  <c r="D165" i="3"/>
  <c r="C165" i="3"/>
  <c r="D136" i="3"/>
  <c r="C136" i="3"/>
  <c r="C128" i="3"/>
  <c r="D128" i="3"/>
  <c r="D77" i="3"/>
  <c r="C77" i="3"/>
  <c r="D108" i="3"/>
  <c r="C108" i="3"/>
  <c r="C321" i="3"/>
  <c r="D321" i="3"/>
  <c r="C324" i="3"/>
  <c r="D324" i="3"/>
  <c r="C302" i="3"/>
  <c r="D302" i="3"/>
  <c r="C287" i="3"/>
  <c r="D287" i="3"/>
  <c r="C167" i="3"/>
  <c r="D167" i="3"/>
  <c r="C325" i="3"/>
  <c r="D325" i="3"/>
  <c r="C319" i="3"/>
  <c r="D319" i="3"/>
  <c r="C241" i="3"/>
  <c r="D241" i="3"/>
  <c r="C81" i="3"/>
  <c r="D81" i="3"/>
  <c r="C202" i="3"/>
  <c r="D202" i="3"/>
  <c r="C232" i="3"/>
  <c r="D232" i="3"/>
  <c r="C365" i="3"/>
  <c r="D365" i="3"/>
  <c r="C39" i="3"/>
  <c r="D39" i="3"/>
  <c r="C42" i="3"/>
  <c r="D42" i="3"/>
  <c r="C210" i="3"/>
  <c r="D210" i="3"/>
  <c r="C281" i="3"/>
  <c r="D281" i="3"/>
  <c r="A125" i="1" s="1"/>
  <c r="D323" i="3"/>
  <c r="C323" i="3"/>
  <c r="D263" i="3"/>
  <c r="C263" i="3"/>
  <c r="D79" i="3"/>
  <c r="C79" i="3"/>
  <c r="D131" i="3"/>
  <c r="C131" i="3"/>
  <c r="D363" i="3"/>
  <c r="C363" i="3"/>
  <c r="D260" i="3"/>
  <c r="C260" i="3"/>
  <c r="D253" i="3"/>
  <c r="C253" i="3"/>
  <c r="D249" i="3"/>
  <c r="C249" i="3"/>
  <c r="D163" i="3"/>
  <c r="C163" i="3"/>
  <c r="D185" i="3"/>
  <c r="A205" i="1" s="1"/>
  <c r="C185" i="3"/>
  <c r="D31" i="3"/>
  <c r="A213" i="1" s="1"/>
  <c r="C31" i="3"/>
  <c r="D370" i="3"/>
  <c r="C370" i="3"/>
  <c r="D296" i="3"/>
  <c r="C296" i="3"/>
  <c r="D74" i="3"/>
  <c r="C74" i="3"/>
  <c r="D56" i="3"/>
  <c r="C56" i="3"/>
  <c r="D8" i="3"/>
  <c r="C8" i="3"/>
  <c r="D150" i="3"/>
  <c r="C150" i="3"/>
  <c r="D173" i="3"/>
  <c r="A269" i="1" s="1"/>
  <c r="C173" i="3"/>
  <c r="D246" i="3"/>
  <c r="C246" i="3"/>
  <c r="D137" i="3"/>
  <c r="C137" i="3"/>
  <c r="D72" i="3"/>
  <c r="C72" i="3"/>
  <c r="D152" i="3"/>
  <c r="C152" i="3"/>
  <c r="D306" i="3"/>
  <c r="C306" i="3"/>
  <c r="D254" i="3"/>
  <c r="C254" i="3"/>
  <c r="D2" i="3"/>
  <c r="C2" i="3"/>
  <c r="D322" i="3"/>
  <c r="C322" i="3"/>
  <c r="D313" i="3"/>
  <c r="C313" i="3"/>
  <c r="D316" i="3"/>
  <c r="C316" i="3"/>
  <c r="C124" i="3"/>
  <c r="D124" i="3"/>
  <c r="A30" i="1" s="1"/>
  <c r="C40" i="3"/>
  <c r="D40" i="3"/>
  <c r="A38" i="1" s="1"/>
  <c r="C133" i="3"/>
  <c r="D133" i="3"/>
  <c r="A46" i="1" s="1"/>
  <c r="C348" i="3"/>
  <c r="D348" i="3"/>
  <c r="A54" i="1" s="1"/>
  <c r="C164" i="3"/>
  <c r="D164" i="3"/>
  <c r="C266" i="3"/>
  <c r="D266" i="3"/>
  <c r="C216" i="3"/>
  <c r="D216" i="3"/>
  <c r="C95" i="3"/>
  <c r="D95" i="3"/>
  <c r="D343" i="3"/>
  <c r="A94" i="1" s="1"/>
  <c r="C343" i="3"/>
  <c r="C238" i="3"/>
  <c r="D238" i="3"/>
  <c r="D330" i="3"/>
  <c r="C330" i="3"/>
  <c r="D328" i="3"/>
  <c r="A118" i="1" s="1"/>
  <c r="C328" i="3"/>
  <c r="D18" i="3"/>
  <c r="C18" i="3"/>
  <c r="D199" i="3"/>
  <c r="C199" i="3"/>
  <c r="D155" i="3"/>
  <c r="C155" i="3"/>
  <c r="D103" i="3"/>
  <c r="C103" i="3"/>
  <c r="D345" i="3"/>
  <c r="C345" i="3"/>
  <c r="D338" i="3"/>
  <c r="A166" i="1" s="1"/>
  <c r="C338" i="3"/>
  <c r="D294" i="3"/>
  <c r="C294" i="3"/>
  <c r="D285" i="3"/>
  <c r="C285" i="3"/>
  <c r="D158" i="3"/>
  <c r="C158" i="3"/>
  <c r="D100" i="3"/>
  <c r="C100" i="3"/>
  <c r="D61" i="3"/>
  <c r="C61" i="3"/>
  <c r="D75" i="3"/>
  <c r="C75" i="3"/>
  <c r="D66" i="3"/>
  <c r="C66" i="3"/>
  <c r="D60" i="3"/>
  <c r="C60" i="3"/>
  <c r="D208" i="3"/>
  <c r="A238" i="1" s="1"/>
  <c r="C208" i="3"/>
  <c r="D223" i="3"/>
  <c r="A246" i="1" s="1"/>
  <c r="C223" i="3"/>
  <c r="D347" i="3"/>
  <c r="A254" i="1" s="1"/>
  <c r="C347" i="3"/>
  <c r="D250" i="3"/>
  <c r="C250" i="3"/>
  <c r="C17" i="3"/>
  <c r="D17" i="3"/>
  <c r="A270" i="1" s="1"/>
  <c r="D275" i="3"/>
  <c r="C275" i="3"/>
  <c r="C190" i="3"/>
  <c r="D190" i="3"/>
  <c r="A286" i="1" s="1"/>
  <c r="D327" i="3"/>
  <c r="C327" i="3"/>
  <c r="D218" i="3"/>
  <c r="C218" i="3"/>
  <c r="D308" i="3"/>
  <c r="C308" i="3"/>
  <c r="D84" i="3"/>
  <c r="A318" i="1" s="1"/>
  <c r="C84" i="3"/>
  <c r="D252" i="3"/>
  <c r="C252" i="3"/>
  <c r="C64" i="3"/>
  <c r="D64" i="3"/>
  <c r="A334" i="1" s="1"/>
  <c r="D109" i="3"/>
  <c r="A342" i="1" s="1"/>
  <c r="C109" i="3"/>
  <c r="C14" i="3"/>
  <c r="D14" i="3"/>
  <c r="D135" i="3"/>
  <c r="A31" i="1" s="1"/>
  <c r="C135" i="3"/>
  <c r="D181" i="3"/>
  <c r="C181" i="3"/>
  <c r="D267" i="3"/>
  <c r="C267" i="3"/>
  <c r="D366" i="3"/>
  <c r="A55" i="1" s="1"/>
  <c r="C366" i="3"/>
  <c r="D276" i="3"/>
  <c r="C276" i="3"/>
  <c r="D127" i="3"/>
  <c r="C127" i="3"/>
  <c r="D301" i="3"/>
  <c r="A79" i="1" s="1"/>
  <c r="C301" i="3"/>
  <c r="D29" i="3"/>
  <c r="C29" i="3"/>
  <c r="D44" i="3"/>
  <c r="C44" i="3"/>
  <c r="D182" i="3"/>
  <c r="C182" i="3"/>
  <c r="D6" i="3"/>
  <c r="C6" i="3"/>
  <c r="D104" i="3"/>
  <c r="C104" i="3"/>
  <c r="D3" i="3"/>
  <c r="A358" i="1" s="1"/>
  <c r="C3" i="3"/>
  <c r="D368" i="3"/>
  <c r="C368" i="3"/>
  <c r="D234" i="3"/>
  <c r="C234" i="3"/>
  <c r="D97" i="3"/>
  <c r="C97" i="3"/>
  <c r="D179" i="3"/>
  <c r="C179" i="3"/>
  <c r="D282" i="3"/>
  <c r="C282" i="3"/>
  <c r="D63" i="3"/>
  <c r="C63" i="3"/>
  <c r="D222" i="3"/>
  <c r="C222" i="3"/>
  <c r="D85" i="3"/>
  <c r="C85" i="3"/>
  <c r="D175" i="3"/>
  <c r="C175" i="3"/>
  <c r="D59" i="3"/>
  <c r="C59" i="3"/>
  <c r="D83" i="3"/>
  <c r="C83" i="3"/>
  <c r="D226" i="3"/>
  <c r="C226" i="3"/>
  <c r="D176" i="3"/>
  <c r="C176" i="3"/>
  <c r="D52" i="3"/>
  <c r="C52" i="3"/>
  <c r="D224" i="3"/>
  <c r="C224" i="3"/>
  <c r="D65" i="3"/>
  <c r="C65" i="3"/>
  <c r="D160" i="3"/>
  <c r="C160" i="3"/>
  <c r="D51" i="3"/>
  <c r="C51" i="3"/>
  <c r="D161" i="3"/>
  <c r="C161" i="3"/>
  <c r="D230" i="3"/>
  <c r="C230" i="3"/>
  <c r="D88" i="3"/>
  <c r="C88" i="3"/>
  <c r="D201" i="3"/>
  <c r="C201" i="3"/>
  <c r="D309" i="3"/>
  <c r="C309" i="3"/>
  <c r="D102" i="3"/>
  <c r="C102" i="3"/>
  <c r="D262" i="3"/>
  <c r="C262" i="3"/>
  <c r="D283" i="3"/>
  <c r="C283" i="3"/>
  <c r="D274" i="3"/>
  <c r="C274" i="3"/>
  <c r="D115" i="3"/>
  <c r="C115" i="3"/>
  <c r="C271" i="3"/>
  <c r="D271" i="3"/>
  <c r="C187" i="3"/>
  <c r="D187" i="3"/>
  <c r="C240" i="3"/>
  <c r="D240" i="3"/>
  <c r="C12" i="3"/>
  <c r="D12" i="3"/>
  <c r="D132" i="3"/>
  <c r="C132" i="3"/>
  <c r="D47" i="3"/>
  <c r="C47" i="3"/>
  <c r="D11" i="3"/>
  <c r="A11" i="1" s="1"/>
  <c r="C11" i="3"/>
  <c r="D298" i="3"/>
  <c r="C298" i="3"/>
  <c r="D45" i="3"/>
  <c r="C45" i="3"/>
  <c r="D21" i="3"/>
  <c r="A21" i="1" s="1"/>
  <c r="C21" i="3"/>
  <c r="D15" i="3"/>
  <c r="C15" i="3"/>
  <c r="D23" i="3"/>
  <c r="C23" i="3"/>
  <c r="D198" i="3"/>
  <c r="A128" i="1" s="1"/>
  <c r="C198" i="3"/>
  <c r="D191" i="3"/>
  <c r="C191" i="3"/>
  <c r="D344" i="3"/>
  <c r="C344" i="3"/>
  <c r="D297" i="3"/>
  <c r="C297" i="3"/>
  <c r="D278" i="3"/>
  <c r="A354" i="1" s="1"/>
  <c r="C278" i="3"/>
  <c r="D207" i="3"/>
  <c r="C207" i="3"/>
  <c r="D43" i="3"/>
  <c r="C43" i="3"/>
  <c r="D105" i="3"/>
  <c r="A105" i="1" s="1"/>
  <c r="C105" i="3"/>
  <c r="D62" i="3"/>
  <c r="C62" i="3"/>
  <c r="D183" i="3"/>
  <c r="C183" i="3"/>
  <c r="D16" i="3"/>
  <c r="A208" i="1" s="1"/>
  <c r="C16" i="3"/>
  <c r="D117" i="3"/>
  <c r="C117" i="3"/>
  <c r="D227" i="3"/>
  <c r="C227" i="3"/>
  <c r="D142" i="3"/>
  <c r="C142" i="3"/>
  <c r="D337" i="3"/>
  <c r="C337" i="3"/>
  <c r="D225" i="3"/>
  <c r="A248" i="1" s="1"/>
  <c r="C225" i="3"/>
  <c r="D168" i="3"/>
  <c r="C168" i="3"/>
  <c r="D149" i="3"/>
  <c r="A264" i="1" s="1"/>
  <c r="C149" i="3"/>
  <c r="D32" i="3"/>
  <c r="C32" i="3"/>
  <c r="D151" i="3"/>
  <c r="C151" i="3"/>
  <c r="D211" i="3"/>
  <c r="C211" i="3"/>
  <c r="D73" i="3"/>
  <c r="A296" i="1" s="1"/>
  <c r="C73" i="3"/>
  <c r="D28" i="3"/>
  <c r="C28" i="3"/>
  <c r="D110" i="3"/>
  <c r="C110" i="3"/>
  <c r="D200" i="3"/>
  <c r="A320" i="1" s="1"/>
  <c r="C200" i="3"/>
  <c r="D98" i="3"/>
  <c r="C98" i="3"/>
  <c r="D315" i="3"/>
  <c r="A336" i="1" s="1"/>
  <c r="C315" i="3"/>
  <c r="D69" i="3"/>
  <c r="C69" i="3"/>
  <c r="D194" i="3"/>
  <c r="C194" i="3"/>
  <c r="A9" i="1"/>
  <c r="A325" i="1"/>
  <c r="A25" i="1"/>
  <c r="A19" i="1"/>
  <c r="A360" i="1"/>
  <c r="A4" i="1"/>
  <c r="A12" i="1"/>
  <c r="A20" i="1"/>
  <c r="A33" i="1"/>
  <c r="A41" i="1"/>
  <c r="A49" i="1"/>
  <c r="A65" i="1"/>
  <c r="A97" i="1"/>
  <c r="A129" i="1"/>
  <c r="A137" i="1"/>
  <c r="A161" i="1"/>
  <c r="A169" i="1"/>
  <c r="A193" i="1"/>
  <c r="A201" i="1"/>
  <c r="A257" i="1"/>
  <c r="A321" i="1"/>
  <c r="A361" i="1"/>
  <c r="A5" i="1"/>
  <c r="A13" i="1"/>
  <c r="A18" i="1"/>
  <c r="A50" i="1"/>
  <c r="A6" i="1"/>
  <c r="A14" i="1"/>
  <c r="A22" i="1"/>
  <c r="A10" i="1"/>
  <c r="A75" i="1"/>
  <c r="A7" i="1"/>
  <c r="A2" i="1"/>
  <c r="A16" i="1"/>
  <c r="A24" i="1"/>
  <c r="AF20" i="2"/>
  <c r="AH20" i="2"/>
  <c r="AG20" i="2"/>
  <c r="AE20" i="2"/>
  <c r="A366" i="1"/>
  <c r="A107" i="1"/>
  <c r="A146" i="1"/>
  <c r="A43" i="1"/>
  <c r="A369" i="1"/>
  <c r="A372" i="1"/>
  <c r="A242" i="1"/>
  <c r="A362" i="1"/>
  <c r="A370" i="1"/>
  <c r="A349" i="1" l="1"/>
  <c r="A17" i="1"/>
  <c r="A204" i="1"/>
  <c r="A15" i="1"/>
  <c r="A168" i="1"/>
  <c r="A157" i="1"/>
  <c r="A324" i="1"/>
  <c r="A37" i="1"/>
  <c r="A29" i="1"/>
  <c r="A23" i="1"/>
  <c r="A182" i="1"/>
  <c r="A36" i="1"/>
  <c r="A32" i="1"/>
  <c r="A117" i="1"/>
  <c r="A99" i="1"/>
  <c r="A35" i="1"/>
  <c r="A135" i="1"/>
  <c r="A309" i="1"/>
  <c r="A149" i="1"/>
  <c r="A316" i="1"/>
  <c r="A42" i="1"/>
  <c r="A73" i="1"/>
  <c r="A102" i="1"/>
  <c r="A45" i="1"/>
  <c r="A230" i="1"/>
  <c r="A173" i="1"/>
  <c r="A52" i="1"/>
  <c r="A194" i="1"/>
  <c r="A34" i="1"/>
  <c r="A273" i="1"/>
  <c r="A3" i="1"/>
  <c r="A158" i="1"/>
  <c r="A200" i="1"/>
  <c r="A285" i="1"/>
  <c r="A164" i="1"/>
  <c r="A100" i="1"/>
  <c r="A68" i="1"/>
  <c r="A82" i="1"/>
  <c r="A67" i="1"/>
  <c r="A145" i="1"/>
  <c r="A245" i="1"/>
  <c r="A92" i="1"/>
  <c r="A266" i="1"/>
  <c r="A74" i="1"/>
  <c r="A256" i="1"/>
  <c r="A192" i="1"/>
  <c r="A109" i="1"/>
  <c r="A77" i="1"/>
  <c r="A91" i="1"/>
  <c r="A59" i="1"/>
  <c r="A27" i="1"/>
  <c r="A258" i="1"/>
  <c r="A241" i="1"/>
  <c r="A113" i="1"/>
  <c r="A8" i="1"/>
  <c r="A191" i="1"/>
  <c r="A326" i="1"/>
  <c r="A294" i="1"/>
  <c r="A262" i="1"/>
  <c r="A333" i="1"/>
  <c r="A141" i="1"/>
  <c r="A290" i="1"/>
  <c r="A162" i="1"/>
  <c r="A130" i="1"/>
  <c r="A98" i="1"/>
  <c r="A66" i="1"/>
  <c r="A350" i="1"/>
  <c r="A122" i="1"/>
  <c r="A58" i="1"/>
  <c r="A90" i="1"/>
  <c r="A272" i="1"/>
  <c r="A61" i="1"/>
  <c r="A232" i="1"/>
  <c r="A303" i="1"/>
  <c r="A310" i="1"/>
  <c r="A278" i="1"/>
  <c r="A150" i="1"/>
  <c r="A253" i="1"/>
  <c r="A221" i="1"/>
  <c r="A189" i="1"/>
  <c r="A196" i="1"/>
  <c r="A338" i="1"/>
  <c r="A306" i="1"/>
  <c r="A274" i="1"/>
  <c r="A210" i="1"/>
  <c r="A178" i="1"/>
  <c r="A114" i="1"/>
  <c r="A356" i="1"/>
  <c r="A78" i="1"/>
  <c r="A85" i="1"/>
  <c r="A53" i="1"/>
  <c r="A202" i="1"/>
  <c r="A138" i="1"/>
  <c r="A89" i="1"/>
  <c r="A224" i="1"/>
  <c r="A103" i="1"/>
  <c r="A302" i="1"/>
  <c r="A206" i="1"/>
  <c r="A142" i="1"/>
  <c r="A181" i="1"/>
  <c r="A352" i="1"/>
  <c r="A28" i="1"/>
  <c r="A330" i="1"/>
  <c r="A298" i="1"/>
  <c r="A234" i="1"/>
  <c r="A170" i="1"/>
  <c r="A106" i="1"/>
  <c r="A345" i="1"/>
  <c r="A281" i="1"/>
  <c r="A217" i="1"/>
  <c r="A185" i="1"/>
  <c r="A153" i="1"/>
  <c r="A121" i="1"/>
  <c r="A57" i="1"/>
  <c r="A251" i="1"/>
  <c r="A322" i="1"/>
  <c r="A226" i="1"/>
  <c r="A337" i="1"/>
  <c r="A305" i="1"/>
  <c r="A209" i="1"/>
  <c r="A177" i="1"/>
  <c r="A81" i="1"/>
  <c r="A312" i="1"/>
  <c r="A26" i="1"/>
  <c r="A101" i="1"/>
  <c r="A69" i="1"/>
  <c r="A115" i="1"/>
  <c r="A51" i="1"/>
  <c r="A218" i="1"/>
  <c r="A154" i="1"/>
  <c r="A144" i="1"/>
  <c r="A80" i="1"/>
  <c r="A222" i="1"/>
  <c r="A261" i="1"/>
  <c r="A197" i="1"/>
  <c r="A165" i="1"/>
  <c r="A133" i="1"/>
  <c r="A339" i="1"/>
  <c r="A307" i="1"/>
  <c r="A243" i="1"/>
  <c r="A211" i="1"/>
  <c r="A147" i="1"/>
  <c r="A346" i="1"/>
  <c r="A314" i="1"/>
  <c r="A282" i="1"/>
  <c r="A250" i="1"/>
  <c r="A186" i="1"/>
  <c r="A297" i="1"/>
  <c r="A233" i="1"/>
  <c r="A288" i="1"/>
  <c r="A159" i="1"/>
  <c r="A236" i="1"/>
  <c r="A179" i="1"/>
  <c r="A151" i="1"/>
  <c r="A239" i="1"/>
  <c r="A139" i="1"/>
  <c r="A328" i="1"/>
  <c r="A227" i="1"/>
  <c r="A123" i="1"/>
  <c r="A259" i="1"/>
  <c r="A126" i="1"/>
  <c r="A110" i="1"/>
  <c r="A340" i="1"/>
  <c r="A131" i="1"/>
  <c r="A39" i="1"/>
  <c r="A347" i="1"/>
  <c r="A198" i="1"/>
  <c r="A219" i="1"/>
  <c r="A47" i="1"/>
  <c r="A187" i="1"/>
  <c r="A71" i="1"/>
  <c r="A95" i="1"/>
  <c r="A283" i="1"/>
  <c r="A63" i="1"/>
  <c r="A276" i="1"/>
  <c r="A363" i="1"/>
  <c r="A174" i="1"/>
  <c r="A265" i="1"/>
  <c r="A116" i="1"/>
  <c r="A140" i="1"/>
  <c r="A136" i="1"/>
  <c r="A72" i="1"/>
  <c r="A319" i="1"/>
  <c r="A207" i="1"/>
  <c r="A329" i="1"/>
  <c r="A308" i="1"/>
  <c r="A132" i="1"/>
  <c r="A341" i="1"/>
  <c r="A64" i="1"/>
  <c r="A237" i="1"/>
  <c r="A311" i="1"/>
  <c r="A343" i="1"/>
  <c r="A240" i="1"/>
  <c r="A331" i="1"/>
  <c r="A228" i="1"/>
  <c r="A244" i="1"/>
  <c r="A317" i="1"/>
  <c r="A160" i="1"/>
  <c r="A96" i="1"/>
  <c r="A247" i="1"/>
  <c r="A214" i="1"/>
  <c r="A111" i="1"/>
  <c r="A199" i="1"/>
  <c r="A364" i="1"/>
  <c r="A299" i="1"/>
  <c r="A215" i="1"/>
  <c r="A304" i="1"/>
  <c r="A86" i="1"/>
  <c r="A83" i="1"/>
  <c r="A291" i="1"/>
  <c r="A155" i="1"/>
  <c r="A203" i="1"/>
  <c r="A87" i="1"/>
  <c r="A292" i="1"/>
  <c r="A315" i="1"/>
  <c r="A171" i="1"/>
  <c r="A327" i="1"/>
  <c r="A183" i="1"/>
  <c r="A235" i="1"/>
  <c r="A323" i="1"/>
  <c r="A371" i="1"/>
  <c r="A190" i="1"/>
  <c r="A62" i="1"/>
  <c r="A279" i="1"/>
  <c r="A175" i="1"/>
  <c r="A367" i="1"/>
  <c r="A300" i="1"/>
  <c r="A263" i="1"/>
  <c r="A119" i="1"/>
  <c r="A195" i="1"/>
  <c r="A368" i="1"/>
  <c r="A267" i="1"/>
  <c r="A163" i="1"/>
  <c r="A355" i="1"/>
  <c r="A252" i="1"/>
  <c r="A275" i="1"/>
  <c r="A134" i="1"/>
  <c r="A351" i="1"/>
  <c r="A70" i="1"/>
  <c r="A287" i="1"/>
  <c r="A284" i="1"/>
  <c r="A188" i="1"/>
  <c r="A124" i="1"/>
  <c r="A60" i="1"/>
  <c r="A293" i="1"/>
  <c r="A289" i="1"/>
  <c r="A225" i="1"/>
  <c r="A280" i="1"/>
  <c r="A184" i="1"/>
  <c r="A120" i="1"/>
  <c r="A56" i="1"/>
  <c r="A295" i="1"/>
  <c r="A167" i="1"/>
  <c r="A268" i="1"/>
  <c r="A180" i="1"/>
  <c r="A229" i="1"/>
  <c r="A353" i="1"/>
  <c r="A176" i="1"/>
  <c r="A112" i="1"/>
  <c r="A48" i="1"/>
  <c r="A271" i="1"/>
  <c r="A143" i="1"/>
  <c r="A260" i="1"/>
  <c r="A172" i="1"/>
  <c r="A108" i="1"/>
  <c r="A44" i="1"/>
  <c r="A104" i="1"/>
  <c r="A40" i="1"/>
  <c r="A255" i="1"/>
  <c r="A127" i="1"/>
  <c r="A348" i="1"/>
  <c r="A220" i="1"/>
  <c r="A156" i="1"/>
  <c r="A357" i="1"/>
  <c r="A277" i="1"/>
  <c r="A344" i="1"/>
  <c r="A216" i="1"/>
  <c r="A152" i="1"/>
  <c r="A88" i="1"/>
  <c r="A359" i="1"/>
  <c r="A231" i="1"/>
  <c r="A332" i="1"/>
  <c r="A212" i="1"/>
  <c r="A148" i="1"/>
  <c r="A84" i="1"/>
  <c r="A365" i="1"/>
  <c r="A301" i="1"/>
  <c r="A313" i="1"/>
  <c r="A249" i="1"/>
  <c r="A335" i="1"/>
  <c r="A223" i="1"/>
</calcChain>
</file>

<file path=xl/sharedStrings.xml><?xml version="1.0" encoding="utf-8"?>
<sst xmlns="http://schemas.openxmlformats.org/spreadsheetml/2006/main" count="6664" uniqueCount="1085">
  <si>
    <t>CoC</t>
  </si>
  <si>
    <t>Region</t>
  </si>
  <si>
    <t>County</t>
  </si>
  <si>
    <t>Organization Name</t>
  </si>
  <si>
    <t>Project Name</t>
  </si>
  <si>
    <t>HMIS Project ID</t>
  </si>
  <si>
    <t>Project Type</t>
  </si>
  <si>
    <t>Beds for Families w/ Children</t>
  </si>
  <si>
    <t>Rooms for Families w/ Children</t>
  </si>
  <si>
    <t>Beds for Adults Only</t>
  </si>
  <si>
    <t>Year-Round Beds</t>
  </si>
  <si>
    <t>Overflow Beds</t>
  </si>
  <si>
    <t>Pit Count</t>
  </si>
  <si>
    <t>Total Beds</t>
  </si>
  <si>
    <t>HMIS Participating</t>
  </si>
  <si>
    <t>Victim Service Provider</t>
  </si>
  <si>
    <t>Target Population</t>
  </si>
  <si>
    <t>federalFundingOtherSpecify</t>
  </si>
  <si>
    <t>Bed Type</t>
  </si>
  <si>
    <t>address1</t>
  </si>
  <si>
    <t>address2</t>
  </si>
  <si>
    <t>city</t>
  </si>
  <si>
    <t>state</t>
  </si>
  <si>
    <t>zip</t>
  </si>
  <si>
    <t>NA</t>
  </si>
  <si>
    <t>Durham</t>
  </si>
  <si>
    <t>Orange</t>
  </si>
  <si>
    <t>Year Round Beds</t>
  </si>
  <si>
    <t>Durham City &amp; County CoC</t>
  </si>
  <si>
    <t>Sum of Year-Round Beds</t>
  </si>
  <si>
    <t>Column Labels</t>
  </si>
  <si>
    <t>Row Labels</t>
  </si>
  <si>
    <t>Comparable</t>
  </si>
  <si>
    <t>No</t>
  </si>
  <si>
    <t>Yes</t>
  </si>
  <si>
    <t>Grand Total</t>
  </si>
  <si>
    <t>ES</t>
  </si>
  <si>
    <t>OPH</t>
  </si>
  <si>
    <t>PSH</t>
  </si>
  <si>
    <t>RRH</t>
  </si>
  <si>
    <t>TH</t>
  </si>
  <si>
    <t>North Carolina Balance of State CoC</t>
  </si>
  <si>
    <t>DV</t>
  </si>
  <si>
    <t>HMIS</t>
  </si>
  <si>
    <t>VSP Comparable (excluded)</t>
  </si>
  <si>
    <t>VSP not comparable (excluded)</t>
  </si>
  <si>
    <t>None of the above</t>
  </si>
  <si>
    <t>Total Year Round</t>
  </si>
  <si>
    <t>% Year Round Participating</t>
  </si>
  <si>
    <t>Non-HMIS</t>
  </si>
  <si>
    <t>Non-Comparable VSP</t>
  </si>
  <si>
    <t>Comparable VSP</t>
  </si>
  <si>
    <t>Chapel Hill/Orange County CoC</t>
  </si>
  <si>
    <t>(All)</t>
  </si>
  <si>
    <t>Region 01</t>
  </si>
  <si>
    <t>Region 02</t>
  </si>
  <si>
    <t>Region 03</t>
  </si>
  <si>
    <t>Region 04</t>
  </si>
  <si>
    <t>Region 05</t>
  </si>
  <si>
    <t>Region 06</t>
  </si>
  <si>
    <t>Region 07</t>
  </si>
  <si>
    <t>Region 08</t>
  </si>
  <si>
    <t>Region 09</t>
  </si>
  <si>
    <t>Region 10</t>
  </si>
  <si>
    <t>Region 11</t>
  </si>
  <si>
    <t>Region 12</t>
  </si>
  <si>
    <t>Region 13</t>
  </si>
  <si>
    <t>Sum of Pit Count</t>
  </si>
  <si>
    <t>Sum of Total Beds</t>
  </si>
  <si>
    <t>Alliance Health - Durham County</t>
  </si>
  <si>
    <t>CASA - Durham County</t>
  </si>
  <si>
    <t>Durham Crisis Response Center - Durham County</t>
  </si>
  <si>
    <t>Durham Housing Authority - Durham County</t>
  </si>
  <si>
    <t>Families Moving Forward - Durham County</t>
  </si>
  <si>
    <t>Family Promise of the Triangle - Durham County</t>
  </si>
  <si>
    <t>Housing for New Hope - Durham County</t>
  </si>
  <si>
    <t>Project Access of Durham - Durham County</t>
  </si>
  <si>
    <t>Triangle Residential Options For Substance Abusers - Durham County</t>
  </si>
  <si>
    <t>Urban Ministries of Durham - Durham County</t>
  </si>
  <si>
    <t>USA Veterans Help - Durham County</t>
  </si>
  <si>
    <t>Volunteers of America Carolinas - Durham County</t>
  </si>
  <si>
    <t>2025</t>
  </si>
  <si>
    <t>Utilization</t>
  </si>
  <si>
    <t>ID</t>
  </si>
  <si>
    <t>Cherokee</t>
  </si>
  <si>
    <t>Johnston</t>
  </si>
  <si>
    <t>Anson</t>
  </si>
  <si>
    <t>Pitt</t>
  </si>
  <si>
    <t>Haywood</t>
  </si>
  <si>
    <t>Moore</t>
  </si>
  <si>
    <t>Richmond</t>
  </si>
  <si>
    <t>Scotland</t>
  </si>
  <si>
    <t>Cabarrus</t>
  </si>
  <si>
    <t>Burke</t>
  </si>
  <si>
    <t>Harnett</t>
  </si>
  <si>
    <t>Halifax</t>
  </si>
  <si>
    <t>Craven</t>
  </si>
  <si>
    <t>Granville</t>
  </si>
  <si>
    <t>Caswell</t>
  </si>
  <si>
    <t>Lee</t>
  </si>
  <si>
    <t>Henderson</t>
  </si>
  <si>
    <t>Catawba</t>
  </si>
  <si>
    <t>Davidson</t>
  </si>
  <si>
    <t>Clay</t>
  </si>
  <si>
    <t>Sampson</t>
  </si>
  <si>
    <t>Robeson</t>
  </si>
  <si>
    <t>Transylvania</t>
  </si>
  <si>
    <t>Union</t>
  </si>
  <si>
    <t>Vance</t>
  </si>
  <si>
    <t>Wilson</t>
  </si>
  <si>
    <t>Macon</t>
  </si>
  <si>
    <t>Beaufort</t>
  </si>
  <si>
    <t>Onslow</t>
  </si>
  <si>
    <t>Chatham</t>
  </si>
  <si>
    <t>Carteret</t>
  </si>
  <si>
    <t>Hyde</t>
  </si>
  <si>
    <t>Rockingham</t>
  </si>
  <si>
    <t>Pasquotank</t>
  </si>
  <si>
    <t>Caldwell</t>
  </si>
  <si>
    <t>Randolph</t>
  </si>
  <si>
    <t>Rowan</t>
  </si>
  <si>
    <t>Duplin</t>
  </si>
  <si>
    <t>Alamance</t>
  </si>
  <si>
    <t>Jackson</t>
  </si>
  <si>
    <t>Swain</t>
  </si>
  <si>
    <t>Davie</t>
  </si>
  <si>
    <t>Iredell</t>
  </si>
  <si>
    <t>Edgecombe</t>
  </si>
  <si>
    <t>Nash</t>
  </si>
  <si>
    <t>Columbus</t>
  </si>
  <si>
    <t>Lenoir</t>
  </si>
  <si>
    <t>Rutherford</t>
  </si>
  <si>
    <t>Polk</t>
  </si>
  <si>
    <t>Dare</t>
  </si>
  <si>
    <t>Franklin</t>
  </si>
  <si>
    <t>Person</t>
  </si>
  <si>
    <t>Bladen</t>
  </si>
  <si>
    <t>McDowell</t>
  </si>
  <si>
    <t>Northampton</t>
  </si>
  <si>
    <t>Alexander</t>
  </si>
  <si>
    <t>Hertford</t>
  </si>
  <si>
    <t>Madison</t>
  </si>
  <si>
    <t>Wayne</t>
  </si>
  <si>
    <t>Hoke</t>
  </si>
  <si>
    <t>Jones</t>
  </si>
  <si>
    <t>Martin</t>
  </si>
  <si>
    <t>Montgomery</t>
  </si>
  <si>
    <t>Warren</t>
  </si>
  <si>
    <t>Eastern Band of Cherokee Indians boundary</t>
  </si>
  <si>
    <t>Graham</t>
  </si>
  <si>
    <t>Stanly</t>
  </si>
  <si>
    <t>Yadkin</t>
  </si>
  <si>
    <t>5533-EHA</t>
  </si>
  <si>
    <t>7665-EHA</t>
  </si>
  <si>
    <t>5451-EHA</t>
  </si>
  <si>
    <t>Row #</t>
  </si>
  <si>
    <t>CocState</t>
  </si>
  <si>
    <t>HudNum</t>
  </si>
  <si>
    <t>Year</t>
  </si>
  <si>
    <t>HMIS Org ID</t>
  </si>
  <si>
    <t>Common Name</t>
  </si>
  <si>
    <t>HIC Date</t>
  </si>
  <si>
    <t>Geocode</t>
  </si>
  <si>
    <t>Inventory Type</t>
  </si>
  <si>
    <t>Inventory Start Date</t>
  </si>
  <si>
    <t>Operating Start Date</t>
  </si>
  <si>
    <t>Operating End Date</t>
  </si>
  <si>
    <t>mcKinneyVentoEsgEs</t>
  </si>
  <si>
    <t>mcKinneyVentoEsgRrh</t>
  </si>
  <si>
    <t>mcKinneyVentoEsgRUSH</t>
  </si>
  <si>
    <t>mcKinneyVentoCocSh</t>
  </si>
  <si>
    <t>mcKinneyVentoCocTh</t>
  </si>
  <si>
    <t>mcKinneyVentoCocPsh</t>
  </si>
  <si>
    <t>mcKinneyVentoCocRrh</t>
  </si>
  <si>
    <t>mcKinneyVentoCocSro</t>
  </si>
  <si>
    <t>mcKinneyVentoCocThRrh</t>
  </si>
  <si>
    <t>mcKinneyVentoSpC</t>
  </si>
  <si>
    <t>mcKinneyVentoS8</t>
  </si>
  <si>
    <t>mcKinneyVentoShp</t>
  </si>
  <si>
    <t>mcKinneyVentoYhdp</t>
  </si>
  <si>
    <t>mcKinneyVentoYhdpRenewals</t>
  </si>
  <si>
    <t>mcKinneyVentoUnshelt</t>
  </si>
  <si>
    <t>mcKinneyVentoRural</t>
  </si>
  <si>
    <t>federalFundingVash</t>
  </si>
  <si>
    <t>federalFundingSsvf</t>
  </si>
  <si>
    <t>federalFundingGpdBh</t>
  </si>
  <si>
    <t>federalFundingGpdLd</t>
  </si>
  <si>
    <t>federalFundingGpdHh</t>
  </si>
  <si>
    <t>federalFundingGpdCt</t>
  </si>
  <si>
    <t>federalFundingGpdSith</t>
  </si>
  <si>
    <t>federalFundingGpdTp</t>
  </si>
  <si>
    <t>federalFundingHchvCrs</t>
  </si>
  <si>
    <t>federalFundingHchvSh</t>
  </si>
  <si>
    <t>federalFundingBcp</t>
  </si>
  <si>
    <t>federalFundingMgh</t>
  </si>
  <si>
    <t>federalFundingTlp</t>
  </si>
  <si>
    <t>federalFundingRhyDp</t>
  </si>
  <si>
    <t>federalFundingHopwaHmv</t>
  </si>
  <si>
    <t>federalFundingHopwaPh</t>
  </si>
  <si>
    <t>federalFundingHopwaStsf</t>
  </si>
  <si>
    <t>federalFundingHopwaTh</t>
  </si>
  <si>
    <t>federalFundingPih</t>
  </si>
  <si>
    <t>federalFundingIndianEhv</t>
  </si>
  <si>
    <t>federalFundingHome</t>
  </si>
  <si>
    <t>federalFundingHomeArp</t>
  </si>
  <si>
    <t>federalFundingOther</t>
  </si>
  <si>
    <t>Housing Type</t>
  </si>
  <si>
    <t>Beds HH w/ Children</t>
  </si>
  <si>
    <t>Units HH w/ Children</t>
  </si>
  <si>
    <t>Veteran Beds HH w/ Children</t>
  </si>
  <si>
    <t>Youth Beds HH w/ Children</t>
  </si>
  <si>
    <t>CH Beds HH w/ Children</t>
  </si>
  <si>
    <t>Beds HH w/o Children</t>
  </si>
  <si>
    <t>Veteran Beds HH w/o Children</t>
  </si>
  <si>
    <t>Youth Beds HH w/o Children</t>
  </si>
  <si>
    <t>CH Beds HH w/o Children</t>
  </si>
  <si>
    <t>Beds HH w/ only Children</t>
  </si>
  <si>
    <t>CH Beds HH w only Children</t>
  </si>
  <si>
    <t>Total Seasonal Beds</t>
  </si>
  <si>
    <t>sandyRelated</t>
  </si>
  <si>
    <t>sandyRelatedNote</t>
  </si>
  <si>
    <t>HOPWAMedAssistedLivingFac</t>
  </si>
  <si>
    <t>NC</t>
  </si>
  <si>
    <t>NC-502</t>
  </si>
  <si>
    <t>Housing for New Hope - Durham County - Andover Apartments - PSH - HUD</t>
  </si>
  <si>
    <t>18 West Colony Place, Suite 250</t>
  </si>
  <si>
    <t>Housing for New Hope - Durham County - Williams Square Apartments - PSH - HUD</t>
  </si>
  <si>
    <t>501 E. Carver St.</t>
  </si>
  <si>
    <t>Housing for New Hope - Durham County - Williams Square Apartments 3 - PSH - HUD</t>
  </si>
  <si>
    <t>Alliance Health - Durham County - DASH Supportive Housing - PSH - HUD</t>
  </si>
  <si>
    <t>5200 W. Paramount Parkway</t>
  </si>
  <si>
    <t>Suite 200</t>
  </si>
  <si>
    <t>Morrisville</t>
  </si>
  <si>
    <t>Durham Crisis Response Center - Durham County - Emergency Shelter - ES - Private</t>
  </si>
  <si>
    <t>Facility</t>
  </si>
  <si>
    <t>Durham Housing Authority - Durham County - Goley Point - PSH - HUD</t>
  </si>
  <si>
    <t>330 E. Main St.</t>
  </si>
  <si>
    <t>Housing for New Hope - Durham County - Rehousing - RRH - City ESG</t>
  </si>
  <si>
    <t>Triangle Residential Options for Substance Abusers - Durham County - TROSA GPD - TH -  VA</t>
  </si>
  <si>
    <t>1820 James St.</t>
  </si>
  <si>
    <t>USA Veterans Help - Durham County - USAVH - ES -  VA</t>
  </si>
  <si>
    <t>Housing for New Hope - Durham County - Streets to Home I - PSH - HUD</t>
  </si>
  <si>
    <t>3710 University Drive, St#218</t>
  </si>
  <si>
    <t>Housing for New Hope - Durham County - Streets to Home II - PSH - HUD</t>
  </si>
  <si>
    <t>CASA - Durham County - Denson Apts - PSH - HUD</t>
  </si>
  <si>
    <t>624 West Jones St.</t>
  </si>
  <si>
    <t>Raleigh</t>
  </si>
  <si>
    <t>Urban Ministries of Durham - Durham County - Families Emergency Shelter - ES - Private</t>
  </si>
  <si>
    <t>Private/Local</t>
  </si>
  <si>
    <t>410 Liberty Street</t>
  </si>
  <si>
    <t>P.O. Box 249</t>
  </si>
  <si>
    <t>Urban Ministries of Durham - Durham County - Singles Emergency Shelter - ES - Private</t>
  </si>
  <si>
    <t>Housing for New Hope - Durham County - Rapid Rehousing I - RRH - HUD</t>
  </si>
  <si>
    <t>Families Moving Forward - Durham County - The NEST- ES - State ESG</t>
  </si>
  <si>
    <t>300 North Queen Street</t>
  </si>
  <si>
    <t>Urban Ministries of Durham - Durham County - Fresh Start II RRH - HUD</t>
  </si>
  <si>
    <t>CASA - Durham County - Maplewood - PSH - HUD</t>
  </si>
  <si>
    <t>807 E. Main St</t>
  </si>
  <si>
    <t>Suite 200 Bldg #2</t>
  </si>
  <si>
    <t>Project Access of Durham - Durham County - Homeless Care Transitions - ES - Private</t>
  </si>
  <si>
    <t>Voucher</t>
  </si>
  <si>
    <t>4206 N. Roxboro St Suite 100</t>
  </si>
  <si>
    <t>Project Access of Durham - Durham County - Rapid Re-Housing - RRH - City DHF</t>
  </si>
  <si>
    <t>Dedicated Housing Fund</t>
  </si>
  <si>
    <t>Durham Housing Authority - Durham County - EHV - PH - HUD</t>
  </si>
  <si>
    <t>Durham Housing Authority - Durham County - Housing Choice Vouchers - PH - HUD</t>
  </si>
  <si>
    <t>Private</t>
  </si>
  <si>
    <t>Volunteers of America - Durham County - Maple Court - OPH - VA</t>
  </si>
  <si>
    <t>Local/Private funds</t>
  </si>
  <si>
    <t>Families Moving Forward - Durham County - DV RRH - CoC</t>
  </si>
  <si>
    <t>NC-503</t>
  </si>
  <si>
    <t>207 Manhattan Ave</t>
  </si>
  <si>
    <t>Greenville</t>
  </si>
  <si>
    <t>Wesley Shelter, Inc. - Wilson County</t>
  </si>
  <si>
    <t>Wesley Shelter - Wilson County - DV Shelter - ES - Private</t>
  </si>
  <si>
    <t>Echo Ministry - Surry County</t>
  </si>
  <si>
    <t>130 Hill St</t>
  </si>
  <si>
    <t>Elkin</t>
  </si>
  <si>
    <t>New Bern</t>
  </si>
  <si>
    <t>Rowan Helping Ministries - Rowan County</t>
  </si>
  <si>
    <t>217 North Long Street</t>
  </si>
  <si>
    <t>Salisbury</t>
  </si>
  <si>
    <t>United Community Ministries - Multiple BoS Counties</t>
  </si>
  <si>
    <t>United Community Ministries - Nash County - UCM Shelter - ES - Private</t>
  </si>
  <si>
    <t>341 McDonald St</t>
  </si>
  <si>
    <t>Rocky Mount</t>
  </si>
  <si>
    <t>United Community Ministries - Edgecombe County - Bassett Center TH - Private</t>
  </si>
  <si>
    <t>916 Branch St.</t>
  </si>
  <si>
    <t>Surry Homeless and Affordable Housing Coalition - Surry County</t>
  </si>
  <si>
    <t>Mount Airy</t>
  </si>
  <si>
    <t>UCCS - Union County</t>
  </si>
  <si>
    <t>UCCS - Union County - Emergency Adult Shelter - ES - State ESG</t>
  </si>
  <si>
    <t>160 Meadow Street</t>
  </si>
  <si>
    <t>Monroe</t>
  </si>
  <si>
    <t>Homes of Hope - Stanly County</t>
  </si>
  <si>
    <t>Homes of Hope - Stanly County - Transitional Housing - TH - Private</t>
  </si>
  <si>
    <t>1816-B East Main St</t>
  </si>
  <si>
    <t>Albemarle</t>
  </si>
  <si>
    <t>Trillium - Multiple BoS Counties</t>
  </si>
  <si>
    <t>Trillium - Multiple BoS Counties - PSH#1 - PSH - HUD</t>
  </si>
  <si>
    <t>201 West First St</t>
  </si>
  <si>
    <t>Rowan Helping Ministries - Rowan County - Eagle's Nest - TH - Private</t>
  </si>
  <si>
    <t>327 East Liberty Street</t>
  </si>
  <si>
    <t>Mission Ministries Alliance - McDowell County</t>
  </si>
  <si>
    <t>Mission Ministries Alliance - McDowell County - Friendship Home for Women&amp;Children - ES - State ESG</t>
  </si>
  <si>
    <t>124 Fleming Ave</t>
  </si>
  <si>
    <t>Marion</t>
  </si>
  <si>
    <t>Mission Ministries Alliance - McDowell County - Center for Men - ES - State ESG</t>
  </si>
  <si>
    <t>804 State St</t>
  </si>
  <si>
    <t>Diakonos, Inc. - Iredell County</t>
  </si>
  <si>
    <t>Diakonos, Inc. - Iredell County - Night Shelter - ES - State ESG</t>
  </si>
  <si>
    <t>1421 Fifth St</t>
  </si>
  <si>
    <t>Statesville</t>
  </si>
  <si>
    <t>Salvation Army of Hickory - Catawba County</t>
  </si>
  <si>
    <t>Salvation Army of Hickory - Catawba County - Shelter of Hope - ES - Private</t>
  </si>
  <si>
    <t>780 Third Ave Pl SE</t>
  </si>
  <si>
    <t>Hickory</t>
  </si>
  <si>
    <t>Salisbury VA Medical Center - Rowan County</t>
  </si>
  <si>
    <t>Salisbury VAMC - Rowan County - HUD-VASH - VA</t>
  </si>
  <si>
    <t>100 South James ST.</t>
  </si>
  <si>
    <t>Goldsboro</t>
  </si>
  <si>
    <t>Family Care Center of Catawba Valley - Catawba County</t>
  </si>
  <si>
    <t>Family Care Center of Catawba Valley - Catawba County - Emergency Shelter - ES - Private</t>
  </si>
  <si>
    <t>2875 Highland Ave NE</t>
  </si>
  <si>
    <t>Washington</t>
  </si>
  <si>
    <t>Onslow Community Outreach - Onslow County</t>
  </si>
  <si>
    <t>Onslow Community Outreach - Onslow County - Emergency Shelter - ES - State ESG</t>
  </si>
  <si>
    <t>1210 Hargett St</t>
  </si>
  <si>
    <t>Jacksonville</t>
  </si>
  <si>
    <t>Hope Station - Wilson County</t>
  </si>
  <si>
    <t>309 Goldsboro Street East</t>
  </si>
  <si>
    <t>Davidson County First Hope Ministries - Davidson County</t>
  </si>
  <si>
    <t>107 E 1st Ave</t>
  </si>
  <si>
    <t>Lexington</t>
  </si>
  <si>
    <t>Vaya Health - Jackson County</t>
  </si>
  <si>
    <t>Vaya Health - Multiple BoS Counties - Western Combo  - PSH - HUD</t>
  </si>
  <si>
    <t>200 Ridgefield Court, Suite 218</t>
  </si>
  <si>
    <t>Asheville</t>
  </si>
  <si>
    <t>Allied Churches of Alamance Co - Alamance County</t>
  </si>
  <si>
    <t>Allied Churches of Alamance Co - Alamance County - Emergency Shelter - ES - State ESG</t>
  </si>
  <si>
    <t>206 North Fisher Street</t>
  </si>
  <si>
    <t>Burlington</t>
  </si>
  <si>
    <t>Hurlburt Johnson Friendship House - Cherokee County</t>
  </si>
  <si>
    <t>Hurlburt Johnson Friendship House - Cherokee County - Murphy Emergency Shelter - ES - Private</t>
  </si>
  <si>
    <t>73 Blumenthal St</t>
  </si>
  <si>
    <t>Murphy</t>
  </si>
  <si>
    <t>Vaya Health - Multiple BoS Counties - Central Chronic - PSH - HUD</t>
  </si>
  <si>
    <t>Dulatown Outreach Center - Caldwell County</t>
  </si>
  <si>
    <t>Dulatown Outreach Center - Caldwell County - Kwanzaa Family Inn - ES - State ESG</t>
  </si>
  <si>
    <t>1631 Old North Rd</t>
  </si>
  <si>
    <t>Homes of Hope - Stanly County - Stanly Community Inn - ES - State ESG</t>
  </si>
  <si>
    <t>501 S First St</t>
  </si>
  <si>
    <t>780 3rd Ave SE</t>
  </si>
  <si>
    <t>My Sister's Place - Madison County</t>
  </si>
  <si>
    <t>My Sister's Place - Madison County - My Sister's Place - ES - Private</t>
  </si>
  <si>
    <t>VOCA</t>
  </si>
  <si>
    <t>Marshall</t>
  </si>
  <si>
    <t>Diakonos, Inc. - Iredell County - Fifth Street Ministries - ES - State ESG</t>
  </si>
  <si>
    <t>Safe Harbor Rescue Mission - Catawba County</t>
  </si>
  <si>
    <t>112 2nd Ave SE</t>
  </si>
  <si>
    <t>Dulatown Outreach Center - Caldwell County - Kwanzaa Transitional Shelter - ES - Private</t>
  </si>
  <si>
    <t>Trillium - Multiple BoS Counties - PSH#2 - PSH - HUD</t>
  </si>
  <si>
    <t>201 West First Street</t>
  </si>
  <si>
    <t>Greenville Housing Authority - Pitt County</t>
  </si>
  <si>
    <t>1103 Broad St</t>
  </si>
  <si>
    <t>PO Box 1426</t>
  </si>
  <si>
    <t>Turning Point - Union County</t>
  </si>
  <si>
    <t>Turning Point - Union County - DV Shelter - ES - Private</t>
  </si>
  <si>
    <t>Albemarle Hopeline - Pasquotank County</t>
  </si>
  <si>
    <t>Elizabeth City</t>
  </si>
  <si>
    <t>Cabarrus Victim's Asstistance Network - Cabarrus County</t>
  </si>
  <si>
    <t>Cabarrus Victim's Asstistance Network - Cabarrus County - DV Shelter - ES - Private</t>
  </si>
  <si>
    <t>Concord</t>
  </si>
  <si>
    <t>Carteret Co. Domestic Violence - Carteret County</t>
  </si>
  <si>
    <t>Morehead City</t>
  </si>
  <si>
    <t>Catholic Worker House - Chatham County</t>
  </si>
  <si>
    <t>Catholic Worker House - Chatham County - Silk Hope Shelter - ES - Private</t>
  </si>
  <si>
    <t>3355 Woody Store Rd</t>
  </si>
  <si>
    <t>Siler City</t>
  </si>
  <si>
    <t>Southeastern Family Violence Center - Robeson County - DV Shelter - ES - State ESG</t>
  </si>
  <si>
    <t>Lumberton</t>
  </si>
  <si>
    <t>Sipe's Orchard Home - Catawba County</t>
  </si>
  <si>
    <t>Sipe's Orchard Home - Catawba County - Transitional Housing for Youth - TH - Private</t>
  </si>
  <si>
    <t>4431 County Home Road</t>
  </si>
  <si>
    <t>Conover</t>
  </si>
  <si>
    <t>Smithfield Rescue Mission - Johnston County</t>
  </si>
  <si>
    <t>Smithfield Rescue Mission - Johnston County - New Life Men's Shelter - ES - Private</t>
  </si>
  <si>
    <t>523 Glenn St</t>
  </si>
  <si>
    <t>Smithfield</t>
  </si>
  <si>
    <t>Smithfield Rescue Mission - Johnston County - New Life Men's TH - Private</t>
  </si>
  <si>
    <t>Outreach Mission Inc. - Lee County</t>
  </si>
  <si>
    <t>Sanford</t>
  </si>
  <si>
    <t>Family Promise of Moore County - Moore County</t>
  </si>
  <si>
    <t>Family Promise of Moore County - Moore County - Emergency Shelter - ES - Private</t>
  </si>
  <si>
    <t>303 peach ave</t>
  </si>
  <si>
    <t>Aberdeen</t>
  </si>
  <si>
    <t>Family Services of Davidson Co - Davidson County</t>
  </si>
  <si>
    <t>Center for Family Violence Prevention - Pitt County</t>
  </si>
  <si>
    <t>Friend to Friend - Moore County</t>
  </si>
  <si>
    <t>Friend to Friend - Moore County - Haven House DV Shelter - ES - State ESG</t>
  </si>
  <si>
    <t>Carthage</t>
  </si>
  <si>
    <t>Friends of the Homeless - Lenoir County</t>
  </si>
  <si>
    <t>Friends of the Homeless - Lenoir County - Homeless Shelter - ES - Private</t>
  </si>
  <si>
    <t>112 Independence St</t>
  </si>
  <si>
    <t>Kinston</t>
  </si>
  <si>
    <t>Harbor House - Johnston County</t>
  </si>
  <si>
    <t>Harbor House - Johnston County - Harbor House - DV Shelter - ES - Private</t>
  </si>
  <si>
    <t>Help Inc. (Wentworth) - Rockingham County</t>
  </si>
  <si>
    <t>Help Inc - Rockingham County - Freedom House DV Shelter - ES - Private</t>
  </si>
  <si>
    <t>VOCA, FVPSA</t>
  </si>
  <si>
    <t>Hendersonville Rescue Mission - Henderson County</t>
  </si>
  <si>
    <t>Hendersonville Rescue Mission - Henderson County - Rescue Mission - ES - Private</t>
  </si>
  <si>
    <t>639 Maple Street</t>
  </si>
  <si>
    <t>Hendersonville</t>
  </si>
  <si>
    <t>Hendersonville Rescue Mission - Henderson County - Anne's Place - TH - Private</t>
  </si>
  <si>
    <t>414 9th Ave West</t>
  </si>
  <si>
    <t>New Horizons Life and Family Services - Richmond County</t>
  </si>
  <si>
    <t>Onslow Victim's Shelter - Onslow County</t>
  </si>
  <si>
    <t>Onslow Victim's Shelter - Onslow County - DV Shelter - ES - Private</t>
  </si>
  <si>
    <t>FVPSA, CFW, GCC, EFSP</t>
  </si>
  <si>
    <t>Options - Burke County</t>
  </si>
  <si>
    <t>Options Inc. - Burke County - DV Shelter - ES - Private</t>
  </si>
  <si>
    <t>Morganton</t>
  </si>
  <si>
    <t>Asheboro</t>
  </si>
  <si>
    <t>REACH of Clay - Clay County</t>
  </si>
  <si>
    <t>FVPSA</t>
  </si>
  <si>
    <t>Hayesville</t>
  </si>
  <si>
    <t>REACH of Haywood - Haywood County</t>
  </si>
  <si>
    <t>Waynesville</t>
  </si>
  <si>
    <t>REACH of Macon - Macon County</t>
  </si>
  <si>
    <t>REACH of Macon - Macon County - DV Shelter - ES - State ESG</t>
  </si>
  <si>
    <t>Family Crisis Council - Rowan County</t>
  </si>
  <si>
    <t>Safe Haven of Person County - Person County</t>
  </si>
  <si>
    <t>Safe Haven of Person County - Person County - DV Shelter - ES - Private</t>
  </si>
  <si>
    <t>Roxboro</t>
  </si>
  <si>
    <t>SAFE of Harnett Co - Harnett County</t>
  </si>
  <si>
    <t>SAFE of Harnett Co. - Harnett County - DV Shelter - ES - State ESG</t>
  </si>
  <si>
    <t>Lillington</t>
  </si>
  <si>
    <t>SAFE of Lenoir - Lenoir County</t>
  </si>
  <si>
    <t>SAFE of Lenoir - Lenoir County - DV Shelter - ES - Private</t>
  </si>
  <si>
    <t>VOCA, GCC</t>
  </si>
  <si>
    <t>SAFE of Transylvania County - Transylvania County</t>
  </si>
  <si>
    <t>SAFE of Transylvania - Transylvania County - DV Shelter - ES - Private</t>
  </si>
  <si>
    <t>Brevard</t>
  </si>
  <si>
    <t>Safe Space Inc - Franklin County</t>
  </si>
  <si>
    <t>Safe Space Inc. - Franklin County - DV Shelter - ES - Private</t>
  </si>
  <si>
    <t>Louisburg</t>
  </si>
  <si>
    <t>Samaritan Inn (Wadesboro) - Anson County</t>
  </si>
  <si>
    <t>Samaritan Inn (Wadesboro) - Anson County - Believers Crusade Shelter - ES - Private</t>
  </si>
  <si>
    <t>525 Salisbury St.</t>
  </si>
  <si>
    <t>Wadesboro</t>
  </si>
  <si>
    <t>Shelter Home of Caldwell County - Caldwell County</t>
  </si>
  <si>
    <t>Shelter Home of Caldwell County - Caldwell County - DV Shelter - ES - Private</t>
  </si>
  <si>
    <t>Shelter Home of Caldwell County - Caldwell County - DV Transitional Housing - DV - Private</t>
  </si>
  <si>
    <t>Cabarrus Cooperative Christian Ministry - Cabarrus County</t>
  </si>
  <si>
    <t>Cabarrus Cooperative Christian Ministry - Cabarrus County - Teaching House - TH - Private</t>
  </si>
  <si>
    <t>Local</t>
  </si>
  <si>
    <t>246 Country Club Dr.  NE</t>
  </si>
  <si>
    <t>The Haven of Transylvania County - Transylvania County</t>
  </si>
  <si>
    <t>The Haven of Transylvania County - Transylvania County - Haven Thomas House - ES - State ESG</t>
  </si>
  <si>
    <t>240 S. Caldwell St.</t>
  </si>
  <si>
    <t>Cabarrus Cooperative Christian Ministry - Cabarrus County - Mothers and Children's - TH - Private</t>
  </si>
  <si>
    <t>274 Spring St NW</t>
  </si>
  <si>
    <t>Rockingham County Help for Homeless - Rockingham County</t>
  </si>
  <si>
    <t>Rockingham County Help for Homeless - Rockingham County - Permanent Supportive Housing - PSH - HUD</t>
  </si>
  <si>
    <t>110 N Franklin Street</t>
  </si>
  <si>
    <t>Partners BHM Northern - Multiple BoS Counties</t>
  </si>
  <si>
    <t>Partners BHM - Multiple BoS Counties - PSH - HUD</t>
  </si>
  <si>
    <t>200 Elkin Business Park Dr</t>
  </si>
  <si>
    <t>Vaya Health - Multiple BoS Counties - Central Combo 2011 - PSH - HUD</t>
  </si>
  <si>
    <t>Pitt County Community Development - Pitt County</t>
  </si>
  <si>
    <t>Pitt County Community Development - Pitt County - Rapid ReHousing - RRH - State ESG</t>
  </si>
  <si>
    <t>1717 W. 5th Street, Greeville, NC 27834</t>
  </si>
  <si>
    <t>500 Nash Medical Arts Mall</t>
  </si>
  <si>
    <t>Volunteers of America Carolinas - Multiple BoS Counties</t>
  </si>
  <si>
    <t>Union Mission - Halifax County</t>
  </si>
  <si>
    <t>Union Mission - Halifax County - Emergency Shelter - ES - Private</t>
  </si>
  <si>
    <t>1310 Roanoke Avenue</t>
  </si>
  <si>
    <t>Roanoke Rapids</t>
  </si>
  <si>
    <t>Asheville Buncombe Community Christian Ministries - Multiple BoS Counties</t>
  </si>
  <si>
    <t>20 20th Street</t>
  </si>
  <si>
    <t>Rowan Helping Ministries - Rowan County - VA Community Contract - ES - VA</t>
  </si>
  <si>
    <t>Community Partners of Hope - Vance County</t>
  </si>
  <si>
    <t>Community Partners of Hope - Vance County - Men's Shelter - Private</t>
  </si>
  <si>
    <t>Family Promise of Carteret County - Carteret County</t>
  </si>
  <si>
    <t>Family Promise of Carteret County - Carteret County - Emergency Shelter - ES - Private</t>
  </si>
  <si>
    <t>1500 Arendell St</t>
  </si>
  <si>
    <t>Hannah's Place - Halifax County</t>
  </si>
  <si>
    <t>Hannah's Place - Halifax County - DV Shelter - ES - Private</t>
  </si>
  <si>
    <t>FVPSA, GCC</t>
  </si>
  <si>
    <t>Steps to Hope - Polk County</t>
  </si>
  <si>
    <t>Steps to Hope - Polk County - DV/SA Shelter - ES - Private</t>
  </si>
  <si>
    <t>The Haven of Transylvania County - Transylvania County - Haven Family House - ES - State ESG</t>
  </si>
  <si>
    <t>126 Oakdale Street</t>
  </si>
  <si>
    <t>Family Care Center of Catawba Valley - Catawba County - Transitional Housing - TH - Private</t>
  </si>
  <si>
    <t>Johnston-Lee-Harnett Community Action - Multiple BoS Counties</t>
  </si>
  <si>
    <t>Johnston-Lee-Harnett Community Action - Multiple BoS Counties - Rapid Rehousing - RRH - State ESG</t>
  </si>
  <si>
    <t>PO Drawer 711</t>
  </si>
  <si>
    <t>Hope Station - Wilson County - Rapid ReHousing - RRH - State ESG</t>
  </si>
  <si>
    <t>Diakonos, Inc. - Multiple BoS Counties - DISSY Rapid Rehousing - RRH - State ESG</t>
  </si>
  <si>
    <t>Wayne Uplift Resource Association - Wayne County</t>
  </si>
  <si>
    <t>Wayne Uplift Resource Association - Wayne County - DV Shelter ES - Private</t>
  </si>
  <si>
    <t>VOCA, and Governor's Crime Commission</t>
  </si>
  <si>
    <t>Community Partners of Hope - Vance County - Men's Transitional Housing - Private</t>
  </si>
  <si>
    <t>Diakonos, Inc. - Iredell County - My Sister's House DV Shelter - ES - Private</t>
  </si>
  <si>
    <t>Outer Banks Hotline Shelter - Dare County</t>
  </si>
  <si>
    <t>Outer Banks Hotline Shelter - Dare County - DV Shelter - ES - Private</t>
  </si>
  <si>
    <t>Gov. Crime Commiss.</t>
  </si>
  <si>
    <t>Nags Head</t>
  </si>
  <si>
    <t>Philippians Place - Onslow County</t>
  </si>
  <si>
    <t>Philippians Place - Onslow County - Transitional Housing - TH</t>
  </si>
  <si>
    <t>City of Jacksonville, Private donations</t>
  </si>
  <si>
    <t>901 Henderson Dr</t>
  </si>
  <si>
    <t>Ruth's House - Beaufort County</t>
  </si>
  <si>
    <t>Ruth's House - Beaufort County - DV Shelter - ES - Private</t>
  </si>
  <si>
    <t>SAFE of Transylvania County - Transylvania County - DV Transitional Housing - TH - Private</t>
  </si>
  <si>
    <t>Salvation Army - Cabarrus County</t>
  </si>
  <si>
    <t>Salvation Army - Cabarrus County - Center of Hope Shelter - ES - Private</t>
  </si>
  <si>
    <t>45 Ashlyn Dr SE</t>
  </si>
  <si>
    <t>UCCS - Union County - Rapid Re-Housing - RRH - State ESG</t>
  </si>
  <si>
    <t>Southeastern Family Violence Center - Robeson County - Rapid Re-Housing - RRH - State ESG</t>
  </si>
  <si>
    <t>Diakonos, Inc. - Iredell County - Veterans Transitional Housing - TH - Private</t>
  </si>
  <si>
    <t>1208 Wilsonlee Blvd</t>
  </si>
  <si>
    <t>Family Promise of Lee County - Lee County</t>
  </si>
  <si>
    <t>2302 woodland ave</t>
  </si>
  <si>
    <t>Greater Mt. Airy Ministry of Hospitality - Surry County</t>
  </si>
  <si>
    <t>Greater Mt. Airy Ministry of Hospitality - Surry County - Shepherd's House Mt Airy - ES - State ESG</t>
  </si>
  <si>
    <t>Lumberton Christian Care - Robeson County</t>
  </si>
  <si>
    <t>Lumberton Christian Care - Robeson County - Emergency Shelter - ES - Private</t>
  </si>
  <si>
    <t>American Rescue Plan funding for food and shelter through local United Way</t>
  </si>
  <si>
    <t>220 E 2nd St</t>
  </si>
  <si>
    <t>Place of Grace - Richmond County</t>
  </si>
  <si>
    <t>Place of Grace - Richmond County - Emergency Shelter - ES - Private</t>
  </si>
  <si>
    <t>252 School St</t>
  </si>
  <si>
    <t>Safelight - Henderson County</t>
  </si>
  <si>
    <t>Safelight - Henderson County - Mainstay DV Shelter - ES - Private</t>
  </si>
  <si>
    <t>VOCA, VAWA, FVPSA, SASP, STOP, Council for Women</t>
  </si>
  <si>
    <t>Haywood Pathways Center - Haywood County</t>
  </si>
  <si>
    <t>Haywood Pathways Center - Haywood County - Myre-Ken - ES - Private</t>
  </si>
  <si>
    <t>Private FUnds</t>
  </si>
  <si>
    <t>179 Hemlock St</t>
  </si>
  <si>
    <t>WOC - Onslow County</t>
  </si>
  <si>
    <t>WOC - Onslow County - Rapid Re-Housing - RRH - Private</t>
  </si>
  <si>
    <t>99 Village Dr #15</t>
  </si>
  <si>
    <t>Charles George Asheville VAMC - Multiple BoS Counties</t>
  </si>
  <si>
    <t>Charles George VAMC - Madison County - HUD-VASH - VA</t>
  </si>
  <si>
    <t>Charles George VAMC - Rutherford County</t>
  </si>
  <si>
    <t>Charles George VAMC - Rutherford County - HUD-VASH - VA</t>
  </si>
  <si>
    <t>Family Resources - Rutherford County</t>
  </si>
  <si>
    <t>Family Resources - Rutherford County - DV Shelter - ES - Private</t>
  </si>
  <si>
    <t>Forest City</t>
  </si>
  <si>
    <t>Trillium - Multiple BoS Counties - PSH#3 - PSH - HUD</t>
  </si>
  <si>
    <t>Bread of Life Ministries of Sanford - Lee County</t>
  </si>
  <si>
    <t>Bread of Life Ministries of Sanford - Lee County - Emer. Weather Shelter - Seasonal- ES - Private</t>
  </si>
  <si>
    <t>City of Sanford</t>
  </si>
  <si>
    <t>218 West Allen Street</t>
  </si>
  <si>
    <t>Charles George VAMC/Isothermal Housing - McDowell County</t>
  </si>
  <si>
    <t>Charles George VAMC - McDowell County - HUD-VASH - VA</t>
  </si>
  <si>
    <t>Charles George VAMC/Mountain Projects - Haywood County</t>
  </si>
  <si>
    <t>Charles George VAMC - Haywood County - HUD-VASH - VA</t>
  </si>
  <si>
    <t>Hope Station - Wilson County - Family Shelter - ES - Private</t>
  </si>
  <si>
    <t>UCCS - Union County - Rapid Re-Housing - RRH - HUD</t>
  </si>
  <si>
    <t>1204 N Kings BLVD</t>
  </si>
  <si>
    <t>Myrtle Beach</t>
  </si>
  <si>
    <t>SC</t>
  </si>
  <si>
    <t>UCCS - Union County - Family Shelter - ES - State ESG</t>
  </si>
  <si>
    <t>Open Door Community Center - Beaufort County</t>
  </si>
  <si>
    <t>1240 Cowell Farm Road</t>
  </si>
  <si>
    <t>Union Mission - Halifax County - Room at the Inn (RATI) - ES - Private</t>
  </si>
  <si>
    <t>1239 Hamilton Street</t>
  </si>
  <si>
    <t>HIV</t>
  </si>
  <si>
    <t>Charles George VAMC - Burke County</t>
  </si>
  <si>
    <t>Charles George VAMC - Burke County - HUD-VASH - VA</t>
  </si>
  <si>
    <t>Charles George VAMC - Catawba County</t>
  </si>
  <si>
    <t>Charles George VAMC - Catawba County - HUD-VASH - VA</t>
  </si>
  <si>
    <t>Durham VAMC - Pitt County</t>
  </si>
  <si>
    <t>Durham VAMC - Pitt County - HUD-VASH - VA</t>
  </si>
  <si>
    <t>Fayetteville VAMC - Multiple BoS Counties</t>
  </si>
  <si>
    <t>Fayetteville VAMC - Lee County - HUD-VASH - VA</t>
  </si>
  <si>
    <t>Fayetteville VAMC - Onslow County</t>
  </si>
  <si>
    <t>Fayetteville VAMC - Onslow County - HUD-VASH - VA</t>
  </si>
  <si>
    <t>Fayetteville VAMC - Robeson County</t>
  </si>
  <si>
    <t>Fayetteville VAMC - Robeson County - HUD-VASH - VA</t>
  </si>
  <si>
    <t>Fayetteville VAMC - Wayne County</t>
  </si>
  <si>
    <t>Fayetteville VAMC - Wayne County - HUD-VASH - VA</t>
  </si>
  <si>
    <t>HERE in Jackson County - Jackson County</t>
  </si>
  <si>
    <t>HERE in Jackson County - Jackson County - Rapid Re-Housing - RRH - State ESG</t>
  </si>
  <si>
    <t>563 W Main St STE 2</t>
  </si>
  <si>
    <t>Sylva</t>
  </si>
  <si>
    <t>Kannapolis</t>
  </si>
  <si>
    <t>Place of Grace - Richmond County - Transitional Housing - TH - Private</t>
  </si>
  <si>
    <t>252 School Street</t>
  </si>
  <si>
    <t>Salisbury VAMC - Cabarrus County</t>
  </si>
  <si>
    <t>Salisbury VAMC - Cabarrus County - HUD-VASH - VA</t>
  </si>
  <si>
    <t>The Mercer Foundation - Edgecombe County</t>
  </si>
  <si>
    <t>The Mercer Foundation - Edgecombe County - Tri County Veterans Home - TH - Private</t>
  </si>
  <si>
    <t>735 Rose Street</t>
  </si>
  <si>
    <t>Baptist Children's Home - Davidson County</t>
  </si>
  <si>
    <t>Baptist Children's Home - Davidson County - Family Care - TH - Private</t>
  </si>
  <si>
    <t>Thomasville</t>
  </si>
  <si>
    <t>Onslow Community Outreach - Onslow County - Rapid Re-Housing - RRH - State ESG</t>
  </si>
  <si>
    <t>River City Community Development Corporation - Pasquotank County</t>
  </si>
  <si>
    <t>River City Community Development Corporation - Pasquotank County - Hotel/ Motel - ES - State ESG</t>
  </si>
  <si>
    <t>501 E Main St</t>
  </si>
  <si>
    <t>Greene Lamp - Lenoir County</t>
  </si>
  <si>
    <t>309 Summit</t>
  </si>
  <si>
    <t>Pitt County Community Development - Pitt County - Rapid ReHousing - RRH - HUD</t>
  </si>
  <si>
    <t>HERE in Jackson County - Jackson County - Jackson Homeless Program - Code Purple ES - State ESG</t>
  </si>
  <si>
    <t>Haywood Pathways Center - Haywood County - Men's Shelter - ES - Private</t>
  </si>
  <si>
    <t>Haywood Pathways Center - Haywood County - Women's Shelter - ES - Private</t>
  </si>
  <si>
    <t>Hand Up Ministries - Nash County</t>
  </si>
  <si>
    <t>Hand Up Ministries - Nash County - Men's Emergency Shelter - ES - State ESG</t>
  </si>
  <si>
    <t>911-915 Sunset Ave</t>
  </si>
  <si>
    <t>Gang Free Inc. - Vance County</t>
  </si>
  <si>
    <t>940 County Home Rd</t>
  </si>
  <si>
    <t>Rowan Helping Ministries - Rowan County - GPD Beds - TH - VA</t>
  </si>
  <si>
    <t>Charles George VAMC - Caldwell County - HUD-VASH - VA</t>
  </si>
  <si>
    <t>Charles George VAMC - Transylvania County - HUD-VASH - VA</t>
  </si>
  <si>
    <t>Durham VAMC - Multiple BoS Counties</t>
  </si>
  <si>
    <t>Durham VAMC - Edgecombe County - HUD-VASH - VA</t>
  </si>
  <si>
    <t>Durham VAMC - Wilson County - HUD-VASH - VA</t>
  </si>
  <si>
    <t>Trillium - Multiple BoS Counties - Region 13 Trillium RRH - RRH - HUD</t>
  </si>
  <si>
    <t>Fayetteville VAMC - Harnett County - HUD-VASH - VA</t>
  </si>
  <si>
    <t>Fayetteville VAMC - Hoke County - HUD-VASH - VA</t>
  </si>
  <si>
    <t>Durham VAMC - Beaufort County - HUD-VASH - VA</t>
  </si>
  <si>
    <t>TambraPlace - Moore County</t>
  </si>
  <si>
    <t>TambraPlace - Moore County - Young Womens Transitional Home of Moore County - TH - Private</t>
  </si>
  <si>
    <t>Pinehurst</t>
  </si>
  <si>
    <t>Foothills Regional Commission - Rutherford County</t>
  </si>
  <si>
    <t>Foothills Regional Commission - Rutherford County - EHV - PH - HUD</t>
  </si>
  <si>
    <t>111 W Court Street</t>
  </si>
  <si>
    <t>Rutherfordton</t>
  </si>
  <si>
    <t>North Carolina Commission of Indian Affairs - Multiple BoS Counties</t>
  </si>
  <si>
    <t>100 E Six Forks Rd # 200</t>
  </si>
  <si>
    <t>Roanoke-Chowan Regional Housing Authority - Northampton County</t>
  </si>
  <si>
    <t>Roanoke-Chowan Regional Housing Authority - Northampton County - EHV - PH - HUD</t>
  </si>
  <si>
    <t>205 Tinsley Way</t>
  </si>
  <si>
    <t>Gaston</t>
  </si>
  <si>
    <t>Laurinburg</t>
  </si>
  <si>
    <t>Bladenboro Housing Authority - Bladen County</t>
  </si>
  <si>
    <t>Bladenboro Housing Authority - Bladen County - EHV - PH - HUD</t>
  </si>
  <si>
    <t>Bladenboro</t>
  </si>
  <si>
    <t>Chatham County Housing Authority - Chatham County</t>
  </si>
  <si>
    <t>Chatham County Housing Authority - Chatham County - EHV - PH - HUD</t>
  </si>
  <si>
    <t>SHAHC - Yadkin County - Transitional Housing - TH - Private</t>
  </si>
  <si>
    <t>105 Maple St</t>
  </si>
  <si>
    <t>Jonesville</t>
  </si>
  <si>
    <t>Diakonos, Inc. - Iredell County - Transitional Housing - TH - Private</t>
  </si>
  <si>
    <t>1410 5th St</t>
  </si>
  <si>
    <t>Unit A &amp; Unit B</t>
  </si>
  <si>
    <t>Family Abuse Services - Alamance County</t>
  </si>
  <si>
    <t>Outer Banks Room in the Inn - Dare County</t>
  </si>
  <si>
    <t>Outer Banks Room in the Inn - Dare County - Seasonal ES - Private</t>
  </si>
  <si>
    <t>Emergency Food and Shelter Program (EFSP)</t>
  </si>
  <si>
    <t>4301 South Croatan Highway</t>
  </si>
  <si>
    <t>Smithfield Rescue Mission - Johnston County - Women's TH - Private</t>
  </si>
  <si>
    <t>Concerned Citizens for the Homeless  - Scotland County</t>
  </si>
  <si>
    <t>Concerned Citizens for the Homeless  - Scotland County - Emergency Shelter - Private</t>
  </si>
  <si>
    <t>130 Biggs St</t>
  </si>
  <si>
    <t>Greenville Housing Authority - Pitt County - Housing Choice Vouchers - PH - HUD</t>
  </si>
  <si>
    <t>Place of Grace - Randolph County</t>
  </si>
  <si>
    <t>Place of Grace - Randolph County - Men's Emergency Shelter - ES - Private</t>
  </si>
  <si>
    <t>Private and county</t>
  </si>
  <si>
    <t>133 W. Wainman Ave</t>
  </si>
  <si>
    <t>House of Refuge - Burke County</t>
  </si>
  <si>
    <t>House of Refuge - Burke County - Emergency Shelter - ES - Private</t>
  </si>
  <si>
    <t>Private donations</t>
  </si>
  <si>
    <t>106 Murphy St</t>
  </si>
  <si>
    <t>Hope of Mooresville - Iredell County</t>
  </si>
  <si>
    <t>Hope of Mooresville - Iredell County - ES - Private</t>
  </si>
  <si>
    <t>384 North Broad Street</t>
  </si>
  <si>
    <t>Mooresville</t>
  </si>
  <si>
    <t>U Care Inc. - Sampson County</t>
  </si>
  <si>
    <t>U Care Inc. - Sampson County - DV Shelter</t>
  </si>
  <si>
    <t>Clinton</t>
  </si>
  <si>
    <t>Family Promise of Davie - Davie County</t>
  </si>
  <si>
    <t>Family Promise of Davie - Davie County - Emergency Shelter - Private</t>
  </si>
  <si>
    <t>Davie Community Foundation, Pearls of Empowerment, and Energy United Foundation</t>
  </si>
  <si>
    <t>129 Liberty Circle</t>
  </si>
  <si>
    <t>Mocksville</t>
  </si>
  <si>
    <t>Fayetteville VAMC - Jones County - HUD-VASH - VA</t>
  </si>
  <si>
    <t>Durham VAMC - Halifax County - HUD-VASH - VA</t>
  </si>
  <si>
    <t>Greater Mt. Airy Ministry of Hospitality - Surry County - PATH - TH - Private</t>
  </si>
  <si>
    <t>Brick Capital Community Development - Multiple BoS Counties</t>
  </si>
  <si>
    <t>Brick Capital Community Development - Region 7 - PSH - HUD</t>
  </si>
  <si>
    <t>403 W Makepeace St.</t>
  </si>
  <si>
    <t>822 S Horner Blvd</t>
  </si>
  <si>
    <t>1421 Fifth Street</t>
  </si>
  <si>
    <t>1985 Tate Blvd. S.E. Suite 529</t>
  </si>
  <si>
    <t>825 Wilkesboro Blvd.</t>
  </si>
  <si>
    <t>134 S. Garnett St.</t>
  </si>
  <si>
    <t>1001 Freeman Mill Rd</t>
  </si>
  <si>
    <t>Greensboro</t>
  </si>
  <si>
    <t>408 Spaulding Rd. Suite B</t>
  </si>
  <si>
    <t>Cove Shelter - Transylvania County</t>
  </si>
  <si>
    <t>Cove Shelter - Transylvania County - ES - Private</t>
  </si>
  <si>
    <t>40 Nicholson Creek Road</t>
  </si>
  <si>
    <t>Family Services of Caswell County - Caswell County</t>
  </si>
  <si>
    <t>Family Services of Caswell County - Caswell County - DV Shelter - GCC VOCA</t>
  </si>
  <si>
    <t>Governor's Crime Commission, Victims of Crime Act, NC Council of Women</t>
  </si>
  <si>
    <t>339 Wall Street</t>
  </si>
  <si>
    <t>Yanceyville</t>
  </si>
  <si>
    <t>Hyde County Hotline Program - Hyde County</t>
  </si>
  <si>
    <t>Hyde County Hotline Program - Hyde County - DV Shelter - ES - Private</t>
  </si>
  <si>
    <t>BO Box 335</t>
  </si>
  <si>
    <t>Engelhard</t>
  </si>
  <si>
    <t>New Hope of McDowell - McDowell County</t>
  </si>
  <si>
    <t>New Hope of McDowell - McDowell County - ES - Private</t>
  </si>
  <si>
    <t>NCCADV - Multiple BoS Counties</t>
  </si>
  <si>
    <t>NCCADV - Macon County - Safe@Home Reach of Macon - RRH - CoC</t>
  </si>
  <si>
    <t>NCCADV - Henderson - Safe@Home Safelight- RRH - CoC</t>
  </si>
  <si>
    <t>NCCADV - Davidson County - Safe@Home FSD - RRH - CoC</t>
  </si>
  <si>
    <t>n/a</t>
  </si>
  <si>
    <t>NCCADV - Duplin County - Safe@Home Safe Haven of Pender - RRH - CoC</t>
  </si>
  <si>
    <t>Wallace</t>
  </si>
  <si>
    <t>Diakonos, Inc. - Iredell County - PSH - HUD</t>
  </si>
  <si>
    <t>Pitt County Community Development - Pitt County - RRH - SFRF</t>
  </si>
  <si>
    <t>State Fiscal recovery Funds via DHHS</t>
  </si>
  <si>
    <t>Rowan Helping Ministries - Region 5 - Choosing Home - RRH - SFRF</t>
  </si>
  <si>
    <t>State Fiscal Recover Funds via State ESG office</t>
  </si>
  <si>
    <t>226 N Long St</t>
  </si>
  <si>
    <t>The REACH Center - Edgecombe County</t>
  </si>
  <si>
    <t>The REACH Center - Edgecombe County - Choosing Home - RRH - SFRF</t>
  </si>
  <si>
    <t>State Fiscal Recovery Funds via State ESG</t>
  </si>
  <si>
    <t>921 Hunter Hill Road</t>
  </si>
  <si>
    <t>Foothills Regional Commission - McDowell County - EHV - PH - HUD</t>
  </si>
  <si>
    <t>Roanoke-Chowan Regional Housing Authority - Halifax  County - EHV - PH - HUD</t>
  </si>
  <si>
    <t>North Carolina Commission of Indian Affairs - Halifax County - EHV - PH - HUD</t>
  </si>
  <si>
    <t>North Carolina Commission of Indian Affairs - Columbus County - EHV - PH - HUD</t>
  </si>
  <si>
    <t>North Carolina Commission of Indian Affairs - Duplin County - EHV - PH - HUD</t>
  </si>
  <si>
    <t>North Carolina Commission of Indian Affairs - Franklin County - EHV - PH - HUD</t>
  </si>
  <si>
    <t>North Carolina Commission of Indian Affairs - Granville County - EHV - PH - HUD</t>
  </si>
  <si>
    <t>North Carolina Commission of Indian Affairs - Hoke County - EHV - PH - HUD</t>
  </si>
  <si>
    <t>North Carolina Commission of Indian Affairs - Martin County - EHV - PH - HUD</t>
  </si>
  <si>
    <t>North Carolina Commission of Indian Affairs - Moore County - EHV - PH - HUD</t>
  </si>
  <si>
    <t>North Carolina Commission of Indian Affairs - Nash County - EHV - PH - HUD</t>
  </si>
  <si>
    <t>North Carolina Commission of Indian Affairs - Onslow County - EHV - PH - HUD</t>
  </si>
  <si>
    <t>North Carolina Commission of Indian Affairs - Pasquotank County - EHV - PH - HUD</t>
  </si>
  <si>
    <t>North Carolina Commission of Indian Affairs - Person County - EHV - PH - HUD</t>
  </si>
  <si>
    <t>North Carolina Commission of Indian Affairs - Pitt County - EHV - PH - HUD</t>
  </si>
  <si>
    <t>North Carolina Commission of Indian Affairs - Rowan County - EHV - PH - HUD</t>
  </si>
  <si>
    <t>North Carolina Commission of Indian Affairs - Warren County - EHV - PH - HUD</t>
  </si>
  <si>
    <t>North Carolina Commission of Indian Affairs - Wayne County - EHV - PH - HUD</t>
  </si>
  <si>
    <t>North Carolina Commission of Indian Affairs - Wilson County - EHV - PH - HUD</t>
  </si>
  <si>
    <t>Anson County Homes of Hope - Anson County</t>
  </si>
  <si>
    <t>Anson County Homes of Hope - Anson County - Transitional Housing - TH - Private</t>
  </si>
  <si>
    <t>207 South Park Road</t>
  </si>
  <si>
    <t>Love Chatham - Chatham County</t>
  </si>
  <si>
    <t>Love Chatham - Chatham County - Hotel - ES - Private</t>
  </si>
  <si>
    <t>N/A</t>
  </si>
  <si>
    <t>1002 N 2nd Ave</t>
  </si>
  <si>
    <t>Love Chatham - Chatham County - Our House - TH - Private</t>
  </si>
  <si>
    <t>501 W. 5th Street</t>
  </si>
  <si>
    <t>Greenville Housing Authority - Pitt County - Stability Vouchers - PH - HUD</t>
  </si>
  <si>
    <t>Mission Ministries Alliance - McDowell County - Transitional Housing - TH - Private</t>
  </si>
  <si>
    <t>Brick Capital Community Development - Piedmont Transfer - PSH - HUD</t>
  </si>
  <si>
    <t>The Meeting Place One - Burke County</t>
  </si>
  <si>
    <t>Grants, and Donations</t>
  </si>
  <si>
    <t>The Meeting Place One - Burke County - Women's Transitional Program - TH - Private</t>
  </si>
  <si>
    <t>Centre for Homeownership &amp; Economic Development Corporation, Inc. (CHOEDC)</t>
  </si>
  <si>
    <t>CHOEDC - Multiple BoS Counties - Region 9 - RRH - State ESG</t>
  </si>
  <si>
    <t>960 Corporate Drive, Suite 405</t>
  </si>
  <si>
    <t>Hillsborough</t>
  </si>
  <si>
    <t>Families First - Columbus County</t>
  </si>
  <si>
    <t>Whiteville</t>
  </si>
  <si>
    <t>Family Promise of Scotland - Scotland County</t>
  </si>
  <si>
    <t>Family Promise of Scotland - Scotland County - Transitional Housing - ES - Private</t>
  </si>
  <si>
    <t>402 S Caledonia Roada</t>
  </si>
  <si>
    <t>Pitt County Community Development - Pitt County - Safe Shelter Hotel/Motel - ES - ARPA</t>
  </si>
  <si>
    <t>1717 West 5th St</t>
  </si>
  <si>
    <t>NCCADV - Lee County - Safe@Home - Haven of Lee/Safe of Harnett/Friend to Friend RRH - CoC</t>
  </si>
  <si>
    <t>NCCADV - Harnett County - Safe@Home - Haven of Lee/Safe of Harnett/Friend to Friend RRH - CoC</t>
  </si>
  <si>
    <t>Southern Pines</t>
  </si>
  <si>
    <t>NCCADV - Moore County - Safe@Home - Haven of Lee/Safe of Harnett/Friend to Friend RRH - CoC</t>
  </si>
  <si>
    <t>NCCADV - Hyde County - Safe@Home Hyde Co Hotline - RRH - CoC</t>
  </si>
  <si>
    <t>NCCADV - Alamance County - Safe@Home FAS - RRH - CoC</t>
  </si>
  <si>
    <t>NCCADV - Nash County - Safe@Home Reach Center - RRH - CoC</t>
  </si>
  <si>
    <t>NCCADV - Beaufort County - Safe@Home Hyde Co Hotline - RRH - CoC</t>
  </si>
  <si>
    <t>Erwin</t>
  </si>
  <si>
    <t>Foothills Regional Commission - Polk County - EHV - PH - HUD</t>
  </si>
  <si>
    <t>Safe Haven of Person County - Person County - Hotel DV Shelter - ES - Private</t>
  </si>
  <si>
    <t>Fayetteville VAMC - Duplin County - HUD-VASH - VA</t>
  </si>
  <si>
    <t>North Carolina Commission of Indian Affairs - Granville County - SV - PH - HUD</t>
  </si>
  <si>
    <t>Safe Harbor Rescue Mission - Catawba County - Hotel/Motel - ES - Private</t>
  </si>
  <si>
    <t>Local/private</t>
  </si>
  <si>
    <t>NC-513</t>
  </si>
  <si>
    <t>2505 Homestead Rd</t>
  </si>
  <si>
    <t>Chapel Hill</t>
  </si>
  <si>
    <t>Volunteers of America Carolinas - Orange County</t>
  </si>
  <si>
    <t>Inter-Faith Council for Social Service - Orange County - Men's Transitional Housing - TH - Private</t>
  </si>
  <si>
    <t>1315 Martin Luther King Jr Blvd</t>
  </si>
  <si>
    <t>Inter-Faith Council for Social Service - Orange County - Men's Cold Weather Cots  - ES - Private</t>
  </si>
  <si>
    <t>Inter-Faith Council for Social Service - Orange County - Permanent Supportive Housing - PSH - HUD</t>
  </si>
  <si>
    <t>110 W. Main Street</t>
  </si>
  <si>
    <t>Carrboro</t>
  </si>
  <si>
    <t>Orange County Housing Department - Orange County</t>
  </si>
  <si>
    <t>Orange County Housing Department - Orange County - RRH - State ESG</t>
  </si>
  <si>
    <t>300 West Tryon St</t>
  </si>
  <si>
    <t>Orange County Housing Authority - Orange County</t>
  </si>
  <si>
    <t>Orange County Housing Authority - Orange County - EHV - PH - HUD</t>
  </si>
  <si>
    <t>Orange County Housing Authority - Orange County - Housing Choice Vouchers - PH - HUD</t>
  </si>
  <si>
    <t>Orange County Housing Department - Orange County - RRH - HUD</t>
  </si>
  <si>
    <t>1401 Ross Ave</t>
  </si>
  <si>
    <t>Orange County Housing Department - Orange County - RRH Transfer Grant - CoC</t>
  </si>
  <si>
    <t>Orange County Department of Social Services - Orange County</t>
  </si>
  <si>
    <t>Orange County Department of Social Services - Orange County - Hotel/Motel - ES - County</t>
  </si>
  <si>
    <t>County Government</t>
  </si>
  <si>
    <t>Compass Center for Women and Families - Orange County</t>
  </si>
  <si>
    <t>Council for Women/GCC and Local/Private</t>
  </si>
  <si>
    <t>210 Henderson St</t>
  </si>
  <si>
    <t>Date</t>
  </si>
  <si>
    <t>Change</t>
  </si>
  <si>
    <t>Seasonal</t>
  </si>
  <si>
    <t>Subtotal</t>
  </si>
  <si>
    <t>C</t>
  </si>
  <si>
    <t>110 N. Goley Street</t>
  </si>
  <si>
    <t>Durham Housing Authority - Durham County - HUD VASH - PSH - HUD</t>
  </si>
  <si>
    <t>2608 Pommel Lane</t>
  </si>
  <si>
    <t>VoAC - Durham County - Priority 2 (Durham) RRH - SSVF</t>
  </si>
  <si>
    <t>Housing for New Hope - Durham County - Rapid Re-Housing - RRH - State ESG</t>
  </si>
  <si>
    <t>Private funds</t>
  </si>
  <si>
    <t>private</t>
  </si>
  <si>
    <t>Urban Ministries of Durham - Durham County - White Flag Shelter - ES - Private</t>
  </si>
  <si>
    <t>Durham VAMC - Durham County</t>
  </si>
  <si>
    <t>Durham VAMC - Durham County - Durham County - HUD-VASH - VA</t>
  </si>
  <si>
    <t>S Maple St</t>
  </si>
  <si>
    <t>Family Promise of the Triangle - Durham County - RRH - CoC</t>
  </si>
  <si>
    <t>Open Table Ministry - Durham County</t>
  </si>
  <si>
    <t>Open Table Ministry - Durham County - Expanded Winter Shelter - ES - DHF</t>
  </si>
  <si>
    <t>DHF funding from the City of Durham</t>
  </si>
  <si>
    <t>806 Clarendon St</t>
  </si>
  <si>
    <t>Project Access of Durham - Durham County - DHCT - PSH - CoC</t>
  </si>
  <si>
    <t>DCSD - Durham County</t>
  </si>
  <si>
    <t>DCSD - Durham County - Candlewood Inn - ES - City</t>
  </si>
  <si>
    <t>Durham Dedicated Housing Funds (DHF)</t>
  </si>
  <si>
    <t>1818 NC-54,</t>
  </si>
  <si>
    <t>Greenville Community Shelters - Pitt County</t>
  </si>
  <si>
    <t>Greenville Community Shelters - Pitt County - Emergency Shelter - ES - Private</t>
  </si>
  <si>
    <t>Governor's Crime Commission, OVC</t>
  </si>
  <si>
    <t>Echo Ministry - Surry County - The Ark Shelter - ES - State ESG</t>
  </si>
  <si>
    <t>Rowan Helping Ministries - Rowan County -  Emergency Shelter - ES - Private</t>
  </si>
  <si>
    <t>Private and municipal</t>
  </si>
  <si>
    <t>Private/local</t>
  </si>
  <si>
    <t>Trillium - Multiple BoS Counties - Shelter Plus Care I - PSH - HUD</t>
  </si>
  <si>
    <t>Hope Station - Wilson County - Men's Shelter - ES - Private</t>
  </si>
  <si>
    <t>Davidson County First Hope Ministries - Davidson County - Emergency Shelter - ES - ESG</t>
  </si>
  <si>
    <t>Local churches, organizations, individuals</t>
  </si>
  <si>
    <t>Salvation Army of Hickory - Catawba County - Brigadiers Charles and Evelyn Sams Men's - TH - Private</t>
  </si>
  <si>
    <t>GCC, FYPSA, VOCA, VAWA</t>
  </si>
  <si>
    <t>103 S. Main Street</t>
  </si>
  <si>
    <t>FVPSA, Governor's Crime Commission</t>
  </si>
  <si>
    <t>Albemarle Hopeline - Pasquotank County - Hopeline DV Shelter - ES - State ESG</t>
  </si>
  <si>
    <t>VOCA, FVPSA, Governor's Crime Commission</t>
  </si>
  <si>
    <t>Carteret Co. Domestic Violence - Carteret County - DV Shelter - ES - Private</t>
  </si>
  <si>
    <t>VAWA, FVPSA, Governor's Crime Commission</t>
  </si>
  <si>
    <t>Southeastern Family Violence Center - Region 8</t>
  </si>
  <si>
    <t>local/private</t>
  </si>
  <si>
    <t>Family Services of Davidson Co - Davidson County - DV Shelter - ES - Private</t>
  </si>
  <si>
    <t>Center for Family Violence Prevention - Pitt County - New Directions DV Shelter - ES - Private</t>
  </si>
  <si>
    <t>VAWA and VOCA</t>
  </si>
  <si>
    <t>VAWA, VOCA, FVPSA</t>
  </si>
  <si>
    <t>GCC</t>
  </si>
  <si>
    <t>Reidsville</t>
  </si>
  <si>
    <t>REACH of Clay - Clay County - DV Shelter - ES - Private</t>
  </si>
  <si>
    <t>VOCA, VAWA</t>
  </si>
  <si>
    <t>REACH of Haywood - Haywood County - DV Shelter - ES - Private</t>
  </si>
  <si>
    <t>Family Crisis Council - Rowan County - DV Shelter - ES - State ESG</t>
  </si>
  <si>
    <t>Governor's Crime Commission, DOJ Sexual Assualt Services Program.</t>
  </si>
  <si>
    <t>502 N. Long St</t>
  </si>
  <si>
    <t>GCC, VOCA, VAWA, Private</t>
  </si>
  <si>
    <t>515 N Broad Street, Ste 1</t>
  </si>
  <si>
    <t>Trillium - Multiple BoS Counties - Shelter Plus Care III - PSH - HUD</t>
  </si>
  <si>
    <t>VoAC - Multiple BoS Counties - Priority 2 - RRH - SSVF</t>
  </si>
  <si>
    <t xml:space="preserve">Asheville Buncombe Community Christian Ministries - Multiple BoS Counties - Rapid Rehousing - RRH - </t>
  </si>
  <si>
    <t>903 North Garnett Street</t>
  </si>
  <si>
    <t>VOCA, FVPSA, Governor's Crime Commission, Council for Women, SASP</t>
  </si>
  <si>
    <t>203 Harner Street</t>
  </si>
  <si>
    <t>Council for Women &amp; VAWA</t>
  </si>
  <si>
    <t>515 N. Broad Street, Ste 1</t>
  </si>
  <si>
    <t>CDBG</t>
  </si>
  <si>
    <t>Family Promise of Lee County - Lee County - Family Shelter - ES - Private</t>
  </si>
  <si>
    <t>Out of the Ashes - Rutherford County</t>
  </si>
  <si>
    <t>Out of the Ashes - Rutherford County - Six Points Men's Shelter - ES - Private</t>
  </si>
  <si>
    <t>131 Countryside Drive</t>
  </si>
  <si>
    <t>246 Spring Street, Mt Airy Nc 27030</t>
  </si>
  <si>
    <t>133 Fifth Avenue West</t>
  </si>
  <si>
    <t>Private Funds</t>
  </si>
  <si>
    <t>Spindale</t>
  </si>
  <si>
    <t>VOCA, FVPSA, Governor's Crime Commission, Council for Women</t>
  </si>
  <si>
    <t>358 E. Main Street</t>
  </si>
  <si>
    <t>219 Maple Ave</t>
  </si>
  <si>
    <t>Out of the Ashes - Rutherford County - Shelter of Hope - ES - Private</t>
  </si>
  <si>
    <t>131 Countryside Dr</t>
  </si>
  <si>
    <t>Trillium - Multiple BoS Counties - Shelter Plus Care Southeast - PSH - HUD</t>
  </si>
  <si>
    <t>Eastern Carolina Homelessness Organization (ECHO) - Region 8 - HP - SSVF</t>
  </si>
  <si>
    <t>Eastern Carolina Homelessness Organization (ECHO) - Region 8 - RRH - SSVF</t>
  </si>
  <si>
    <t>HERE in Jackson County - Jackson County - Jackson Homeless Program (Hotel Motel) - ES - State ESG</t>
  </si>
  <si>
    <t>Open Door Community Center - Beaufort County - Women's and Children Shelter - ES - Private</t>
  </si>
  <si>
    <t>Hildebran</t>
  </si>
  <si>
    <t>100 Boone Drive</t>
  </si>
  <si>
    <t>River City Community Development Corporation - Pasquotank County - Rapid Re-Housing - RRH - State ES</t>
  </si>
  <si>
    <t>Greene Lamp - Region 10 - Rapid Re-Housing - RRH - State ESG</t>
  </si>
  <si>
    <t>Mission Ministries Alliance - McDowell County - Rapid ReHousing - RRH - State ESG</t>
  </si>
  <si>
    <t>local/other</t>
  </si>
  <si>
    <t>Granite Falls</t>
  </si>
  <si>
    <t>Raeford</t>
  </si>
  <si>
    <t>35 kelly rd</t>
  </si>
  <si>
    <t>Garysburg</t>
  </si>
  <si>
    <t>706 Chestnut St</t>
  </si>
  <si>
    <t>13450 US-64</t>
  </si>
  <si>
    <t>Family Abuse Services - Alamance County - DV Apt-Based Shelter - ES - Private</t>
  </si>
  <si>
    <t>Governor's Crime Commission</t>
  </si>
  <si>
    <t>Family Promise of Davie - Davie County - Transitional Housing - TH - Private</t>
  </si>
  <si>
    <t>Maysville</t>
  </si>
  <si>
    <t>United Way of Forsyth - Multiple BoS Counties</t>
  </si>
  <si>
    <t>United Way of Forsyth - Multiple BoS Counties - Rapid Rehousing - RRH - SSVF</t>
  </si>
  <si>
    <t>301 N Main St #1700</t>
  </si>
  <si>
    <t>Winston Salem</t>
  </si>
  <si>
    <t>Back at Home BoS - Multiple BoS Counties</t>
  </si>
  <si>
    <t>Back at Home BoS - Region 1 - HERE in Jackson - PSH - Rural CoC</t>
  </si>
  <si>
    <t>Back at Home BoS - Region 1 - HERE in Jackson - PSH - Unsheltered CoC</t>
  </si>
  <si>
    <t>Back at Home BoS - Region 1 - HERE in Jackson - RRH - Rural CoC</t>
  </si>
  <si>
    <t>Back at Home BoS - Region 1 - HERE in Jackson - RRH - Unsheltered CoC</t>
  </si>
  <si>
    <t>Back at Home BoS - Region 5 - Brick Capital - PSH - Unsheltered CoC</t>
  </si>
  <si>
    <t>Back at Home BoS - Region 4 - Diakonos - PSH - Rural CoC</t>
  </si>
  <si>
    <t>Back at Home BoS - Region 5 - Brick Capital - RRH - Unsheltered CoC</t>
  </si>
  <si>
    <t>Back at Home BoS - Region 4 - Diakonos - RRH - Rural CoC</t>
  </si>
  <si>
    <t>Back at Home BoS - Region 4 - Diakonos - PSH - Unsheltered CoC</t>
  </si>
  <si>
    <t>Back at Home BoS - Region 4 - Diakonos - RRH - Unsheltered CoC</t>
  </si>
  <si>
    <t>Back at Home BoS - Region 5 - Partners - RRH - Unsheltered CoC</t>
  </si>
  <si>
    <t>Back at Home BoS - Region 5 - Partners - RRH - Rural CoC</t>
  </si>
  <si>
    <t>Back at Home BoS - Region 8 - Brick Capital - RRH - Rural CoC</t>
  </si>
  <si>
    <t>Back at Home BoS - Region 8 - Trillium - RRH - Rural CoC</t>
  </si>
  <si>
    <t>Back at Home BoS - Region 2 - Thrive - PSH - Rural CoC</t>
  </si>
  <si>
    <t>Back at Home BoS - Region 5 - Vaya - RRH - Unsheltered CoC</t>
  </si>
  <si>
    <t>Back at Home BoS - Region 2 - Thrive - RRH - Rural CoC</t>
  </si>
  <si>
    <t>Back at Home BoS - Region 9 - Greene Lamp - RRH - Unsheltered CoC</t>
  </si>
  <si>
    <t>Back at Home BoS - Region 2 - Thrive - RRH - Unsheltered CoC</t>
  </si>
  <si>
    <t>Back at Home BoS - Region 9 - Trillium - RRH - Unsheltered CoC</t>
  </si>
  <si>
    <t>Back at Home BoS - Region 2 - Thrive - PSH - Unsheltered CoC</t>
  </si>
  <si>
    <t>Back at Home BoS - Region 9 - Trillium - PSH - Rural CoC</t>
  </si>
  <si>
    <t>Back at Home BoS - Region 9 - Vaya - RRH - Rural CoC</t>
  </si>
  <si>
    <t>Back at Home BoS - Region 9 - Vaya - PSH - Rural CoC</t>
  </si>
  <si>
    <t>Back at Home BoS - Region 6 - Salvation Army Greensboro - RRH - Rural CoC</t>
  </si>
  <si>
    <t>Back at Home BoS - Region 6 - Salvation Army Greensboro - PSH - Unsheltered CoC</t>
  </si>
  <si>
    <t>Back at Home BoS - Region 6 - Salvation Army Greensboro - RRH - Unsheltered CoC</t>
  </si>
  <si>
    <t>Back at Home BoS - Region 10 - Greene Lamp - RRH - Unsheltered CoC</t>
  </si>
  <si>
    <t>Back at Home BoS - Region 10 - Greene Lamp - RRH - Rural CoC</t>
  </si>
  <si>
    <t>Back at Home BoS - Region 3 - Partners - PSH - Unsheltered CoC</t>
  </si>
  <si>
    <t>Back at Home BoS - Region 3 - Partners - RRH - Unsheltered CoC</t>
  </si>
  <si>
    <t>Back at Home BoS - Region 7 - Brick Capital - PSH - Rural CoC</t>
  </si>
  <si>
    <t>Back at Home BoS - Region 7 - Brick Capital - RRH - Rural CoC</t>
  </si>
  <si>
    <t>Back at Home BoS - Region 7 - Brick Capital - RRH - Unsheltered CoC</t>
  </si>
  <si>
    <t>Back at Home BoS - Region 11 - Trillium - PSH - Rural CoC</t>
  </si>
  <si>
    <t>Back at Home BoS - Region 11 - Trillium - RRH - Rural CoC</t>
  </si>
  <si>
    <t>Back at Home BoS - Region 12 - Trillium - RRH - Rural CoC</t>
  </si>
  <si>
    <t>Back at Home BoS - Region 12 - Trillium - PSH - Unsheltered CoC</t>
  </si>
  <si>
    <t>Back at Home BoS - Region 12 - Trillium - RRH - Unsheltered CoC</t>
  </si>
  <si>
    <t>Back at Home BoS - Region 13 - Trillium - RRH - Rural CoC</t>
  </si>
  <si>
    <t>Back at Home BoS - Region 13 - Trillium - PSH - Unsheltered CoC</t>
  </si>
  <si>
    <t>Back at Home BoS - Region 13 - Trillium - RRH - Unsheltered CoC</t>
  </si>
  <si>
    <t>Back at Home BoS - Region 3 - Vaya - RRH - Rural CoC</t>
  </si>
  <si>
    <t>Back at Home BoS - Region 3 - Vaya - RRH - Unsheltered CoC</t>
  </si>
  <si>
    <t>NCCADV - Tyrell County - Safe@Home Hyde County Hotline - RRH - CoC</t>
  </si>
  <si>
    <t>Columbia</t>
  </si>
  <si>
    <t>Faison</t>
  </si>
  <si>
    <t>Onslow Victim's Shelter - Onslow County - Hotel/Motel Shelter - ES</t>
  </si>
  <si>
    <t>Asheville Buncombe Community Christian Ministries - Region 13 - Rapid Rehousing - RRH - SSVF</t>
  </si>
  <si>
    <t>Hollister</t>
  </si>
  <si>
    <t>North Carolina Commission of Indian Affairs - Bladen County - EHV - PH - HUD</t>
  </si>
  <si>
    <t>Elizabethtown</t>
  </si>
  <si>
    <t>Lake Waccamaw</t>
  </si>
  <si>
    <t>North Carolina Commission of Indian Affairs - Craven County - EHV - PH - HUD</t>
  </si>
  <si>
    <t>Kenansville</t>
  </si>
  <si>
    <t>Oxford</t>
  </si>
  <si>
    <t>Williamston</t>
  </si>
  <si>
    <t>North Carolina Commission of Indian Affairs - Perquimans County - EHV - PH - HUD</t>
  </si>
  <si>
    <t>Cleveland</t>
  </si>
  <si>
    <t>North Carolina Commission of Indian Affairs - Sampson County - EHV - PH - HUD</t>
  </si>
  <si>
    <t>Warrenton</t>
  </si>
  <si>
    <t>Elm City</t>
  </si>
  <si>
    <t>North Carolina Commission of Indian Affairs - Halifax County - SV - PH - HUD</t>
  </si>
  <si>
    <t>North Carolina Commission of Indian Affairs - Sampson County - SV - PH - HUD</t>
  </si>
  <si>
    <t>Privately funded</t>
  </si>
  <si>
    <t>The Meeting Place One - Burke County - Rapid Re-Housing - RRH - Private</t>
  </si>
  <si>
    <t>public donations, local faith-based partners in Burke County, private corporation sponsorships</t>
  </si>
  <si>
    <t>208 White Street</t>
  </si>
  <si>
    <t>Mission Ministries Alliance - McDowell County - RRH - RUSH</t>
  </si>
  <si>
    <t>Back at Home BoS - Region 6 - Vaya - PSH - Unsheltered CoC</t>
  </si>
  <si>
    <t>Back at Home BoS - Region 6 - Vaya - PSH - Rural CoC</t>
  </si>
  <si>
    <t>The Haven of Transylvania County - Transylvania County - Haven on Johnson - TH - Private</t>
  </si>
  <si>
    <t>Private Donations and Organizational Funds</t>
  </si>
  <si>
    <t>Back at Home BoS - Region 2 - Thrive CH Ded - PSH - CoC</t>
  </si>
  <si>
    <t>Back at Home BoS - Region 7 - Brick Capital CH ded - PSH - CoC</t>
  </si>
  <si>
    <t>Back at Home BoS - Region 9 - Vaya CH ded - PSH - CoC</t>
  </si>
  <si>
    <t>Back at Home BoS - Region 5 - Vaya CH ded - PSH - CoC</t>
  </si>
  <si>
    <t>Back at Home BoS - Region 6 - Salvation Army Greensboro CH ded - PSH - CoC</t>
  </si>
  <si>
    <t>Eden International Ministries - Robeson County</t>
  </si>
  <si>
    <t>Eden International Ministries - Robeson County - White Flag Shelter - ES - Private</t>
  </si>
  <si>
    <t>1202 North Pine St</t>
  </si>
  <si>
    <t>Isaiah 58:12 Project - Granville County</t>
  </si>
  <si>
    <t>Isaiah 58:12 Project - Granville County - White Flag Shelter - ES - Private</t>
  </si>
  <si>
    <t>3237 Knotts Grove Road</t>
  </si>
  <si>
    <t>Greene Lamp - Region 12 - Rapid Re-Housing - RRH - State ESG</t>
  </si>
  <si>
    <t>North Carolina Commission of Indian Affairs - Robeson County - EHV - PH - HUD</t>
  </si>
  <si>
    <t>North Carolina Commission of Indian Affairs - Randolph County - EHV - PH - HUD</t>
  </si>
  <si>
    <t>NCCADV - Pasquotank County - Safe@Home Albemarle Hopeline - RRH - CoC</t>
  </si>
  <si>
    <t>NCCADV - Pitt County - Safe@Home Reach Center - RRH - CoC</t>
  </si>
  <si>
    <t>NCCADV - Jackson County - Safe@Home CDP/Mountain Projects - RRH - CoC</t>
  </si>
  <si>
    <t>NCCADV - Iredell County - Safe@Home Diakonos - RRH - CoC</t>
  </si>
  <si>
    <t>NCCADV - Madison County - Safe@Home LGBTQ Center of Durham - RRH - CoC</t>
  </si>
  <si>
    <t>NCCADV - Johnston County - Safe@Home LGBTQ Center of Durham - RRH - CoC</t>
  </si>
  <si>
    <t>Clayton</t>
  </si>
  <si>
    <t>North Carolina Commission of Indian Affairs - Surry County - EHV - PH - HUD</t>
  </si>
  <si>
    <t>Cabarrus Cooperative Christian Ministry - Cabarrus County - Mac + - TH - Private</t>
  </si>
  <si>
    <t>4876 Caremore Place</t>
  </si>
  <si>
    <t>Cabarrus Cooperative Christian Ministry - Cabarrus County - My Father's House - TH - Private</t>
  </si>
  <si>
    <t>1805 Dale Earnhardt Blvd</t>
  </si>
  <si>
    <t>NCCADV - Casewell County - Safe@Home Women Veterans Supportive Services - RRH - CoC</t>
  </si>
  <si>
    <t>Salvation Army of Greenville - Pitt County</t>
  </si>
  <si>
    <t>Salvation Army of Greenville - Pitt County - White Flag Shelter - ES - Private</t>
  </si>
  <si>
    <t>2718 S Memorial Dr</t>
  </si>
  <si>
    <t>Lumberton Christian Care - Robeson County - White Flag - ES - Private</t>
  </si>
  <si>
    <t>New Horizons Life and Family Services - Richmond County - Hotel/Motel DV Shelter - ES - Private</t>
  </si>
  <si>
    <t>Exodus Outreach Foundation - Catawba County</t>
  </si>
  <si>
    <t>Exodus Outreach Foundation - Catawba County - Transitional Housing - TH - Private</t>
  </si>
  <si>
    <t>122 8th Avenue Dr SW</t>
  </si>
  <si>
    <t>Gang Free Inc. - Vance County - Women and Families - ES - Private</t>
  </si>
  <si>
    <t>Louisburg United Methodist Church - Franklin County</t>
  </si>
  <si>
    <t>Louisburg United Methodist Church - Franklin County - White Flag - ES - Private</t>
  </si>
  <si>
    <t>402 N Main Street</t>
  </si>
  <si>
    <t>Mt. Airy Therapy and Consult - Surry County</t>
  </si>
  <si>
    <t>Mt. Airy Therapy and Consult - Surry County - Warming Shelter - ES - Private</t>
  </si>
  <si>
    <t>200 N Main Street</t>
  </si>
  <si>
    <t>Mt. Airy</t>
  </si>
  <si>
    <t>Charles George VAMC - Alexander County - HUD-VASH - VA</t>
  </si>
  <si>
    <t>Stony Point</t>
  </si>
  <si>
    <t>Fayetteville VAMC - Bladen County - HUD-VASH - VA</t>
  </si>
  <si>
    <t>Fayetteville VAMC - Columbus County - HUD-VASH - VA</t>
  </si>
  <si>
    <t>Durham VAMC - Carteret County - HUD-VASH - VA</t>
  </si>
  <si>
    <t>Durham VAMC - Craven County - HUD-VASH - VA</t>
  </si>
  <si>
    <t>Durham VAMC - Chatham County - HUD-VASH - VA</t>
  </si>
  <si>
    <t>Durham VAMC - Granville County - HUD-VASH - VA</t>
  </si>
  <si>
    <t>Durham VAMC - Johnston County - HUD-VASH - VA</t>
  </si>
  <si>
    <t>Outreach Mission Inc. - Lee County - Wornom SECU Community Shelter - ES - Private</t>
  </si>
  <si>
    <t>Local funding</t>
  </si>
  <si>
    <t>507 S. Third St.</t>
  </si>
  <si>
    <t>Families First - Columbus County - DV Shelter - Private</t>
  </si>
  <si>
    <t>Inter-Faith Council for Social Service - Orange County</t>
  </si>
  <si>
    <t>Inter-Faith Council for Social Service - Orange County - HomeStart Singles Shelter - ES - Private</t>
  </si>
  <si>
    <t>Private and local municpal funding</t>
  </si>
  <si>
    <t>VoAC - Orange County - Priority 2 - RRH - SSVF</t>
  </si>
  <si>
    <t>Private / local municipalities</t>
  </si>
  <si>
    <t>Inter-Faith Council for SS - Orange County - HomeStart Family Shelter - ES - Private</t>
  </si>
  <si>
    <t>Private and local municipal</t>
  </si>
  <si>
    <t>Inter-Faith Council for SS - Orange County - HomeStart Singles Cold Weather Cots - ES - Private</t>
  </si>
  <si>
    <t>Compass Center - Orange County - Safe Homes - ES - Private</t>
  </si>
  <si>
    <t>Durham Housing and Neighborhood Services  - Orange County</t>
  </si>
  <si>
    <t>Durham Housing and Neighborhood Services - Orange County - TBRA - PSH - HOPWA</t>
  </si>
  <si>
    <t>Orange County Housing Authority - Orange County - HUD VASH - PSH - HUD</t>
  </si>
  <si>
    <t>Orange County Emergency Operations Center - Orange County</t>
  </si>
  <si>
    <t>Orange County Emergency Operations Center - Orange County - Warming Shelter - ES Nbn - County</t>
  </si>
  <si>
    <t>County Emergency Operations Center</t>
  </si>
  <si>
    <t>9201 Seawell School Rd</t>
  </si>
  <si>
    <t>Seasonal Start Date</t>
  </si>
  <si>
    <t>Seasonal End Date</t>
  </si>
  <si>
    <t>Site Based-Clustered</t>
  </si>
  <si>
    <t>Site Based-Single</t>
  </si>
  <si>
    <t>Tenant-Based scattered site</t>
  </si>
  <si>
    <t>removed submission status and notes columns, # from Zip and Geocode, decoded Bed Type, Inventory Type, VSP, added region/county to quick hic, change OV to overfow</t>
  </si>
  <si>
    <t>PIT night utilization</t>
  </si>
  <si>
    <t>Region 6</t>
  </si>
  <si>
    <t>Multiple</t>
  </si>
  <si>
    <t>Region 1</t>
  </si>
  <si>
    <t>Region 2</t>
  </si>
  <si>
    <t>Region 3</t>
  </si>
  <si>
    <t>Region 4</t>
  </si>
  <si>
    <t>Region 5</t>
  </si>
  <si>
    <t>Region 7</t>
  </si>
  <si>
    <t>Region 8</t>
  </si>
  <si>
    <t>Region 9</t>
  </si>
  <si>
    <t>Surry</t>
  </si>
  <si>
    <t>Perquimans</t>
  </si>
  <si>
    <t>henderson?</t>
  </si>
  <si>
    <t>NC BoS CoC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</si>
</sst>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sz val="10"/>
      <color rgb="FF000000"/>
      <name val="Arial"/>
      <family val="2"/>
    </font>
    <font>
      <b/>
      <sz val="10"/>
      <color rgb="FF000000"/>
      <name val="Arial"/>
      <family val="2"/>
    </font>
    <font>
      <sz val="10"/>
      <color rgb="FFEA352E"/>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theme="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4" tint="0.39997558519241921"/>
      </bottom>
      <diagonal/>
    </border>
    <border>
      <left/>
      <right/>
      <top style="thin">
        <color theme="7"/>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22">
    <xf numFmtId="0" fontId="0" fillId="0" borderId="0" xfId="0"/>
    <xf numFmtId="15" fontId="0" fillId="0" borderId="0" xfId="0" applyNumberFormat="1"/>
    <xf numFmtId="0" fontId="0" fillId="0" borderId="0" xfId="0" pivotButton="1"/>
    <xf numFmtId="0" fontId="0" fillId="0" borderId="0" xfId="0" applyAlignment="1">
      <alignment horizontal="left"/>
    </xf>
    <xf numFmtId="9" fontId="0" fillId="0" borderId="0" xfId="42" applyFont="1"/>
    <xf numFmtId="14" fontId="0" fillId="0" borderId="0" xfId="0" applyNumberFormat="1"/>
    <xf numFmtId="0" fontId="13" fillId="33" borderId="10" xfId="0" applyFont="1" applyFill="1" applyBorder="1"/>
    <xf numFmtId="0" fontId="0" fillId="0" borderId="11" xfId="0" applyBorder="1"/>
    <xf numFmtId="1" fontId="0" fillId="0" borderId="0" xfId="0" applyNumberFormat="1"/>
    <xf numFmtId="1" fontId="0" fillId="0" borderId="0" xfId="42" applyNumberFormat="1" applyFont="1"/>
    <xf numFmtId="0" fontId="16" fillId="0" borderId="0" xfId="0" applyFont="1"/>
    <xf numFmtId="9" fontId="13" fillId="33" borderId="10" xfId="42" applyFont="1" applyFill="1" applyBorder="1"/>
    <xf numFmtId="9" fontId="0" fillId="0" borderId="0" xfId="42" applyFont="1" applyAlignment="1">
      <alignment horizontal="right"/>
    </xf>
    <xf numFmtId="9" fontId="0" fillId="0" borderId="0" xfId="0" applyNumberFormat="1"/>
    <xf numFmtId="0" fontId="19" fillId="0" borderId="0" xfId="0" applyFont="1" applyAlignment="1">
      <alignment vertical="top"/>
    </xf>
    <xf numFmtId="0" fontId="19" fillId="0" borderId="0" xfId="0" applyFont="1" applyAlignment="1">
      <alignment vertical="top" wrapText="1"/>
    </xf>
    <xf numFmtId="0" fontId="19" fillId="0" borderId="0" xfId="0" applyFont="1" applyAlignment="1">
      <alignment horizontal="left" vertical="top" wrapText="1"/>
    </xf>
    <xf numFmtId="0" fontId="20" fillId="0" borderId="0" xfId="0" applyFont="1" applyAlignment="1">
      <alignment vertical="top"/>
    </xf>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wrapText="1"/>
    </xf>
    <xf numFmtId="0" fontId="0" fillId="0" borderId="0" xfId="0" applyNumberForma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20" formatCode="d\-mmm\-yy"/>
    </dxf>
    <dxf>
      <numFmt numFmtId="20" formatCode="d\-mmm\-yy"/>
    </dxf>
    <dxf>
      <numFmt numFmtId="20" formatCode="d\-mmm\-yy"/>
    </dxf>
    <dxf>
      <numFmt numFmtId="20" formatCode="d\-mmm\-yy"/>
    </dxf>
    <dxf>
      <numFmt numFmtId="20" formatCode="d\-mmm\-yy"/>
    </dxf>
    <dxf>
      <numFmt numFmtId="20" formatCode="d\-mmm\-yy"/>
    </dxf>
    <dxf>
      <font>
        <b val="0"/>
        <i val="0"/>
        <strike val="0"/>
        <condense val="0"/>
        <extend val="0"/>
        <outline val="0"/>
        <shadow val="0"/>
        <u val="none"/>
        <vertAlign val="baseline"/>
        <sz val="10"/>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top" textRotation="0" wrapText="0"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1"/>
        <color theme="1"/>
        <name val="Aptos Narrow"/>
        <family val="2"/>
        <scheme val="minor"/>
      </font>
      <numFmt numFmtId="13" formatCode="0%"/>
    </dxf>
    <dxf>
      <numFmt numFmtId="13" formatCode="0%"/>
      <alignment horizontal="right" vertical="bottom" textRotation="0" wrapText="0"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0"/>
        <name val="Aptos Narrow"/>
        <family val="2"/>
        <scheme val="minor"/>
      </font>
      <fill>
        <patternFill patternType="solid">
          <fgColor theme="4"/>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microsoft.com/office/2007/relationships/slicerCache" Target="slicerCaches/slicerCache6.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12" Type="http://schemas.microsoft.com/office/2007/relationships/slicerCache" Target="slicerCaches/slicerCache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microsoft.com/office/2007/relationships/slicerCache" Target="slicerCaches/slicerCache4.xml"/><Relationship Id="rId5" Type="http://schemas.openxmlformats.org/officeDocument/2006/relationships/worksheet" Target="worksheets/sheet5.xml"/><Relationship Id="rId15" Type="http://schemas.openxmlformats.org/officeDocument/2006/relationships/styles" Target="styles.xml"/><Relationship Id="rId10" Type="http://schemas.microsoft.com/office/2007/relationships/slicerCache" Target="slicerCaches/slicerCache3.xml"/><Relationship Id="rId19" Type="http://schemas.openxmlformats.org/officeDocument/2006/relationships/customXml" Target="../customXml/item2.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0</xdr:col>
      <xdr:colOff>19050</xdr:colOff>
      <xdr:row>0</xdr:row>
      <xdr:rowOff>50800</xdr:rowOff>
    </xdr:from>
    <xdr:to>
      <xdr:col>0</xdr:col>
      <xdr:colOff>1847850</xdr:colOff>
      <xdr:row>14</xdr:row>
      <xdr:rowOff>92072</xdr:rowOff>
    </xdr:to>
    <mc:AlternateContent xmlns:mc="http://schemas.openxmlformats.org/markup-compatibility/2006" xmlns:sle15="http://schemas.microsoft.com/office/drawing/2012/slicer">
      <mc:Choice Requires="sle15">
        <xdr:graphicFrame macro="">
          <xdr:nvGraphicFramePr>
            <xdr:cNvPr id="5" name="CoC">
              <a:extLst>
                <a:ext uri="{FF2B5EF4-FFF2-40B4-BE49-F238E27FC236}">
                  <a16:creationId xmlns:a16="http://schemas.microsoft.com/office/drawing/2014/main" id="{2842FF66-ED53-43CF-BE16-DF72E09FF296}"/>
                </a:ext>
              </a:extLst>
            </xdr:cNvPr>
            <xdr:cNvGraphicFramePr/>
          </xdr:nvGraphicFramePr>
          <xdr:xfrm>
            <a:off x="0" y="0"/>
            <a:ext cx="0" cy="0"/>
          </xdr:xfrm>
          <a:graphic>
            <a:graphicData uri="http://schemas.microsoft.com/office/drawing/2010/slicer">
              <sle:slicer xmlns:sle="http://schemas.microsoft.com/office/drawing/2010/slicer" name="CoC"/>
            </a:graphicData>
          </a:graphic>
        </xdr:graphicFrame>
      </mc:Choice>
      <mc:Fallback xmlns="">
        <xdr:sp macro="" textlink="">
          <xdr:nvSpPr>
            <xdr:cNvPr id="0" name=""/>
            <xdr:cNvSpPr>
              <a:spLocks noTextEdit="1"/>
            </xdr:cNvSpPr>
          </xdr:nvSpPr>
          <xdr:spPr>
            <a:xfrm>
              <a:off x="19050" y="50800"/>
              <a:ext cx="1828800" cy="261937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1873250</xdr:colOff>
      <xdr:row>0</xdr:row>
      <xdr:rowOff>38100</xdr:rowOff>
    </xdr:from>
    <xdr:to>
      <xdr:col>0</xdr:col>
      <xdr:colOff>3702050</xdr:colOff>
      <xdr:row>14</xdr:row>
      <xdr:rowOff>79372</xdr:rowOff>
    </xdr:to>
    <mc:AlternateContent xmlns:mc="http://schemas.openxmlformats.org/markup-compatibility/2006" xmlns:sle15="http://schemas.microsoft.com/office/drawing/2012/slicer">
      <mc:Choice Requires="sle15">
        <xdr:graphicFrame macro="">
          <xdr:nvGraphicFramePr>
            <xdr:cNvPr id="6" name="Organization Name">
              <a:extLst>
                <a:ext uri="{FF2B5EF4-FFF2-40B4-BE49-F238E27FC236}">
                  <a16:creationId xmlns:a16="http://schemas.microsoft.com/office/drawing/2014/main" id="{C16C71EB-3F9E-43E0-BD28-AE5BF188A24D}"/>
                </a:ext>
              </a:extLst>
            </xdr:cNvPr>
            <xdr:cNvGraphicFramePr/>
          </xdr:nvGraphicFramePr>
          <xdr:xfrm>
            <a:off x="0" y="0"/>
            <a:ext cx="0" cy="0"/>
          </xdr:xfrm>
          <a:graphic>
            <a:graphicData uri="http://schemas.microsoft.com/office/drawing/2010/slicer">
              <sle:slicer xmlns:sle="http://schemas.microsoft.com/office/drawing/2010/slicer" name="Organization Name"/>
            </a:graphicData>
          </a:graphic>
        </xdr:graphicFrame>
      </mc:Choice>
      <mc:Fallback xmlns="">
        <xdr:sp macro="" textlink="">
          <xdr:nvSpPr>
            <xdr:cNvPr id="0" name=""/>
            <xdr:cNvSpPr>
              <a:spLocks noTextEdit="1"/>
            </xdr:cNvSpPr>
          </xdr:nvSpPr>
          <xdr:spPr>
            <a:xfrm>
              <a:off x="1873250" y="38100"/>
              <a:ext cx="1828800" cy="261937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3727450</xdr:colOff>
      <xdr:row>0</xdr:row>
      <xdr:rowOff>38100</xdr:rowOff>
    </xdr:from>
    <xdr:to>
      <xdr:col>0</xdr:col>
      <xdr:colOff>5556250</xdr:colOff>
      <xdr:row>14</xdr:row>
      <xdr:rowOff>79372</xdr:rowOff>
    </xdr:to>
    <mc:AlternateContent xmlns:mc="http://schemas.openxmlformats.org/markup-compatibility/2006" xmlns:sle15="http://schemas.microsoft.com/office/drawing/2012/slicer">
      <mc:Choice Requires="sle15">
        <xdr:graphicFrame macro="">
          <xdr:nvGraphicFramePr>
            <xdr:cNvPr id="7" name="Project Type">
              <a:extLst>
                <a:ext uri="{FF2B5EF4-FFF2-40B4-BE49-F238E27FC236}">
                  <a16:creationId xmlns:a16="http://schemas.microsoft.com/office/drawing/2014/main" id="{CD981CC7-2613-4285-A2D0-DBFCABB44005}"/>
                </a:ext>
              </a:extLst>
            </xdr:cNvPr>
            <xdr:cNvGraphicFramePr/>
          </xdr:nvGraphicFramePr>
          <xdr:xfrm>
            <a:off x="0" y="0"/>
            <a:ext cx="0" cy="0"/>
          </xdr:xfrm>
          <a:graphic>
            <a:graphicData uri="http://schemas.microsoft.com/office/drawing/2010/slicer">
              <sle:slicer xmlns:sle="http://schemas.microsoft.com/office/drawing/2010/slicer" name="Project Type"/>
            </a:graphicData>
          </a:graphic>
        </xdr:graphicFrame>
      </mc:Choice>
      <mc:Fallback xmlns="">
        <xdr:sp macro="" textlink="">
          <xdr:nvSpPr>
            <xdr:cNvPr id="0" name=""/>
            <xdr:cNvSpPr>
              <a:spLocks noTextEdit="1"/>
            </xdr:cNvSpPr>
          </xdr:nvSpPr>
          <xdr:spPr>
            <a:xfrm>
              <a:off x="3727450" y="38100"/>
              <a:ext cx="1828800" cy="261937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19050</xdr:colOff>
      <xdr:row>15</xdr:row>
      <xdr:rowOff>12700</xdr:rowOff>
    </xdr:from>
    <xdr:to>
      <xdr:col>0</xdr:col>
      <xdr:colOff>1847850</xdr:colOff>
      <xdr:row>29</xdr:row>
      <xdr:rowOff>53972</xdr:rowOff>
    </xdr:to>
    <mc:AlternateContent xmlns:mc="http://schemas.openxmlformats.org/markup-compatibility/2006" xmlns:sle15="http://schemas.microsoft.com/office/drawing/2012/slicer">
      <mc:Choice Requires="sle15">
        <xdr:graphicFrame macro="">
          <xdr:nvGraphicFramePr>
            <xdr:cNvPr id="9" name="HMIS Participating">
              <a:extLst>
                <a:ext uri="{FF2B5EF4-FFF2-40B4-BE49-F238E27FC236}">
                  <a16:creationId xmlns:a16="http://schemas.microsoft.com/office/drawing/2014/main" id="{6A9879A8-751C-4126-8AD9-0E5F9906B18A}"/>
                </a:ext>
              </a:extLst>
            </xdr:cNvPr>
            <xdr:cNvGraphicFramePr/>
          </xdr:nvGraphicFramePr>
          <xdr:xfrm>
            <a:off x="0" y="0"/>
            <a:ext cx="0" cy="0"/>
          </xdr:xfrm>
          <a:graphic>
            <a:graphicData uri="http://schemas.microsoft.com/office/drawing/2010/slicer">
              <sle:slicer xmlns:sle="http://schemas.microsoft.com/office/drawing/2010/slicer" name="HMIS Participating"/>
            </a:graphicData>
          </a:graphic>
        </xdr:graphicFrame>
      </mc:Choice>
      <mc:Fallback xmlns="">
        <xdr:sp macro="" textlink="">
          <xdr:nvSpPr>
            <xdr:cNvPr id="0" name=""/>
            <xdr:cNvSpPr>
              <a:spLocks noTextEdit="1"/>
            </xdr:cNvSpPr>
          </xdr:nvSpPr>
          <xdr:spPr>
            <a:xfrm>
              <a:off x="19050" y="2774950"/>
              <a:ext cx="1828800" cy="261937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1860550</xdr:colOff>
      <xdr:row>15</xdr:row>
      <xdr:rowOff>12700</xdr:rowOff>
    </xdr:from>
    <xdr:to>
      <xdr:col>0</xdr:col>
      <xdr:colOff>3689350</xdr:colOff>
      <xdr:row>29</xdr:row>
      <xdr:rowOff>53972</xdr:rowOff>
    </xdr:to>
    <mc:AlternateContent xmlns:mc="http://schemas.openxmlformats.org/markup-compatibility/2006" xmlns:sle15="http://schemas.microsoft.com/office/drawing/2012/slicer">
      <mc:Choice Requires="sle15">
        <xdr:graphicFrame macro="">
          <xdr:nvGraphicFramePr>
            <xdr:cNvPr id="3" name="Region">
              <a:extLst>
                <a:ext uri="{FF2B5EF4-FFF2-40B4-BE49-F238E27FC236}">
                  <a16:creationId xmlns:a16="http://schemas.microsoft.com/office/drawing/2014/main" id="{40EB1CD8-6004-78F6-0B91-A9B2B8AC0A2C}"/>
                </a:ext>
              </a:extLst>
            </xdr:cNvPr>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1860550" y="2774950"/>
              <a:ext cx="1828800" cy="261937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3721100</xdr:colOff>
      <xdr:row>15</xdr:row>
      <xdr:rowOff>0</xdr:rowOff>
    </xdr:from>
    <xdr:to>
      <xdr:col>0</xdr:col>
      <xdr:colOff>5549900</xdr:colOff>
      <xdr:row>29</xdr:row>
      <xdr:rowOff>41272</xdr:rowOff>
    </xdr:to>
    <mc:AlternateContent xmlns:mc="http://schemas.openxmlformats.org/markup-compatibility/2006" xmlns:sle15="http://schemas.microsoft.com/office/drawing/2012/slicer">
      <mc:Choice Requires="sle15">
        <xdr:graphicFrame macro="">
          <xdr:nvGraphicFramePr>
            <xdr:cNvPr id="4" name="County">
              <a:extLst>
                <a:ext uri="{FF2B5EF4-FFF2-40B4-BE49-F238E27FC236}">
                  <a16:creationId xmlns:a16="http://schemas.microsoft.com/office/drawing/2014/main" id="{E88AF9D7-52AE-4600-E98F-249573CC585E}"/>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3721100" y="2762250"/>
              <a:ext cx="1828800" cy="261937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Carey" refreshedDate="46182.607703819442" createdVersion="8" refreshedVersion="8" minRefreshableVersion="3" recordCount="371" xr:uid="{7D9BB081-C80A-4487-A9F6-24687176E932}">
  <cacheSource type="worksheet">
    <worksheetSource name="Table2"/>
  </cacheSource>
  <cacheFields count="25">
    <cacheField name="CoC" numFmtId="0">
      <sharedItems count="5">
        <s v="Chapel Hill/Orange County CoC"/>
        <s v="Durham City &amp; County CoC"/>
        <s v="North Carolina Balance of State CoC"/>
        <s v="CoC" u="1"/>
        <e v="#VALUE!" u="1"/>
      </sharedItems>
    </cacheField>
    <cacheField name="NC BoS CoC Region" numFmtId="0">
      <sharedItems count="22">
        <s v="NA"/>
        <s v="Region 11"/>
        <s v="Region 06"/>
        <s v="Region 07"/>
        <s v="Multiple"/>
        <s v="Region 13"/>
        <s v="Region 01"/>
        <s v="Region 10"/>
        <s v="Region 12"/>
        <s v="Region 02"/>
        <s v="Region 2"/>
        <s v="Region 03"/>
        <s v="Region 04"/>
        <s v="Region 05"/>
        <s v="Region 08"/>
        <s v="Region 09"/>
        <s v="Region 6"/>
        <s v="Region 9"/>
        <s v="Region 7"/>
        <s v="Region 8"/>
        <s v="Region 4"/>
        <s v="Region 1"/>
      </sharedItems>
    </cacheField>
    <cacheField name="County" numFmtId="0">
      <sharedItems/>
    </cacheField>
    <cacheField name="Organization Name" numFmtId="0">
      <sharedItems count="207">
        <s v="Compass Center for Women and Families - Orange County"/>
        <s v="Durham Housing and Neighborhood Services  - Orange County"/>
        <s v="Inter-Faith Council for Social Service - Orange County"/>
        <s v="Orange County Department of Social Services - Orange County"/>
        <s v="Orange County Emergency Operations Center - Orange County"/>
        <s v="Orange County Housing Authority - Orange County"/>
        <s v="Orange County Housing Department - Orange County"/>
        <s v="Volunteers of America Carolinas - Orange County"/>
        <s v="Alliance Health - Durham County"/>
        <s v="CASA - Durham County"/>
        <s v="DCSD - Durham County"/>
        <s v="Durham Crisis Response Center - Durham County"/>
        <s v="Durham Housing Authority - Durham County"/>
        <s v="Durham VAMC - Durham County"/>
        <s v="Families Moving Forward - Durham County"/>
        <s v="Family Promise of the Triangle - Durham County"/>
        <s v="Housing for New Hope - Durham County"/>
        <s v="Open Table Ministry - Durham County"/>
        <s v="Project Access of Durham - Durham County"/>
        <s v="Triangle Residential Options For Substance Abusers - Durham County"/>
        <s v="Urban Ministries of Durham - Durham County"/>
        <s v="USA Veterans Help - Durham County"/>
        <s v="Volunteers of America Carolinas - Durham County"/>
        <s v="Albemarle Hopeline - Pasquotank County"/>
        <s v="Allied Churches of Alamance Co - Alamance County"/>
        <s v="Anson County Homes of Hope - Anson County"/>
        <s v="Asheville Buncombe Community Christian Ministries - Multiple BoS Counties"/>
        <s v="Back at Home BoS - Multiple BoS Counties"/>
        <s v="Baptist Children's Home - Davidson County"/>
        <s v="Bladenboro Housing Authority - Bladen County"/>
        <s v="Bread of Life Ministries of Sanford - Lee County"/>
        <s v="Brick Capital Community Development - Multiple BoS Counties"/>
        <s v="Cabarrus Cooperative Christian Ministry - Cabarrus County"/>
        <s v="Cabarrus Victim's Asstistance Network - Cabarrus County"/>
        <s v="Carteret Co. Domestic Violence - Carteret County"/>
        <s v="Catholic Worker House - Chatham County"/>
        <s v="Center for Family Violence Prevention - Pitt County"/>
        <s v="Centre for Homeownership &amp; Economic Development Corporation, Inc. (CHOEDC)"/>
        <s v="Charles George Asheville VAMC - Multiple BoS Counties"/>
        <s v="Charles George VAMC - Burke County"/>
        <s v="Charles George VAMC - Catawba County"/>
        <s v="Charles George VAMC - Rutherford County"/>
        <s v="Charles George VAMC/Isothermal Housing - McDowell County"/>
        <s v="Charles George VAMC/Mountain Projects - Haywood County"/>
        <s v="Chatham County Housing Authority - Chatham County"/>
        <s v="Community Partners of Hope - Vance County"/>
        <s v="Concerned Citizens for the Homeless  - Scotland County"/>
        <s v="Cove Shelter - Transylvania County"/>
        <s v="Davidson County First Hope Ministries - Davidson County"/>
        <s v="Diakonos, Inc. - Iredell County"/>
        <s v="Dulatown Outreach Center - Caldwell County"/>
        <s v="Durham VAMC - Multiple BoS Counties"/>
        <s v="Durham VAMC - Pitt County"/>
        <s v="Eastern Carolina Homelessness Organization (ECHO) - Region 8 - HP - SSVF"/>
        <s v="Echo Ministry - Surry County"/>
        <s v="Eden International Ministries - Robeson County"/>
        <s v="Exodus Outreach Foundation - Catawba County"/>
        <s v="Families First - Columbus County"/>
        <s v="Family Abuse Services - Alamance County"/>
        <s v="Family Care Center of Catawba Valley - Catawba County"/>
        <s v="Family Crisis Council - Rowan County"/>
        <s v="Family Promise of Carteret County - Carteret County"/>
        <s v="Family Promise of Davie - Davie County"/>
        <s v="Family Promise of Lee County - Lee County"/>
        <s v="Family Promise of Moore County - Moore County"/>
        <s v="Family Promise of Scotland - Scotland County"/>
        <s v="Family Resources - Rutherford County"/>
        <s v="Family Services of Caswell County - Caswell County"/>
        <s v="Family Services of Davidson Co - Davidson County"/>
        <s v="Fayetteville VAMC - Multiple BoS Counties"/>
        <s v="Fayetteville VAMC - Onslow County"/>
        <s v="Fayetteville VAMC - Robeson County"/>
        <s v="Fayetteville VAMC - Wayne County"/>
        <s v="Foothills Regional Commission - Rutherford County"/>
        <s v="Friend to Friend - Moore County"/>
        <s v="Friends of the Homeless - Lenoir County"/>
        <s v="Gang Free Inc. - Vance County"/>
        <s v="Greater Mt. Airy Ministry of Hospitality - Surry County"/>
        <s v="Greene Lamp - Lenoir County"/>
        <s v="Greenville Community Shelters - Pitt County"/>
        <s v="Greenville Housing Authority - Pitt County"/>
        <s v="Hand Up Ministries - Nash County"/>
        <s v="Hannah's Place - Halifax County"/>
        <s v="Harbor House - Johnston County"/>
        <s v="Haywood Pathways Center - Haywood County"/>
        <s v="Help Inc. (Wentworth) - Rockingham County"/>
        <s v="Hendersonville Rescue Mission - Henderson County"/>
        <s v="HERE in Jackson County - Jackson County"/>
        <s v="Homes of Hope - Stanly County"/>
        <s v="Hope of Mooresville - Iredell County"/>
        <s v="Hope Station - Wilson County"/>
        <s v="House of Refuge - Burke County"/>
        <s v="Hurlburt Johnson Friendship House - Cherokee County"/>
        <s v="Hyde County Hotline Program - Hyde County"/>
        <s v="Isaiah 58:12 Project - Granville County"/>
        <s v="Johnston-Lee-Harnett Community Action - Multiple BoS Counties"/>
        <s v="Louisburg United Methodist Church - Franklin County"/>
        <s v="Love Chatham - Chatham County"/>
        <s v="Lumberton Christian Care - Robeson County"/>
        <s v="Mission Ministries Alliance - McDowell County"/>
        <s v="Mt. Airy Therapy and Consult - Surry County"/>
        <s v="My Sister's Place - Madison County"/>
        <s v="NCCADV - Multiple BoS Counties"/>
        <s v="New Hope of McDowell - McDowell County"/>
        <s v="New Horizons Life and Family Services - Richmond County"/>
        <s v="North Carolina Commission of Indian Affairs - Multiple BoS Counties"/>
        <s v="Onslow Community Outreach - Onslow County"/>
        <s v="Onslow Victim's Shelter - Onslow County"/>
        <s v="Open Door Community Center - Beaufort County"/>
        <s v="Options - Burke County"/>
        <s v="Out of the Ashes - Rutherford County"/>
        <s v="Outer Banks Hotline Shelter - Dare County"/>
        <s v="Outer Banks Room in the Inn - Dare County"/>
        <s v="Outreach Mission Inc. - Lee County"/>
        <s v="Partners BHM Northern - Multiple BoS Counties"/>
        <s v="Philippians Place - Onslow County"/>
        <s v="Pitt County Community Development - Pitt County"/>
        <s v="Place of Grace - Randolph County"/>
        <s v="Place of Grace - Richmond County"/>
        <s v="REACH of Clay - Clay County"/>
        <s v="REACH of Haywood - Haywood County"/>
        <s v="REACH of Macon - Macon County"/>
        <s v="River City Community Development Corporation - Pasquotank County"/>
        <s v="Roanoke-Chowan Regional Housing Authority - Northampton County"/>
        <s v="Rockingham County Help for Homeless - Rockingham County"/>
        <s v="Rowan Helping Ministries - Rowan County"/>
        <s v="Ruth's House - Beaufort County"/>
        <s v="Safe Harbor Rescue Mission - Catawba County"/>
        <s v="Safe Haven of Person County - Person County"/>
        <s v="SAFE of Harnett Co - Harnett County"/>
        <s v="SAFE of Lenoir - Lenoir County"/>
        <s v="SAFE of Transylvania County - Transylvania County"/>
        <s v="Safe Space Inc - Franklin County"/>
        <s v="Safelight - Henderson County"/>
        <s v="Salisbury VA Medical Center - Rowan County"/>
        <s v="Salisbury VAMC - Cabarrus County"/>
        <s v="Salvation Army - Cabarrus County"/>
        <s v="Salvation Army of Greenville - Pitt County"/>
        <s v="Salvation Army of Hickory - Catawba County"/>
        <s v="Samaritan Inn (Wadesboro) - Anson County"/>
        <s v="Shelter Home of Caldwell County - Caldwell County"/>
        <s v="Sipe's Orchard Home - Catawba County"/>
        <s v="Smithfield Rescue Mission - Johnston County"/>
        <s v="Southeastern Family Violence Center - Region 8"/>
        <s v="Steps to Hope - Polk County"/>
        <s v="Surry Homeless and Affordable Housing Coalition - Surry County"/>
        <s v="TambraPlace - Moore County"/>
        <s v="The Haven of Transylvania County - Transylvania County"/>
        <s v="The Meeting Place One - Burke County"/>
        <s v="The Mercer Foundation - Edgecombe County"/>
        <s v="The REACH Center - Edgecombe County"/>
        <s v="Trillium - Multiple BoS Counties"/>
        <s v="Turning Point - Union County"/>
        <s v="U Care Inc. - Sampson County"/>
        <s v="UCCS - Union County"/>
        <s v="Union Mission - Halifax County"/>
        <s v="United Community Ministries - Multiple BoS Counties"/>
        <s v="United Way of Forsyth - Multiple BoS Counties"/>
        <s v="Vaya Health - Jackson County"/>
        <s v="Volunteers of America Carolinas - Multiple BoS Counties"/>
        <s v="Wayne Uplift Resource Association - Wayne County"/>
        <s v="Wesley Shelter, Inc. - Wilson County"/>
        <s v="WOC - Onslow County"/>
        <s v="Organization Name" u="1"/>
        <e v="#VALUE!" u="1"/>
        <s v="Department of Veterans Affairs - Durham County" u="1"/>
        <s v="The LGBTQ Center - Durham County" u="1"/>
        <s v="Love and Respect, Inc. - Durham County" u="1"/>
        <s v="Community Crossroads Center - Pitt County" u="1"/>
        <s v="Religious Community Services - Multiple BOS Counties" u="1"/>
        <s v="Trillium (formerly Eastpointe) - Multiple BoS Counties" u="1"/>
        <s v="Washington Area Interchurch Shelter and Kitchen - Beaufort County" u="1"/>
        <s v="Beacon Rescue Mission - Harnett County" u="1"/>
        <s v="Tarboro Community Outreach - Edgecombe County" u="1"/>
        <s v="REACH of Cherokee - Cherokee County" u="1"/>
        <s v="Southeastern Family Violence Center - Robeson County" u="1"/>
        <s v="Coastal Women's Shelter - Craven County" u="1"/>
        <s v="My Sister's House (Rocky Mount) - Nash County" u="1"/>
        <s v="Haven of Lee County - Lee County" u="1"/>
        <s v="Randolph Family Crisis Center - Randolph County" u="1"/>
        <s v="Home of Refuge Outreach - Rockingham County" u="1"/>
        <s v="Thrive - Henderson County" u="1"/>
        <s v="Charles George VAMC/Western Carolina Community Action - Henderson County" u="1"/>
        <s v="XXX Closed 2024 Community Link - Cabarrus County" u="1"/>
        <s v="Eastern Carolina Homelessness Organization (ECHO) - Multiple BoS Counties - HP - SSVF" u="1"/>
        <s v="Carolina CARE Partnership - Multiple BoS Counties" u="1"/>
        <s v="Operation Homeless - Cabarrus County" u="1"/>
        <s v="Baptist Children's Home - Lenoir County" u="1"/>
        <s v="Outreach for Jesus Dream Center - Richmond County" u="1"/>
        <s v="Western Piedmont Council of Governments - Catawba County" u="1"/>
        <s v="Housing Authority of the City of Concord - Cabarrus County" u="1"/>
        <s v="Rockingham Housing Authority - Richmond County" u="1"/>
        <s v="Wadesboro Housing Authority - Anson County" u="1"/>
        <s v="Housing Authority of the Town of Laurinburg - Scotland County" u="1"/>
        <s v="Church Community Services of Scotland County - Scotland County" u="1"/>
        <s v="Only Hope WNC - Henderson County" u="1"/>
        <s v="Lydia's Place Shelter - Randolph County" u="1"/>
        <s v="Salvation Army of Chatham - Chatham County" u="1"/>
        <s v="NCORR - Multiple BoS Counties" u="1"/>
        <s v="Sacred Pathways - Robeson County" u="1"/>
        <s v="Everlasting Covenant Church - Pitt County" u="1"/>
        <s v="Grace &amp; Mercy Shelter - Alamance County" u="1"/>
        <s v="Facts of Life Church - Columbus County" u="1"/>
        <s v="FEMA/NCEM - Multiple BoS Counties" u="1"/>
        <s v="Inter-Faith Council - Orange County" u="1"/>
        <s v="Durham Community Development Department - Orange County" u="1"/>
        <s v="Orange County Rape Crisis Center - Orange County" u="1"/>
      </sharedItems>
    </cacheField>
    <cacheField name="Project Name" numFmtId="0">
      <sharedItems/>
    </cacheField>
    <cacheField name="HMIS Project ID" numFmtId="0">
      <sharedItems containsSemiMixedTypes="0" containsString="0" containsNumber="1" containsInteger="1" minValue="231" maxValue="21100"/>
    </cacheField>
    <cacheField name="Project Type" numFmtId="0">
      <sharedItems count="7">
        <s v="ES"/>
        <s v="PSH"/>
        <s v="TH"/>
        <s v="OPH"/>
        <s v="RRH"/>
        <s v="Project Type" u="1"/>
        <e v="#VALUE!" u="1"/>
      </sharedItems>
    </cacheField>
    <cacheField name="Beds for Families w/ Children" numFmtId="0">
      <sharedItems containsSemiMixedTypes="0" containsString="0" containsNumber="1" containsInteger="1" minValue="0" maxValue="164"/>
    </cacheField>
    <cacheField name="Rooms for Families w/ Children" numFmtId="0">
      <sharedItems containsSemiMixedTypes="0" containsString="0" containsNumber="1" containsInteger="1" minValue="0" maxValue="45"/>
    </cacheField>
    <cacheField name="Beds for Adults Only" numFmtId="0">
      <sharedItems containsSemiMixedTypes="0" containsString="0" containsNumber="1" containsInteger="1" minValue="0" maxValue="314"/>
    </cacheField>
    <cacheField name="Year-Round Beds" numFmtId="0">
      <sharedItems containsSemiMixedTypes="0" containsString="0" containsNumber="1" containsInteger="1" minValue="0" maxValue="314"/>
    </cacheField>
    <cacheField name="Overflow Beds" numFmtId="0">
      <sharedItems containsSemiMixedTypes="0" containsString="0" containsNumber="1" containsInteger="1" minValue="0" maxValue="46"/>
    </cacheField>
    <cacheField name="Seasonal" numFmtId="0">
      <sharedItems containsSemiMixedTypes="0" containsString="0" containsNumber="1" containsInteger="1" minValue="0" maxValue="52"/>
    </cacheField>
    <cacheField name="Total Beds" numFmtId="0">
      <sharedItems containsSemiMixedTypes="0" containsString="0" containsNumber="1" containsInteger="1" minValue="0" maxValue="314"/>
    </cacheField>
    <cacheField name="Pit Count" numFmtId="0">
      <sharedItems containsSemiMixedTypes="0" containsString="0" containsNumber="1" containsInteger="1" minValue="0" maxValue="283"/>
    </cacheField>
    <cacheField name="PIT night utilization" numFmtId="9">
      <sharedItems containsMixedTypes="1" containsNumber="1" minValue="0" maxValue="1"/>
    </cacheField>
    <cacheField name="HMIS Participating" numFmtId="0">
      <sharedItems count="5">
        <s v="Comparable"/>
        <s v="Yes"/>
        <s v="No"/>
        <s v="HMIS Participating" u="1"/>
        <e v="#VALUE!" u="1"/>
      </sharedItems>
    </cacheField>
    <cacheField name="Victim Service Provider" numFmtId="0">
      <sharedItems containsSemiMixedTypes="0" containsString="0" containsNumber="1" containsInteger="1" minValue="0" maxValue="1"/>
    </cacheField>
    <cacheField name="Target Population" numFmtId="0">
      <sharedItems/>
    </cacheField>
    <cacheField name="Bed Type" numFmtId="0">
      <sharedItems containsMixedTypes="1" containsNumber="1" containsInteger="1" minValue="0" maxValue="0"/>
    </cacheField>
    <cacheField name="address1" numFmtId="0">
      <sharedItems containsMixedTypes="1" containsNumber="1" containsInteger="1" minValue="0" maxValue="0"/>
    </cacheField>
    <cacheField name="address2" numFmtId="0">
      <sharedItems containsMixedTypes="1" containsNumber="1" containsInteger="1" minValue="0" maxValue="0"/>
    </cacheField>
    <cacheField name="city" numFmtId="0">
      <sharedItems containsMixedTypes="1" containsNumber="1" containsInteger="1" minValue="0" maxValue="0"/>
    </cacheField>
    <cacheField name="state" numFmtId="0">
      <sharedItems containsMixedTypes="1" containsNumber="1" containsInteger="1" minValue="0" maxValue="0"/>
    </cacheField>
    <cacheField name="zip" numFmtId="0">
      <sharedItems containsSemiMixedTypes="0" containsString="0" containsNumber="1" containsInteger="1" minValue="27013" maxValue="28906"/>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Carey" refreshedDate="46182.607705324073" createdVersion="8" refreshedVersion="8" minRefreshableVersion="3" recordCount="371" xr:uid="{5AC2672F-AA30-4C4E-B61B-4E55F9A2D063}">
  <cacheSource type="worksheet">
    <worksheetSource name="Table1"/>
  </cacheSource>
  <cacheFields count="88">
    <cacheField name="Row #" numFmtId="0">
      <sharedItems containsSemiMixedTypes="0" containsString="0" containsNumber="1" containsInteger="1" minValue="1" maxValue="376"/>
    </cacheField>
    <cacheField name="CocState" numFmtId="0">
      <sharedItems/>
    </cacheField>
    <cacheField name="CoC" numFmtId="0">
      <sharedItems count="4">
        <s v="Chapel Hill/Orange County CoC"/>
        <s v="Durham City &amp; County CoC"/>
        <s v="North Carolina Balance of State CoC"/>
        <s v="CoC" u="1"/>
      </sharedItems>
    </cacheField>
    <cacheField name="HudNum" numFmtId="0">
      <sharedItems/>
    </cacheField>
    <cacheField name="Year" numFmtId="0">
      <sharedItems containsSemiMixedTypes="0" containsString="0" containsNumber="1" containsInteger="1" minValue="2026" maxValue="2026"/>
    </cacheField>
    <cacheField name="Organization Name" numFmtId="0">
      <sharedItems count="206">
        <s v="Compass Center for Women and Families - Orange County"/>
        <s v="Durham Housing and Neighborhood Services  - Orange County"/>
        <s v="Inter-Faith Council for Social Service - Orange County"/>
        <s v="Orange County Department of Social Services - Orange County"/>
        <s v="Orange County Emergency Operations Center - Orange County"/>
        <s v="Orange County Housing Authority - Orange County"/>
        <s v="Orange County Housing Department - Orange County"/>
        <s v="Volunteers of America Carolinas - Orange County"/>
        <s v="Alliance Health - Durham County"/>
        <s v="CASA - Durham County"/>
        <s v="DCSD - Durham County"/>
        <s v="Durham Crisis Response Center - Durham County"/>
        <s v="Durham Housing Authority - Durham County"/>
        <s v="Durham VAMC - Durham County"/>
        <s v="Families Moving Forward - Durham County"/>
        <s v="Family Promise of the Triangle - Durham County"/>
        <s v="Housing for New Hope - Durham County"/>
        <s v="Open Table Ministry - Durham County"/>
        <s v="Project Access of Durham - Durham County"/>
        <s v="Triangle Residential Options For Substance Abusers - Durham County"/>
        <s v="Urban Ministries of Durham - Durham County"/>
        <s v="USA Veterans Help - Durham County"/>
        <s v="Volunteers of America Carolinas - Durham County"/>
        <s v="Albemarle Hopeline - Pasquotank County"/>
        <s v="Allied Churches of Alamance Co - Alamance County"/>
        <s v="Anson County Homes of Hope - Anson County"/>
        <s v="Asheville Buncombe Community Christian Ministries - Multiple BoS Counties"/>
        <s v="Back at Home BoS - Multiple BoS Counties"/>
        <s v="Baptist Children's Home - Davidson County"/>
        <s v="Bladenboro Housing Authority - Bladen County"/>
        <s v="Bread of Life Ministries of Sanford - Lee County"/>
        <s v="Brick Capital Community Development - Multiple BoS Counties"/>
        <s v="Cabarrus Cooperative Christian Ministry - Cabarrus County"/>
        <s v="Cabarrus Victim's Asstistance Network - Cabarrus County"/>
        <s v="Carteret Co. Domestic Violence - Carteret County"/>
        <s v="Catholic Worker House - Chatham County"/>
        <s v="Center for Family Violence Prevention - Pitt County"/>
        <s v="Centre for Homeownership &amp; Economic Development Corporation, Inc. (CHOEDC)"/>
        <s v="Charles George Asheville VAMC - Multiple BoS Counties"/>
        <s v="Charles George VAMC - Burke County"/>
        <s v="Charles George VAMC - Catawba County"/>
        <s v="Charles George VAMC - Rutherford County"/>
        <s v="Charles George VAMC/Isothermal Housing - McDowell County"/>
        <s v="Charles George VAMC/Mountain Projects - Haywood County"/>
        <s v="Chatham County Housing Authority - Chatham County"/>
        <s v="Community Partners of Hope - Vance County"/>
        <s v="Concerned Citizens for the Homeless  - Scotland County"/>
        <s v="Cove Shelter - Transylvania County"/>
        <s v="Davidson County First Hope Ministries - Davidson County"/>
        <s v="Diakonos, Inc. - Iredell County"/>
        <s v="Dulatown Outreach Center - Caldwell County"/>
        <s v="Durham VAMC - Multiple BoS Counties"/>
        <s v="Durham VAMC - Pitt County"/>
        <s v="Eastern Carolina Homelessness Organization (ECHO) - Region 8 - HP - SSVF"/>
        <s v="Echo Ministry - Surry County"/>
        <s v="Eden International Ministries - Robeson County"/>
        <s v="Exodus Outreach Foundation - Catawba County"/>
        <s v="Families First - Columbus County"/>
        <s v="Family Abuse Services - Alamance County"/>
        <s v="Family Care Center of Catawba Valley - Catawba County"/>
        <s v="Family Crisis Council - Rowan County"/>
        <s v="Family Promise of Carteret County - Carteret County"/>
        <s v="Family Promise of Davie - Davie County"/>
        <s v="Family Promise of Lee County - Lee County"/>
        <s v="Family Promise of Moore County - Moore County"/>
        <s v="Family Promise of Scotland - Scotland County"/>
        <s v="Family Resources - Rutherford County"/>
        <s v="Family Services of Caswell County - Caswell County"/>
        <s v="Family Services of Davidson Co - Davidson County"/>
        <s v="Fayetteville VAMC - Multiple BoS Counties"/>
        <s v="Fayetteville VAMC - Onslow County"/>
        <s v="Fayetteville VAMC - Robeson County"/>
        <s v="Fayetteville VAMC - Wayne County"/>
        <s v="Foothills Regional Commission - Rutherford County"/>
        <s v="Friend to Friend - Moore County"/>
        <s v="Friends of the Homeless - Lenoir County"/>
        <s v="Gang Free Inc. - Vance County"/>
        <s v="Greater Mt. Airy Ministry of Hospitality - Surry County"/>
        <s v="Greene Lamp - Lenoir County"/>
        <s v="Greenville Community Shelters - Pitt County"/>
        <s v="Greenville Housing Authority - Pitt County"/>
        <s v="Hand Up Ministries - Nash County"/>
        <s v="Hannah's Place - Halifax County"/>
        <s v="Harbor House - Johnston County"/>
        <s v="Haywood Pathways Center - Haywood County"/>
        <s v="Help Inc. (Wentworth) - Rockingham County"/>
        <s v="Hendersonville Rescue Mission - Henderson County"/>
        <s v="HERE in Jackson County - Jackson County"/>
        <s v="Homes of Hope - Stanly County"/>
        <s v="Hope of Mooresville - Iredell County"/>
        <s v="Hope Station - Wilson County"/>
        <s v="House of Refuge - Burke County"/>
        <s v="Hurlburt Johnson Friendship House - Cherokee County"/>
        <s v="Hyde County Hotline Program - Hyde County"/>
        <s v="Isaiah 58:12 Project - Granville County"/>
        <s v="Johnston-Lee-Harnett Community Action - Multiple BoS Counties"/>
        <s v="Louisburg United Methodist Church - Franklin County"/>
        <s v="Love Chatham - Chatham County"/>
        <s v="Lumberton Christian Care - Robeson County"/>
        <s v="Mission Ministries Alliance - McDowell County"/>
        <s v="Mt. Airy Therapy and Consult - Surry County"/>
        <s v="My Sister's Place - Madison County"/>
        <s v="NCCADV - Multiple BoS Counties"/>
        <s v="New Hope of McDowell - McDowell County"/>
        <s v="New Horizons Life and Family Services - Richmond County"/>
        <s v="North Carolina Commission of Indian Affairs - Multiple BoS Counties"/>
        <s v="Onslow Community Outreach - Onslow County"/>
        <s v="Onslow Victim's Shelter - Onslow County"/>
        <s v="Open Door Community Center - Beaufort County"/>
        <s v="Options - Burke County"/>
        <s v="Out of the Ashes - Rutherford County"/>
        <s v="Outer Banks Hotline Shelter - Dare County"/>
        <s v="Outer Banks Room in the Inn - Dare County"/>
        <s v="Outreach Mission Inc. - Lee County"/>
        <s v="Partners BHM Northern - Multiple BoS Counties"/>
        <s v="Philippians Place - Onslow County"/>
        <s v="Pitt County Community Development - Pitt County"/>
        <s v="Place of Grace - Randolph County"/>
        <s v="Place of Grace - Richmond County"/>
        <s v="REACH of Clay - Clay County"/>
        <s v="REACH of Haywood - Haywood County"/>
        <s v="REACH of Macon - Macon County"/>
        <s v="River City Community Development Corporation - Pasquotank County"/>
        <s v="Roanoke-Chowan Regional Housing Authority - Northampton County"/>
        <s v="Rockingham County Help for Homeless - Rockingham County"/>
        <s v="Rowan Helping Ministries - Rowan County"/>
        <s v="Ruth's House - Beaufort County"/>
        <s v="Safe Harbor Rescue Mission - Catawba County"/>
        <s v="Safe Haven of Person County - Person County"/>
        <s v="SAFE of Harnett Co - Harnett County"/>
        <s v="SAFE of Lenoir - Lenoir County"/>
        <s v="SAFE of Transylvania County - Transylvania County"/>
        <s v="Safe Space Inc - Franklin County"/>
        <s v="Safelight - Henderson County"/>
        <s v="Salisbury VA Medical Center - Rowan County"/>
        <s v="Salisbury VAMC - Cabarrus County"/>
        <s v="Salvation Army - Cabarrus County"/>
        <s v="Salvation Army of Greenville - Pitt County"/>
        <s v="Salvation Army of Hickory - Catawba County"/>
        <s v="Samaritan Inn (Wadesboro) - Anson County"/>
        <s v="Shelter Home of Caldwell County - Caldwell County"/>
        <s v="Sipe's Orchard Home - Catawba County"/>
        <s v="Smithfield Rescue Mission - Johnston County"/>
        <s v="Southeastern Family Violence Center - Region 8"/>
        <s v="Steps to Hope - Polk County"/>
        <s v="Surry Homeless and Affordable Housing Coalition - Surry County"/>
        <s v="TambraPlace - Moore County"/>
        <s v="The Haven of Transylvania County - Transylvania County"/>
        <s v="The Meeting Place One - Burke County"/>
        <s v="The Mercer Foundation - Edgecombe County"/>
        <s v="The REACH Center - Edgecombe County"/>
        <s v="Trillium - Multiple BoS Counties"/>
        <s v="Turning Point - Union County"/>
        <s v="U Care Inc. - Sampson County"/>
        <s v="UCCS - Union County"/>
        <s v="Union Mission - Halifax County"/>
        <s v="United Community Ministries - Multiple BoS Counties"/>
        <s v="United Way of Forsyth - Multiple BoS Counties"/>
        <s v="Vaya Health - Jackson County"/>
        <s v="Volunteers of America Carolinas - Multiple BoS Counties"/>
        <s v="Wayne Uplift Resource Association - Wayne County"/>
        <s v="Wesley Shelter, Inc. - Wilson County"/>
        <s v="WOC - Onslow County"/>
        <s v="Organization Name" u="1"/>
        <s v="Department of Veterans Affairs - Durham County" u="1"/>
        <s v="The LGBTQ Center - Durham County" u="1"/>
        <s v="Love and Respect, Inc. - Durham County" u="1"/>
        <s v="Community Crossroads Center - Pitt County" u="1"/>
        <s v="Religious Community Services - Multiple BOS Counties" u="1"/>
        <s v="Trillium (formerly Eastpointe) - Multiple BoS Counties" u="1"/>
        <s v="Washington Area Interchurch Shelter and Kitchen - Beaufort County" u="1"/>
        <s v="Beacon Rescue Mission - Harnett County" u="1"/>
        <s v="Tarboro Community Outreach - Edgecombe County" u="1"/>
        <s v="REACH of Cherokee - Cherokee County" u="1"/>
        <s v="Southeastern Family Violence Center - Robeson County" u="1"/>
        <s v="Coastal Women's Shelter - Craven County" u="1"/>
        <s v="My Sister's House (Rocky Mount) - Nash County" u="1"/>
        <s v="Haven of Lee County - Lee County" u="1"/>
        <s v="Randolph Family Crisis Center - Randolph County" u="1"/>
        <s v="Home of Refuge Outreach - Rockingham County" u="1"/>
        <s v="Thrive - Henderson County" u="1"/>
        <s v="Charles George VAMC/Western Carolina Community Action - Henderson County" u="1"/>
        <s v="XXX Closed 2024 Community Link - Cabarrus County" u="1"/>
        <s v="Eastern Carolina Homelessness Organization (ECHO) - Multiple BoS Counties - HP - SSVF" u="1"/>
        <s v="Carolina CARE Partnership - Multiple BoS Counties" u="1"/>
        <s v="Operation Homeless - Cabarrus County" u="1"/>
        <s v="Baptist Children's Home - Lenoir County" u="1"/>
        <s v="Outreach for Jesus Dream Center - Richmond County" u="1"/>
        <s v="Western Piedmont Council of Governments - Catawba County" u="1"/>
        <s v="Housing Authority of the City of Concord - Cabarrus County" u="1"/>
        <s v="Rockingham Housing Authority - Richmond County" u="1"/>
        <s v="Wadesboro Housing Authority - Anson County" u="1"/>
        <s v="Housing Authority of the Town of Laurinburg - Scotland County" u="1"/>
        <s v="Church Community Services of Scotland County - Scotland County" u="1"/>
        <s v="Only Hope WNC - Henderson County" u="1"/>
        <s v="Lydia's Place Shelter - Randolph County" u="1"/>
        <s v="Salvation Army of Chatham - Chatham County" u="1"/>
        <s v="NCORR - Multiple BoS Counties" u="1"/>
        <s v="Sacred Pathways - Robeson County" u="1"/>
        <s v="Everlasting Covenant Church - Pitt County" u="1"/>
        <s v="Grace &amp; Mercy Shelter - Alamance County" u="1"/>
        <s v="Facts of Life Church - Columbus County" u="1"/>
        <s v="FEMA/NCEM - Multiple BoS Counties" u="1"/>
        <s v="Inter-Faith Council - Orange County" u="1"/>
        <s v="Durham Community Development Department - Orange County" u="1"/>
        <s v="Orange County Rape Crisis Center - Orange County" u="1"/>
      </sharedItems>
    </cacheField>
    <cacheField name="HMIS Org ID" numFmtId="0">
      <sharedItems containsSemiMixedTypes="0" containsString="0" containsNumber="1" containsInteger="1" minValue="200" maxValue="21093"/>
    </cacheField>
    <cacheField name="Project Name" numFmtId="0">
      <sharedItems/>
    </cacheField>
    <cacheField name="Common Name" numFmtId="0">
      <sharedItems containsNonDate="0" containsString="0" containsBlank="1"/>
    </cacheField>
    <cacheField name="HMIS Project ID" numFmtId="0">
      <sharedItems containsSemiMixedTypes="0" containsString="0" containsNumber="1" containsInteger="1" minValue="231" maxValue="21100"/>
    </cacheField>
    <cacheField name="HIC Date" numFmtId="15">
      <sharedItems containsSemiMixedTypes="0" containsNonDate="0" containsDate="1" containsString="0" minDate="2026-01-26T00:00:00" maxDate="2026-02-05T00:00:00"/>
    </cacheField>
    <cacheField name="Project Type" numFmtId="0">
      <sharedItems count="6">
        <s v="ES"/>
        <s v="PSH"/>
        <s v="TH"/>
        <s v="OPH"/>
        <s v="RRH"/>
        <s v="Project Type" u="1"/>
      </sharedItems>
    </cacheField>
    <cacheField name="Bed Type" numFmtId="0">
      <sharedItems containsBlank="1"/>
    </cacheField>
    <cacheField name="Geocode" numFmtId="0">
      <sharedItems containsSemiMixedTypes="0" containsString="0" containsNumber="1" containsInteger="1" minValue="370432" maxValue="379197"/>
    </cacheField>
    <cacheField name="HMIS Participating" numFmtId="0">
      <sharedItems count="4">
        <s v="Comparable"/>
        <s v="Yes"/>
        <s v="No"/>
        <s v="HMIS Participating" u="1"/>
      </sharedItems>
    </cacheField>
    <cacheField name="Inventory Type" numFmtId="0">
      <sharedItems/>
    </cacheField>
    <cacheField name="Inventory Start Date" numFmtId="15">
      <sharedItems containsSemiMixedTypes="0" containsNonDate="0" containsDate="1" containsString="0" minDate="2016-01-27T00:00:00" maxDate="2026-02-05T00:00:00"/>
    </cacheField>
    <cacheField name="Target Population" numFmtId="0">
      <sharedItems count="4">
        <s v="DV"/>
        <s v="HIV"/>
        <s v="NA"/>
        <s v="Target Population" u="1"/>
      </sharedItems>
    </cacheField>
    <cacheField name="Operating Start Date" numFmtId="15">
      <sharedItems containsSemiMixedTypes="0" containsNonDate="0" containsDate="1" containsString="0" minDate="1998-05-01T00:00:00" maxDate="2026-02-05T00:00:00"/>
    </cacheField>
    <cacheField name="Operating End Date" numFmtId="0">
      <sharedItems containsNonDate="0" containsDate="1" containsString="0" containsBlank="1" minDate="2026-03-31T00:00:00" maxDate="2026-04-01T00:00:00"/>
    </cacheField>
    <cacheField name="mcKinneyVentoEsgEs" numFmtId="0">
      <sharedItems containsSemiMixedTypes="0" containsString="0" containsNumber="1" containsInteger="1" minValue="0" maxValue="1"/>
    </cacheField>
    <cacheField name="mcKinneyVentoEsgRrh" numFmtId="0">
      <sharedItems containsSemiMixedTypes="0" containsString="0" containsNumber="1" containsInteger="1" minValue="0" maxValue="1"/>
    </cacheField>
    <cacheField name="mcKinneyVentoEsgRUSH" numFmtId="0">
      <sharedItems containsSemiMixedTypes="0" containsString="0" containsNumber="1" containsInteger="1" minValue="0" maxValue="1"/>
    </cacheField>
    <cacheField name="mcKinneyVentoCocSh" numFmtId="0">
      <sharedItems containsSemiMixedTypes="0" containsString="0" containsNumber="1" containsInteger="1" minValue="0" maxValue="0"/>
    </cacheField>
    <cacheField name="mcKinneyVentoCocTh" numFmtId="0">
      <sharedItems containsSemiMixedTypes="0" containsString="0" containsNumber="1" containsInteger="1" minValue="0" maxValue="0"/>
    </cacheField>
    <cacheField name="mcKinneyVentoCocPsh" numFmtId="0">
      <sharedItems containsSemiMixedTypes="0" containsString="0" containsNumber="1" containsInteger="1" minValue="0" maxValue="1"/>
    </cacheField>
    <cacheField name="mcKinneyVentoCocRrh" numFmtId="0">
      <sharedItems containsSemiMixedTypes="0" containsString="0" containsNumber="1" containsInteger="1" minValue="0" maxValue="1"/>
    </cacheField>
    <cacheField name="mcKinneyVentoCocSro" numFmtId="0">
      <sharedItems containsSemiMixedTypes="0" containsString="0" containsNumber="1" containsInteger="1" minValue="0" maxValue="0"/>
    </cacheField>
    <cacheField name="mcKinneyVentoCocThRrh" numFmtId="0">
      <sharedItems containsSemiMixedTypes="0" containsString="0" containsNumber="1" containsInteger="1" minValue="0" maxValue="0"/>
    </cacheField>
    <cacheField name="mcKinneyVentoSpC" numFmtId="0">
      <sharedItems containsSemiMixedTypes="0" containsString="0" containsNumber="1" containsInteger="1" minValue="0" maxValue="0"/>
    </cacheField>
    <cacheField name="mcKinneyVentoS8" numFmtId="0">
      <sharedItems containsSemiMixedTypes="0" containsString="0" containsNumber="1" containsInteger="1" minValue="0" maxValue="0"/>
    </cacheField>
    <cacheField name="mcKinneyVentoShp" numFmtId="0">
      <sharedItems containsSemiMixedTypes="0" containsString="0" containsNumber="1" containsInteger="1" minValue="0" maxValue="0"/>
    </cacheField>
    <cacheField name="mcKinneyVentoYhdp" numFmtId="0">
      <sharedItems containsSemiMixedTypes="0" containsString="0" containsNumber="1" containsInteger="1" minValue="0" maxValue="0"/>
    </cacheField>
    <cacheField name="mcKinneyVentoYhdpRenewals" numFmtId="0">
      <sharedItems containsSemiMixedTypes="0" containsString="0" containsNumber="1" containsInteger="1" minValue="0" maxValue="0"/>
    </cacheField>
    <cacheField name="mcKinneyVentoUnshelt" numFmtId="0">
      <sharedItems containsSemiMixedTypes="0" containsString="0" containsNumber="1" containsInteger="1" minValue="0" maxValue="1"/>
    </cacheField>
    <cacheField name="mcKinneyVentoRural" numFmtId="0">
      <sharedItems containsSemiMixedTypes="0" containsString="0" containsNumber="1" containsInteger="1" minValue="0" maxValue="1"/>
    </cacheField>
    <cacheField name="federalFundingVash" numFmtId="0">
      <sharedItems containsSemiMixedTypes="0" containsString="0" containsNumber="1" containsInteger="1" minValue="0" maxValue="1"/>
    </cacheField>
    <cacheField name="federalFundingSsvf" numFmtId="0">
      <sharedItems containsSemiMixedTypes="0" containsString="0" containsNumber="1" containsInteger="1" minValue="0" maxValue="1"/>
    </cacheField>
    <cacheField name="federalFundingGpdBh" numFmtId="0">
      <sharedItems containsSemiMixedTypes="0" containsString="0" containsNumber="1" containsInteger="1" minValue="0" maxValue="0"/>
    </cacheField>
    <cacheField name="federalFundingGpdLd" numFmtId="0">
      <sharedItems containsSemiMixedTypes="0" containsString="0" containsNumber="1" containsInteger="1" minValue="0" maxValue="0"/>
    </cacheField>
    <cacheField name="federalFundingGpdHh" numFmtId="0">
      <sharedItems containsSemiMixedTypes="0" containsString="0" containsNumber="1" containsInteger="1" minValue="0" maxValue="0"/>
    </cacheField>
    <cacheField name="federalFundingGpdCt" numFmtId="0">
      <sharedItems containsSemiMixedTypes="0" containsString="0" containsNumber="1" containsInteger="1" minValue="0" maxValue="1"/>
    </cacheField>
    <cacheField name="federalFundingGpdSith" numFmtId="0">
      <sharedItems containsSemiMixedTypes="0" containsString="0" containsNumber="1" containsInteger="1" minValue="0" maxValue="1"/>
    </cacheField>
    <cacheField name="federalFundingGpdTp" numFmtId="0">
      <sharedItems containsSemiMixedTypes="0" containsString="0" containsNumber="1" containsInteger="1" minValue="0" maxValue="0"/>
    </cacheField>
    <cacheField name="federalFundingHchvCrs" numFmtId="0">
      <sharedItems containsSemiMixedTypes="0" containsString="0" containsNumber="1" containsInteger="1" minValue="0" maxValue="1"/>
    </cacheField>
    <cacheField name="federalFundingHchvSh" numFmtId="0">
      <sharedItems containsSemiMixedTypes="0" containsString="0" containsNumber="1" containsInteger="1" minValue="0" maxValue="0"/>
    </cacheField>
    <cacheField name="federalFundingBcp" numFmtId="0">
      <sharedItems containsSemiMixedTypes="0" containsString="0" containsNumber="1" containsInteger="1" minValue="0" maxValue="0"/>
    </cacheField>
    <cacheField name="federalFundingMgh" numFmtId="0">
      <sharedItems containsSemiMixedTypes="0" containsString="0" containsNumber="1" containsInteger="1" minValue="0" maxValue="0"/>
    </cacheField>
    <cacheField name="federalFundingTlp" numFmtId="0">
      <sharedItems containsSemiMixedTypes="0" containsString="0" containsNumber="1" containsInteger="1" minValue="0" maxValue="0"/>
    </cacheField>
    <cacheField name="federalFundingRhyDp" numFmtId="0">
      <sharedItems containsSemiMixedTypes="0" containsString="0" containsNumber="1" containsInteger="1" minValue="0" maxValue="0"/>
    </cacheField>
    <cacheField name="federalFundingHopwaHmv" numFmtId="0">
      <sharedItems containsSemiMixedTypes="0" containsString="0" containsNumber="1" containsInteger="1" minValue="0" maxValue="0"/>
    </cacheField>
    <cacheField name="federalFundingHopwaPh" numFmtId="0">
      <sharedItems containsSemiMixedTypes="0" containsString="0" containsNumber="1" containsInteger="1" minValue="0" maxValue="1"/>
    </cacheField>
    <cacheField name="federalFundingHopwaStsf" numFmtId="0">
      <sharedItems containsSemiMixedTypes="0" containsString="0" containsNumber="1" containsInteger="1" minValue="0" maxValue="0"/>
    </cacheField>
    <cacheField name="federalFundingHopwaTh" numFmtId="0">
      <sharedItems containsSemiMixedTypes="0" containsString="0" containsNumber="1" containsInteger="1" minValue="0" maxValue="0"/>
    </cacheField>
    <cacheField name="federalFundingPih" numFmtId="0">
      <sharedItems containsSemiMixedTypes="0" containsString="0" containsNumber="1" containsInteger="1" minValue="0" maxValue="1"/>
    </cacheField>
    <cacheField name="federalFundingIndianEhv" numFmtId="0">
      <sharedItems containsSemiMixedTypes="0" containsString="0" containsNumber="1" containsInteger="1" minValue="0" maxValue="1"/>
    </cacheField>
    <cacheField name="federalFundingHome" numFmtId="0">
      <sharedItems containsSemiMixedTypes="0" containsString="0" containsNumber="1" containsInteger="1" minValue="0" maxValue="0"/>
    </cacheField>
    <cacheField name="federalFundingHomeArp" numFmtId="0">
      <sharedItems containsSemiMixedTypes="0" containsString="0" containsNumber="1" containsInteger="1" minValue="0" maxValue="1"/>
    </cacheField>
    <cacheField name="federalFundingOther" numFmtId="0">
      <sharedItems containsSemiMixedTypes="0" containsString="0" containsNumber="1" containsInteger="1" minValue="0" maxValue="1"/>
    </cacheField>
    <cacheField name="federalFundingOtherSpecify" numFmtId="0">
      <sharedItems containsBlank="1"/>
    </cacheField>
    <cacheField name="Housing Type" numFmtId="0">
      <sharedItems/>
    </cacheField>
    <cacheField name="Victim Service Provider" numFmtId="0">
      <sharedItems containsSemiMixedTypes="0" containsString="0" containsNumber="1" containsInteger="1" minValue="0" maxValue="1" count="2">
        <n v="1"/>
        <n v="0"/>
      </sharedItems>
    </cacheField>
    <cacheField name="address1" numFmtId="0">
      <sharedItems containsBlank="1"/>
    </cacheField>
    <cacheField name="address2" numFmtId="0">
      <sharedItems containsBlank="1"/>
    </cacheField>
    <cacheField name="city" numFmtId="0">
      <sharedItems containsBlank="1"/>
    </cacheField>
    <cacheField name="state" numFmtId="0">
      <sharedItems containsBlank="1"/>
    </cacheField>
    <cacheField name="zip" numFmtId="0">
      <sharedItems containsSemiMixedTypes="0" containsString="0" containsNumber="1" containsInteger="1" minValue="27013" maxValue="28906"/>
    </cacheField>
    <cacheField name="Beds HH w/ Children" numFmtId="0">
      <sharedItems containsSemiMixedTypes="0" containsString="0" containsNumber="1" containsInteger="1" minValue="0" maxValue="164"/>
    </cacheField>
    <cacheField name="Units HH w/ Children" numFmtId="0">
      <sharedItems containsSemiMixedTypes="0" containsString="0" containsNumber="1" containsInteger="1" minValue="0" maxValue="45"/>
    </cacheField>
    <cacheField name="Veteran Beds HH w/ Children" numFmtId="0">
      <sharedItems containsSemiMixedTypes="0" containsString="0" containsNumber="1" containsInteger="1" minValue="0" maxValue="44"/>
    </cacheField>
    <cacheField name="Youth Beds HH w/ Children" numFmtId="0">
      <sharedItems containsSemiMixedTypes="0" containsString="0" containsNumber="1" containsInteger="1" minValue="0" maxValue="0"/>
    </cacheField>
    <cacheField name="CH Beds HH w/ Children" numFmtId="0">
      <sharedItems containsSemiMixedTypes="0" containsString="0" containsNumber="1" containsInteger="1" minValue="0" maxValue="86"/>
    </cacheField>
    <cacheField name="Beds HH w/o Children" numFmtId="0">
      <sharedItems containsSemiMixedTypes="0" containsString="0" containsNumber="1" containsInteger="1" minValue="0" maxValue="314"/>
    </cacheField>
    <cacheField name="Veteran Beds HH w/o Children" numFmtId="0">
      <sharedItems containsSemiMixedTypes="0" containsString="0" containsNumber="1" containsInteger="1" minValue="0" maxValue="106"/>
    </cacheField>
    <cacheField name="Youth Beds HH w/o Children" numFmtId="0">
      <sharedItems containsSemiMixedTypes="0" containsString="0" containsNumber="1" containsInteger="1" minValue="0" maxValue="0"/>
    </cacheField>
    <cacheField name="CH Beds HH w/o Children" numFmtId="0">
      <sharedItems containsSemiMixedTypes="0" containsString="0" containsNumber="1" containsInteger="1" minValue="0" maxValue="71"/>
    </cacheField>
    <cacheField name="Beds HH w/ only Children" numFmtId="0">
      <sharedItems containsSemiMixedTypes="0" containsString="0" containsNumber="1" containsInteger="1" minValue="0" maxValue="4"/>
    </cacheField>
    <cacheField name="CH Beds HH w only Children" numFmtId="0">
      <sharedItems containsSemiMixedTypes="0" containsString="0" containsNumber="1" containsInteger="1" minValue="0" maxValue="0"/>
    </cacheField>
    <cacheField name="Year-Round Beds" numFmtId="0">
      <sharedItems containsSemiMixedTypes="0" containsString="0" containsNumber="1" containsInteger="1" minValue="0" maxValue="314"/>
    </cacheField>
    <cacheField name="Total Seasonal Beds" numFmtId="0">
      <sharedItems containsSemiMixedTypes="0" containsString="0" containsNumber="1" containsInteger="1" minValue="0" maxValue="52"/>
    </cacheField>
    <cacheField name="Seasonal Start Date" numFmtId="0">
      <sharedItems containsNonDate="0" containsDate="1" containsString="0" containsBlank="1" minDate="2025-11-01T00:00:00" maxDate="2026-02-05T00:00:00"/>
    </cacheField>
    <cacheField name="Seasonal End Date" numFmtId="0">
      <sharedItems containsNonDate="0" containsDate="1" containsString="0" containsBlank="1" minDate="2026-03-01T00:00:00" maxDate="2026-04-28T00:00:00"/>
    </cacheField>
    <cacheField name="Overflow Beds" numFmtId="0">
      <sharedItems containsSemiMixedTypes="0" containsString="0" containsNumber="1" containsInteger="1" minValue="0" maxValue="46"/>
    </cacheField>
    <cacheField name="Pit Count" numFmtId="0">
      <sharedItems containsSemiMixedTypes="0" containsString="0" containsNumber="1" containsInteger="1" minValue="0" maxValue="283"/>
    </cacheField>
    <cacheField name="Total Beds" numFmtId="0">
      <sharedItems containsSemiMixedTypes="0" containsString="0" containsNumber="1" containsInteger="1" minValue="0" maxValue="314"/>
    </cacheField>
    <cacheField name="sandyRelated" numFmtId="0">
      <sharedItems/>
    </cacheField>
    <cacheField name="sandyRelatedNote" numFmtId="0">
      <sharedItems containsNonDate="0" containsString="0" containsBlank="1"/>
    </cacheField>
    <cacheField name="HOPWAMedAssistedLivingFac" numFmtId="0">
      <sharedItems containsString="0" containsBlank="1" containsNumber="1" containsInteger="1" minValue="0" maxValue="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1">
  <r>
    <x v="0"/>
    <x v="0"/>
    <s v="Chapel Hill/Orange County CoC"/>
    <x v="0"/>
    <s v="Compass Center - Orange County - Safe Homes - ES - Private"/>
    <n v="7614"/>
    <x v="0"/>
    <n v="2"/>
    <n v="1"/>
    <n v="0"/>
    <n v="2"/>
    <n v="0"/>
    <n v="0"/>
    <n v="2"/>
    <n v="2"/>
    <n v="1"/>
    <x v="0"/>
    <n v="1"/>
    <s v="DV"/>
    <s v="Facility"/>
    <s v="210 Henderson St"/>
    <n v="0"/>
    <s v="Chapel Hill"/>
    <s v="NC"/>
    <n v="27514"/>
  </r>
  <r>
    <x v="0"/>
    <x v="0"/>
    <s v="Chapel Hill/Orange County CoC"/>
    <x v="1"/>
    <s v="Durham Housing and Neighborhood Services - Orange County - TBRA - PSH - HOPWA"/>
    <n v="20619"/>
    <x v="1"/>
    <n v="0"/>
    <n v="0"/>
    <n v="1"/>
    <n v="1"/>
    <n v="0"/>
    <n v="0"/>
    <n v="1"/>
    <n v="1"/>
    <n v="1"/>
    <x v="1"/>
    <n v="0"/>
    <s v="HIV"/>
    <n v="0"/>
    <s v="1401 Ross Ave"/>
    <n v="0"/>
    <s v="Siler City"/>
    <s v="NC"/>
    <n v="27515"/>
  </r>
  <r>
    <x v="0"/>
    <x v="0"/>
    <s v="Chapel Hill/Orange County CoC"/>
    <x v="2"/>
    <s v="Inter-Faith Council for Social Service - Orange County - HomeStart Singles Shelter - ES - Private"/>
    <n v="231"/>
    <x v="0"/>
    <n v="0"/>
    <n v="0"/>
    <n v="14"/>
    <n v="14"/>
    <n v="0"/>
    <n v="0"/>
    <n v="14"/>
    <n v="10"/>
    <n v="0.7142857142857143"/>
    <x v="1"/>
    <n v="0"/>
    <s v="NA"/>
    <s v="Facility"/>
    <s v="2505 Homestead Rd"/>
    <n v="0"/>
    <s v="Chapel Hill"/>
    <s v="NC"/>
    <n v="27516"/>
  </r>
  <r>
    <x v="0"/>
    <x v="0"/>
    <s v="Chapel Hill/Orange County CoC"/>
    <x v="2"/>
    <s v="Inter-Faith Council for Social Service - Orange County - Men's Cold Weather Cots  - ES - Private"/>
    <n v="6954"/>
    <x v="0"/>
    <n v="0"/>
    <n v="0"/>
    <n v="0"/>
    <n v="0"/>
    <n v="17"/>
    <n v="0"/>
    <n v="17"/>
    <n v="12"/>
    <n v="0.70588235294117652"/>
    <x v="1"/>
    <n v="0"/>
    <s v="NA"/>
    <s v="Facility"/>
    <s v="1315 Martin Luther King Jr Blvd"/>
    <n v="0"/>
    <s v="Chapel Hill"/>
    <s v="NC"/>
    <n v="27514"/>
  </r>
  <r>
    <x v="0"/>
    <x v="0"/>
    <s v="Chapel Hill/Orange County CoC"/>
    <x v="2"/>
    <s v="Inter-Faith Council for Social Service - Orange County - Men's Transitional Housing - TH - Private"/>
    <n v="6660"/>
    <x v="2"/>
    <n v="0"/>
    <n v="0"/>
    <n v="52"/>
    <n v="52"/>
    <n v="0"/>
    <n v="0"/>
    <n v="52"/>
    <n v="46"/>
    <n v="0.88461538461538458"/>
    <x v="1"/>
    <n v="0"/>
    <s v="NA"/>
    <n v="0"/>
    <s v="1315 Martin Luther King Jr Blvd"/>
    <n v="0"/>
    <s v="Chapel Hill"/>
    <s v="NC"/>
    <n v="27514"/>
  </r>
  <r>
    <x v="0"/>
    <x v="0"/>
    <s v="Chapel Hill/Orange County CoC"/>
    <x v="2"/>
    <s v="Inter-Faith Council for Social Service - Orange County - Permanent Supportive Housing - PSH - HUD"/>
    <n v="7251"/>
    <x v="1"/>
    <n v="14"/>
    <n v="4"/>
    <n v="21"/>
    <n v="35"/>
    <n v="0"/>
    <n v="0"/>
    <n v="35"/>
    <n v="35"/>
    <n v="1"/>
    <x v="1"/>
    <n v="0"/>
    <s v="NA"/>
    <n v="0"/>
    <s v="110 W. Main Street"/>
    <n v="0"/>
    <s v="Carrboro"/>
    <s v="NC"/>
    <n v="27510"/>
  </r>
  <r>
    <x v="0"/>
    <x v="0"/>
    <s v="Chapel Hill/Orange County CoC"/>
    <x v="2"/>
    <s v="Inter-Faith Council for SS - Orange County - HomeStart Family Shelter - ES - Private"/>
    <n v="7084"/>
    <x v="0"/>
    <n v="31"/>
    <n v="9"/>
    <n v="0"/>
    <n v="31"/>
    <n v="0"/>
    <n v="0"/>
    <n v="31"/>
    <n v="24"/>
    <n v="0.77419354838709675"/>
    <x v="1"/>
    <n v="0"/>
    <s v="NA"/>
    <s v="Facility"/>
    <s v="2505 Homestead Rd"/>
    <n v="0"/>
    <s v="Chapel Hill"/>
    <s v="NC"/>
    <n v="27516"/>
  </r>
  <r>
    <x v="0"/>
    <x v="0"/>
    <s v="Chapel Hill/Orange County CoC"/>
    <x v="2"/>
    <s v="Inter-Faith Council for SS - Orange County - HomeStart Singles Cold Weather Cots - ES - Private"/>
    <n v="7254"/>
    <x v="0"/>
    <n v="0"/>
    <n v="0"/>
    <n v="0"/>
    <n v="0"/>
    <n v="0"/>
    <n v="3"/>
    <n v="3"/>
    <n v="2"/>
    <n v="0.66666666666666663"/>
    <x v="1"/>
    <n v="0"/>
    <s v="NA"/>
    <s v="Facility"/>
    <s v="2505 Homestead Rd"/>
    <n v="0"/>
    <s v="Chapel Hill"/>
    <s v="NC"/>
    <n v="27516"/>
  </r>
  <r>
    <x v="0"/>
    <x v="0"/>
    <s v="Chapel Hill/Orange County CoC"/>
    <x v="3"/>
    <s v="Orange County Department of Social Services - Orange County - Hotel/Motel - ES - County"/>
    <n v="20933"/>
    <x v="0"/>
    <n v="0"/>
    <n v="0"/>
    <n v="0"/>
    <n v="0"/>
    <n v="7"/>
    <n v="0"/>
    <n v="7"/>
    <n v="7"/>
    <n v="1"/>
    <x v="2"/>
    <n v="0"/>
    <s v="NA"/>
    <s v="Voucher"/>
    <n v="0"/>
    <n v="0"/>
    <n v="0"/>
    <s v="NC"/>
    <n v="27516"/>
  </r>
  <r>
    <x v="0"/>
    <x v="0"/>
    <s v="Chapel Hill/Orange County CoC"/>
    <x v="4"/>
    <s v="Orange County Emergency Operations Center - Orange County - Warming Shelter - ES Nbn - County"/>
    <n v="21094"/>
    <x v="0"/>
    <n v="0"/>
    <n v="0"/>
    <n v="0"/>
    <n v="0"/>
    <n v="46"/>
    <n v="0"/>
    <n v="46"/>
    <n v="46"/>
    <n v="1"/>
    <x v="2"/>
    <n v="0"/>
    <s v="NA"/>
    <s v="Voucher"/>
    <s v="9201 Seawell School Rd"/>
    <n v="0"/>
    <s v="Chapel Hill"/>
    <s v="NC"/>
    <n v="27516"/>
  </r>
  <r>
    <x v="0"/>
    <x v="0"/>
    <s v="Chapel Hill/Orange County CoC"/>
    <x v="5"/>
    <s v="Orange County Housing Authority - Orange County - EHV - PH - HUD"/>
    <n v="20415"/>
    <x v="3"/>
    <n v="0"/>
    <n v="0"/>
    <n v="15"/>
    <n v="15"/>
    <n v="0"/>
    <n v="0"/>
    <n v="15"/>
    <n v="15"/>
    <n v="1"/>
    <x v="2"/>
    <n v="0"/>
    <s v="NA"/>
    <n v="0"/>
    <n v="0"/>
    <n v="0"/>
    <s v="Chapel Hill"/>
    <s v="NC"/>
    <n v="27510"/>
  </r>
  <r>
    <x v="0"/>
    <x v="0"/>
    <s v="Chapel Hill/Orange County CoC"/>
    <x v="5"/>
    <s v="Orange County Housing Authority - Orange County - Housing Choice Vouchers - PH - HUD"/>
    <n v="20505"/>
    <x v="3"/>
    <n v="0"/>
    <n v="0"/>
    <n v="314"/>
    <n v="314"/>
    <n v="0"/>
    <n v="0"/>
    <n v="314"/>
    <n v="283"/>
    <n v="0.90127388535031849"/>
    <x v="2"/>
    <n v="0"/>
    <s v="NA"/>
    <n v="0"/>
    <n v="0"/>
    <n v="0"/>
    <s v="Chapel Hill"/>
    <s v="NC"/>
    <n v="27514"/>
  </r>
  <r>
    <x v="0"/>
    <x v="0"/>
    <s v="Chapel Hill/Orange County CoC"/>
    <x v="5"/>
    <s v="Orange County Housing Authority - Orange County - HUD VASH - PSH - HUD"/>
    <n v="20963"/>
    <x v="1"/>
    <n v="0"/>
    <n v="0"/>
    <n v="42"/>
    <n v="42"/>
    <n v="0"/>
    <n v="0"/>
    <n v="42"/>
    <n v="21"/>
    <n v="0.5"/>
    <x v="2"/>
    <n v="0"/>
    <s v="NA"/>
    <n v="0"/>
    <n v="0"/>
    <n v="0"/>
    <s v="Chapel Hill"/>
    <s v="NC"/>
    <n v="27514"/>
  </r>
  <r>
    <x v="0"/>
    <x v="0"/>
    <s v="Chapel Hill/Orange County CoC"/>
    <x v="6"/>
    <s v="Orange County Housing Department - Orange County - RRH - HUD"/>
    <n v="20545"/>
    <x v="4"/>
    <n v="8"/>
    <n v="3"/>
    <n v="19"/>
    <n v="27"/>
    <n v="0"/>
    <n v="0"/>
    <n v="27"/>
    <n v="27"/>
    <n v="1"/>
    <x v="1"/>
    <n v="0"/>
    <s v="NA"/>
    <n v="0"/>
    <n v="0"/>
    <n v="0"/>
    <s v="Hillsborough"/>
    <s v="NC"/>
    <n v="27514"/>
  </r>
  <r>
    <x v="0"/>
    <x v="0"/>
    <s v="Chapel Hill/Orange County CoC"/>
    <x v="6"/>
    <s v="Orange County Housing Department - Orange County - RRH - State ESG"/>
    <n v="20367"/>
    <x v="4"/>
    <n v="2"/>
    <n v="1"/>
    <n v="6"/>
    <n v="8"/>
    <n v="0"/>
    <n v="0"/>
    <n v="8"/>
    <n v="8"/>
    <n v="1"/>
    <x v="1"/>
    <n v="0"/>
    <s v="NA"/>
    <n v="0"/>
    <s v="300 West Tryon St"/>
    <n v="0"/>
    <s v="Hillsborough"/>
    <s v="NC"/>
    <n v="27514"/>
  </r>
  <r>
    <x v="0"/>
    <x v="0"/>
    <s v="Chapel Hill/Orange County CoC"/>
    <x v="6"/>
    <s v="Orange County Housing Department - Orange County - RRH Transfer Grant - CoC"/>
    <n v="20752"/>
    <x v="4"/>
    <n v="5"/>
    <n v="1"/>
    <n v="3"/>
    <n v="8"/>
    <n v="0"/>
    <n v="0"/>
    <n v="8"/>
    <n v="8"/>
    <n v="1"/>
    <x v="1"/>
    <n v="0"/>
    <s v="DV"/>
    <n v="0"/>
    <n v="0"/>
    <n v="0"/>
    <s v="Hillsborough"/>
    <s v="NC"/>
    <n v="27514"/>
  </r>
  <r>
    <x v="0"/>
    <x v="0"/>
    <s v="Chapel Hill/Orange County CoC"/>
    <x v="7"/>
    <s v="VoAC - Orange County - Priority 2 - RRH - SSVF"/>
    <n v="5461"/>
    <x v="4"/>
    <n v="0"/>
    <n v="0"/>
    <n v="2"/>
    <n v="2"/>
    <n v="0"/>
    <n v="0"/>
    <n v="2"/>
    <n v="2"/>
    <n v="1"/>
    <x v="1"/>
    <n v="0"/>
    <s v="NA"/>
    <n v="0"/>
    <n v="0"/>
    <n v="0"/>
    <n v="0"/>
    <s v="NC"/>
    <n v="27516"/>
  </r>
  <r>
    <x v="1"/>
    <x v="0"/>
    <s v="Durham City &amp; County CoC"/>
    <x v="8"/>
    <s v="Alliance Health - Durham County - DASH Supportive Housing - PSH - HUD"/>
    <n v="4685"/>
    <x v="1"/>
    <n v="16"/>
    <n v="5"/>
    <n v="11"/>
    <n v="27"/>
    <n v="0"/>
    <n v="0"/>
    <n v="27"/>
    <n v="27"/>
    <n v="1"/>
    <x v="1"/>
    <n v="0"/>
    <s v="NA"/>
    <n v="0"/>
    <s v="5200 W. Paramount Parkway"/>
    <s v="Suite 200"/>
    <s v="Morrisville"/>
    <s v="NC"/>
    <n v="27703"/>
  </r>
  <r>
    <x v="1"/>
    <x v="0"/>
    <s v="Durham City &amp; County CoC"/>
    <x v="9"/>
    <s v="CASA - Durham County - Denson Apts - PSH - HUD"/>
    <n v="5831"/>
    <x v="1"/>
    <n v="0"/>
    <n v="0"/>
    <n v="6"/>
    <n v="6"/>
    <n v="0"/>
    <n v="0"/>
    <n v="6"/>
    <n v="5"/>
    <n v="0.83333333333333337"/>
    <x v="1"/>
    <n v="0"/>
    <s v="NA"/>
    <n v="0"/>
    <s v="624 West Jones St."/>
    <n v="0"/>
    <s v="Raleigh"/>
    <s v="NC"/>
    <n v="27705"/>
  </r>
  <r>
    <x v="1"/>
    <x v="0"/>
    <s v="Durham City &amp; County CoC"/>
    <x v="9"/>
    <s v="CASA - Durham County - Maplewood - PSH - HUD"/>
    <n v="7321"/>
    <x v="1"/>
    <n v="0"/>
    <n v="0"/>
    <n v="1"/>
    <n v="1"/>
    <n v="0"/>
    <n v="0"/>
    <n v="1"/>
    <n v="0"/>
    <n v="0"/>
    <x v="1"/>
    <n v="0"/>
    <s v="NA"/>
    <n v="0"/>
    <s v="807 E. Main St"/>
    <s v="Suite 200 Bldg #2"/>
    <s v="Durham"/>
    <s v="NC"/>
    <n v="27701"/>
  </r>
  <r>
    <x v="1"/>
    <x v="0"/>
    <s v="Durham City &amp; County CoC"/>
    <x v="10"/>
    <s v="DCSD - Durham County - Candlewood Inn - ES - City"/>
    <n v="21099"/>
    <x v="0"/>
    <n v="0"/>
    <n v="0"/>
    <n v="0"/>
    <n v="0"/>
    <n v="43"/>
    <n v="0"/>
    <n v="43"/>
    <n v="43"/>
    <n v="1"/>
    <x v="2"/>
    <n v="0"/>
    <s v="NA"/>
    <s v="Facility"/>
    <s v="1818 NC-54,"/>
    <n v="0"/>
    <s v="Durham"/>
    <s v="NC"/>
    <n v="27713"/>
  </r>
  <r>
    <x v="1"/>
    <x v="0"/>
    <s v="Durham City &amp; County CoC"/>
    <x v="11"/>
    <s v="Durham Crisis Response Center - Durham County - Emergency Shelter - ES - Private"/>
    <n v="5004"/>
    <x v="0"/>
    <n v="8"/>
    <n v="2"/>
    <n v="3"/>
    <n v="11"/>
    <n v="0"/>
    <n v="0"/>
    <n v="11"/>
    <n v="5"/>
    <n v="0.45454545454545453"/>
    <x v="0"/>
    <n v="1"/>
    <s v="DV"/>
    <s v="Facility"/>
    <n v="0"/>
    <n v="0"/>
    <s v="Durham"/>
    <s v="NC"/>
    <n v="27701"/>
  </r>
  <r>
    <x v="1"/>
    <x v="0"/>
    <s v="Durham City &amp; County CoC"/>
    <x v="12"/>
    <s v="Durham Housing Authority - Durham County - EHV - PH - HUD"/>
    <n v="20413"/>
    <x v="3"/>
    <n v="0"/>
    <n v="0"/>
    <n v="58"/>
    <n v="58"/>
    <n v="0"/>
    <n v="0"/>
    <n v="58"/>
    <n v="28"/>
    <n v="0.48275862068965519"/>
    <x v="2"/>
    <n v="0"/>
    <s v="NA"/>
    <n v="0"/>
    <s v="330 E. Main St."/>
    <n v="0"/>
    <s v="Durham"/>
    <s v="NC"/>
    <n v="27704"/>
  </r>
  <r>
    <x v="1"/>
    <x v="0"/>
    <s v="Durham City &amp; County CoC"/>
    <x v="12"/>
    <s v="Durham Housing Authority - Durham County - Goley Point - PSH - HUD"/>
    <n v="5230"/>
    <x v="1"/>
    <n v="17"/>
    <n v="5"/>
    <n v="8"/>
    <n v="25"/>
    <n v="0"/>
    <n v="0"/>
    <n v="25"/>
    <n v="24"/>
    <n v="0.96"/>
    <x v="1"/>
    <n v="0"/>
    <s v="NA"/>
    <n v="0"/>
    <s v="110 N. Goley Street"/>
    <n v="0"/>
    <s v="Durham"/>
    <s v="NC"/>
    <n v="27703"/>
  </r>
  <r>
    <x v="1"/>
    <x v="0"/>
    <s v="Durham City &amp; County CoC"/>
    <x v="12"/>
    <s v="Durham Housing Authority - Durham County - Housing Choice Vouchers - PH - HUD"/>
    <n v="20504"/>
    <x v="3"/>
    <n v="0"/>
    <n v="0"/>
    <n v="225"/>
    <n v="225"/>
    <n v="0"/>
    <n v="0"/>
    <n v="225"/>
    <n v="52"/>
    <n v="0.2311111111111111"/>
    <x v="2"/>
    <n v="0"/>
    <s v="NA"/>
    <n v="0"/>
    <s v="330 E. Main St."/>
    <n v="0"/>
    <s v="Durham"/>
    <s v="NC"/>
    <n v="27713"/>
  </r>
  <r>
    <x v="1"/>
    <x v="0"/>
    <s v="Durham City &amp; County CoC"/>
    <x v="12"/>
    <s v="Durham Housing Authority - Durham County - HUD VASH - PSH - HUD"/>
    <n v="5364"/>
    <x v="1"/>
    <n v="19"/>
    <n v="6"/>
    <n v="106"/>
    <n v="125"/>
    <n v="0"/>
    <n v="0"/>
    <n v="125"/>
    <n v="125"/>
    <n v="1"/>
    <x v="1"/>
    <n v="0"/>
    <s v="NA"/>
    <n v="0"/>
    <s v="330 E. Main St."/>
    <n v="0"/>
    <s v="Durham"/>
    <s v="NC"/>
    <n v="27701"/>
  </r>
  <r>
    <x v="1"/>
    <x v="0"/>
    <s v="Durham City &amp; County CoC"/>
    <x v="13"/>
    <s v="Durham VAMC - Durham County - Durham County - HUD-VASH - VA"/>
    <n v="20386"/>
    <x v="1"/>
    <n v="0"/>
    <n v="0"/>
    <n v="46"/>
    <n v="46"/>
    <n v="0"/>
    <n v="0"/>
    <n v="46"/>
    <n v="36"/>
    <n v="0.78260869565217395"/>
    <x v="2"/>
    <n v="0"/>
    <s v="NA"/>
    <n v="0"/>
    <n v="0"/>
    <n v="0"/>
    <n v="0"/>
    <n v="0"/>
    <n v="27701"/>
  </r>
  <r>
    <x v="1"/>
    <x v="0"/>
    <s v="Durham City &amp; County CoC"/>
    <x v="14"/>
    <s v="Families Moving Forward - Durham County - DV RRH - CoC"/>
    <n v="20754"/>
    <x v="4"/>
    <n v="20"/>
    <n v="7"/>
    <n v="3"/>
    <n v="23"/>
    <n v="0"/>
    <n v="0"/>
    <n v="23"/>
    <n v="23"/>
    <n v="1"/>
    <x v="1"/>
    <n v="0"/>
    <s v="DV"/>
    <n v="0"/>
    <s v="300 North Queen Street"/>
    <n v="0"/>
    <s v="Durham"/>
    <s v="NC"/>
    <n v="27704"/>
  </r>
  <r>
    <x v="1"/>
    <x v="0"/>
    <s v="Durham City &amp; County CoC"/>
    <x v="14"/>
    <s v="Families Moving Forward - Durham County - The NEST- ES - State ESG"/>
    <n v="7071"/>
    <x v="0"/>
    <n v="74"/>
    <n v="20"/>
    <n v="0"/>
    <n v="74"/>
    <n v="0"/>
    <n v="0"/>
    <n v="74"/>
    <n v="74"/>
    <n v="1"/>
    <x v="1"/>
    <n v="0"/>
    <s v="NA"/>
    <s v="Facility"/>
    <s v="300 North Queen Street"/>
    <n v="0"/>
    <s v="Durham"/>
    <s v="NC"/>
    <n v="27701"/>
  </r>
  <r>
    <x v="1"/>
    <x v="0"/>
    <s v="Durham City &amp; County CoC"/>
    <x v="15"/>
    <s v="Family Promise of the Triangle - Durham County - RRH - CoC"/>
    <n v="21013"/>
    <x v="4"/>
    <n v="5"/>
    <n v="1"/>
    <n v="0"/>
    <n v="5"/>
    <n v="0"/>
    <n v="0"/>
    <n v="5"/>
    <n v="5"/>
    <n v="1"/>
    <x v="1"/>
    <n v="0"/>
    <s v="NA"/>
    <n v="0"/>
    <s v="18 West Colony Place, Suite 250"/>
    <n v="0"/>
    <s v="Durham"/>
    <s v="NC"/>
    <n v="27701"/>
  </r>
  <r>
    <x v="1"/>
    <x v="0"/>
    <s v="Durham City &amp; County CoC"/>
    <x v="16"/>
    <s v="Housing for New Hope - Durham County - Andover Apartments - PSH - HUD"/>
    <n v="1573"/>
    <x v="1"/>
    <n v="0"/>
    <n v="0"/>
    <n v="20"/>
    <n v="20"/>
    <n v="0"/>
    <n v="0"/>
    <n v="20"/>
    <n v="17"/>
    <n v="0.85"/>
    <x v="1"/>
    <n v="0"/>
    <s v="NA"/>
    <n v="0"/>
    <s v="18 West Colony Place, Suite 250"/>
    <n v="0"/>
    <s v="Durham"/>
    <s v="NC"/>
    <n v="27701"/>
  </r>
  <r>
    <x v="1"/>
    <x v="0"/>
    <s v="Durham City &amp; County CoC"/>
    <x v="16"/>
    <s v="Housing for New Hope - Durham County - Rapid Re-Housing - RRH - State ESG"/>
    <n v="5775"/>
    <x v="4"/>
    <n v="0"/>
    <n v="0"/>
    <n v="0"/>
    <n v="0"/>
    <n v="0"/>
    <n v="0"/>
    <n v="0"/>
    <n v="0"/>
    <s v="0"/>
    <x v="1"/>
    <n v="0"/>
    <s v="NA"/>
    <n v="0"/>
    <s v="18 West Colony Place, Suite 250"/>
    <n v="0"/>
    <s v="Durham"/>
    <s v="NC"/>
    <n v="27701"/>
  </r>
  <r>
    <x v="1"/>
    <x v="0"/>
    <s v="Durham City &amp; County CoC"/>
    <x v="16"/>
    <s v="Housing for New Hope - Durham County - Rapid Rehousing I - RRH - HUD"/>
    <n v="6131"/>
    <x v="4"/>
    <n v="11"/>
    <n v="2"/>
    <n v="4"/>
    <n v="15"/>
    <n v="0"/>
    <n v="0"/>
    <n v="15"/>
    <n v="15"/>
    <n v="1"/>
    <x v="1"/>
    <n v="0"/>
    <s v="NA"/>
    <n v="0"/>
    <s v="18 West Colony Place, Suite 250"/>
    <n v="0"/>
    <s v="Durham"/>
    <s v="NC"/>
    <n v="27705"/>
  </r>
  <r>
    <x v="1"/>
    <x v="0"/>
    <s v="Durham City &amp; County CoC"/>
    <x v="16"/>
    <s v="Housing for New Hope - Durham County - Rehousing - RRH - City ESG"/>
    <n v="5249"/>
    <x v="4"/>
    <n v="11"/>
    <n v="4"/>
    <n v="7"/>
    <n v="18"/>
    <n v="0"/>
    <n v="0"/>
    <n v="18"/>
    <n v="18"/>
    <n v="1"/>
    <x v="1"/>
    <n v="0"/>
    <s v="NA"/>
    <n v="0"/>
    <s v="18 West Colony Place, Suite 250"/>
    <n v="0"/>
    <s v="Durham"/>
    <s v="NC"/>
    <n v="27703"/>
  </r>
  <r>
    <x v="1"/>
    <x v="0"/>
    <s v="Durham City &amp; County CoC"/>
    <x v="16"/>
    <s v="Housing for New Hope - Durham County - Streets to Home I - PSH - HUD"/>
    <n v="5375"/>
    <x v="1"/>
    <n v="9"/>
    <n v="4"/>
    <n v="13"/>
    <n v="22"/>
    <n v="0"/>
    <n v="0"/>
    <n v="22"/>
    <n v="22"/>
    <n v="1"/>
    <x v="1"/>
    <n v="0"/>
    <s v="NA"/>
    <n v="0"/>
    <s v="18 West Colony Place, Suite 250"/>
    <n v="0"/>
    <s v="Durham"/>
    <s v="NC"/>
    <n v="27701"/>
  </r>
  <r>
    <x v="1"/>
    <x v="0"/>
    <s v="Durham City &amp; County CoC"/>
    <x v="16"/>
    <s v="Housing for New Hope - Durham County - Streets to Home II - PSH - HUD"/>
    <n v="5798"/>
    <x v="1"/>
    <n v="0"/>
    <n v="0"/>
    <n v="15"/>
    <n v="15"/>
    <n v="0"/>
    <n v="0"/>
    <n v="15"/>
    <n v="15"/>
    <n v="1"/>
    <x v="1"/>
    <n v="0"/>
    <s v="NA"/>
    <n v="0"/>
    <s v="18 West Colony Place, Suite 250"/>
    <n v="0"/>
    <s v="Durham"/>
    <s v="NC"/>
    <n v="27701"/>
  </r>
  <r>
    <x v="1"/>
    <x v="0"/>
    <s v="Durham City &amp; County CoC"/>
    <x v="16"/>
    <s v="Housing for New Hope - Durham County - Williams Square Apartments - PSH - HUD"/>
    <n v="4544"/>
    <x v="1"/>
    <n v="0"/>
    <n v="0"/>
    <n v="18"/>
    <n v="18"/>
    <n v="0"/>
    <n v="0"/>
    <n v="18"/>
    <n v="18"/>
    <n v="1"/>
    <x v="1"/>
    <n v="0"/>
    <s v="NA"/>
    <n v="0"/>
    <s v="501 E. Carver St."/>
    <n v="0"/>
    <s v="Durham"/>
    <s v="NC"/>
    <n v="27704"/>
  </r>
  <r>
    <x v="1"/>
    <x v="0"/>
    <s v="Durham City &amp; County CoC"/>
    <x v="16"/>
    <s v="Housing for New Hope - Durham County - Williams Square Apartments 3 - PSH - HUD"/>
    <n v="4546"/>
    <x v="1"/>
    <n v="0"/>
    <n v="0"/>
    <n v="2"/>
    <n v="2"/>
    <n v="0"/>
    <n v="0"/>
    <n v="2"/>
    <n v="2"/>
    <n v="1"/>
    <x v="1"/>
    <n v="0"/>
    <s v="NA"/>
    <n v="0"/>
    <s v="501 E. Carver St."/>
    <n v="0"/>
    <s v="Durham"/>
    <s v="NC"/>
    <n v="27704"/>
  </r>
  <r>
    <x v="1"/>
    <x v="0"/>
    <s v="Durham City &amp; County CoC"/>
    <x v="17"/>
    <s v="Open Table Ministry - Durham County - Expanded Winter Shelter - ES - DHF"/>
    <n v="21017"/>
    <x v="0"/>
    <n v="0"/>
    <n v="0"/>
    <n v="0"/>
    <n v="0"/>
    <n v="0"/>
    <n v="52"/>
    <n v="52"/>
    <n v="46"/>
    <n v="0.88461538461538458"/>
    <x v="1"/>
    <n v="0"/>
    <s v="NA"/>
    <s v="Facility"/>
    <s v="806 Clarendon St"/>
    <n v="0"/>
    <s v="Durham"/>
    <s v="NC"/>
    <n v="27701"/>
  </r>
  <r>
    <x v="1"/>
    <x v="0"/>
    <s v="Durham City &amp; County CoC"/>
    <x v="18"/>
    <s v="Project Access of Durham - Durham County - DHCT - PSH - CoC"/>
    <n v="21049"/>
    <x v="1"/>
    <n v="0"/>
    <n v="0"/>
    <n v="1"/>
    <n v="1"/>
    <n v="0"/>
    <n v="0"/>
    <n v="1"/>
    <n v="1"/>
    <n v="1"/>
    <x v="1"/>
    <n v="0"/>
    <s v="NA"/>
    <n v="0"/>
    <s v="4206 N. Roxboro St Suite 100"/>
    <n v="0"/>
    <s v="Durham"/>
    <s v="NC"/>
    <n v="27707"/>
  </r>
  <r>
    <x v="1"/>
    <x v="0"/>
    <s v="Durham City &amp; County CoC"/>
    <x v="18"/>
    <s v="Project Access of Durham - Durham County - Homeless Care Transitions - ES - Private"/>
    <n v="7530"/>
    <x v="0"/>
    <n v="0"/>
    <n v="0"/>
    <n v="4"/>
    <n v="4"/>
    <n v="0"/>
    <n v="0"/>
    <n v="4"/>
    <n v="4"/>
    <n v="1"/>
    <x v="1"/>
    <n v="0"/>
    <s v="NA"/>
    <s v="Voucher"/>
    <s v="4206 N. Roxboro St Suite 100"/>
    <n v="0"/>
    <s v="Durham"/>
    <s v="NC"/>
    <n v="27704"/>
  </r>
  <r>
    <x v="1"/>
    <x v="0"/>
    <s v="Durham City &amp; County CoC"/>
    <x v="18"/>
    <s v="Project Access of Durham - Durham County - Rapid Re-Housing - RRH - City DHF"/>
    <n v="20204"/>
    <x v="4"/>
    <n v="0"/>
    <n v="0"/>
    <n v="5"/>
    <n v="5"/>
    <n v="0"/>
    <n v="0"/>
    <n v="5"/>
    <n v="5"/>
    <n v="1"/>
    <x v="1"/>
    <n v="0"/>
    <s v="NA"/>
    <n v="0"/>
    <s v="4206 N. Roxboro St Suite 100"/>
    <n v="0"/>
    <s v="Durham"/>
    <s v="NC"/>
    <n v="27707"/>
  </r>
  <r>
    <x v="1"/>
    <x v="0"/>
    <s v="Durham City &amp; County CoC"/>
    <x v="19"/>
    <s v="Triangle Residential Options for Substance Abusers - Durham County - TROSA GPD - TH -  VA"/>
    <n v="5363"/>
    <x v="2"/>
    <n v="0"/>
    <n v="0"/>
    <n v="15"/>
    <n v="15"/>
    <n v="0"/>
    <n v="0"/>
    <n v="15"/>
    <n v="9"/>
    <n v="0.6"/>
    <x v="1"/>
    <n v="0"/>
    <s v="NA"/>
    <n v="0"/>
    <s v="1820 James St."/>
    <n v="0"/>
    <s v="Durham"/>
    <s v="NC"/>
    <n v="27707"/>
  </r>
  <r>
    <x v="1"/>
    <x v="0"/>
    <s v="Durham City &amp; County CoC"/>
    <x v="20"/>
    <s v="Urban Ministries of Durham - Durham County - Families Emergency Shelter - ES - Private"/>
    <n v="5837"/>
    <x v="0"/>
    <n v="32"/>
    <n v="8"/>
    <n v="0"/>
    <n v="32"/>
    <n v="0"/>
    <n v="0"/>
    <n v="32"/>
    <n v="21"/>
    <n v="0.65625"/>
    <x v="1"/>
    <n v="0"/>
    <s v="NA"/>
    <s v="Facility"/>
    <s v="410 Liberty Street"/>
    <s v="P.O. Box 249"/>
    <s v="Durham"/>
    <s v="NC"/>
    <n v="27702"/>
  </r>
  <r>
    <x v="1"/>
    <x v="0"/>
    <s v="Durham City &amp; County CoC"/>
    <x v="20"/>
    <s v="Urban Ministries of Durham - Durham County - Fresh Start II RRH - HUD"/>
    <n v="7168"/>
    <x v="4"/>
    <n v="2"/>
    <n v="1"/>
    <n v="13"/>
    <n v="15"/>
    <n v="0"/>
    <n v="0"/>
    <n v="15"/>
    <n v="15"/>
    <n v="1"/>
    <x v="1"/>
    <n v="0"/>
    <s v="NA"/>
    <n v="0"/>
    <s v="410 Liberty Street"/>
    <n v="0"/>
    <s v="Durham"/>
    <s v="NC"/>
    <n v="27705"/>
  </r>
  <r>
    <x v="1"/>
    <x v="0"/>
    <s v="Durham City &amp; County CoC"/>
    <x v="20"/>
    <s v="Urban Ministries of Durham - Durham County - Singles Emergency Shelter - ES - Private"/>
    <n v="5838"/>
    <x v="0"/>
    <n v="0"/>
    <n v="0"/>
    <n v="62"/>
    <n v="62"/>
    <n v="0"/>
    <n v="0"/>
    <n v="62"/>
    <n v="61"/>
    <n v="0.9838709677419355"/>
    <x v="1"/>
    <n v="0"/>
    <s v="NA"/>
    <s v="Facility"/>
    <s v="410 Liberty Street"/>
    <s v="P.O. Box 249"/>
    <s v="Durham"/>
    <s v="NC"/>
    <n v="27702"/>
  </r>
  <r>
    <x v="1"/>
    <x v="0"/>
    <s v="Durham City &amp; County CoC"/>
    <x v="20"/>
    <s v="Urban Ministries of Durham - Durham County - White Flag Shelter - ES - Private"/>
    <n v="20203"/>
    <x v="0"/>
    <n v="0"/>
    <n v="0"/>
    <n v="0"/>
    <n v="0"/>
    <n v="10"/>
    <n v="0"/>
    <n v="10"/>
    <n v="9"/>
    <n v="0.9"/>
    <x v="1"/>
    <n v="0"/>
    <s v="NA"/>
    <s v="Facility"/>
    <s v="410 Liberty Street"/>
    <s v="P.O. Box 249"/>
    <s v="Durham"/>
    <s v="NC"/>
    <n v="27702"/>
  </r>
  <r>
    <x v="1"/>
    <x v="0"/>
    <s v="Durham City &amp; County CoC"/>
    <x v="21"/>
    <s v="USA Veterans Help - Durham County - USAVH - ES -  VA"/>
    <n v="5368"/>
    <x v="0"/>
    <n v="0"/>
    <n v="0"/>
    <n v="12"/>
    <n v="12"/>
    <n v="0"/>
    <n v="0"/>
    <n v="12"/>
    <n v="12"/>
    <n v="1"/>
    <x v="1"/>
    <n v="0"/>
    <s v="NA"/>
    <s v="Facility"/>
    <s v="2608 Pommel Lane"/>
    <n v="0"/>
    <s v="Durham"/>
    <s v="NC"/>
    <n v="27703"/>
  </r>
  <r>
    <x v="1"/>
    <x v="0"/>
    <s v="Durham City &amp; County CoC"/>
    <x v="22"/>
    <s v="VoAC - Durham County - Priority 2 (Durham) RRH - SSVF"/>
    <n v="5454"/>
    <x v="4"/>
    <n v="4"/>
    <n v="2"/>
    <n v="36"/>
    <n v="40"/>
    <n v="0"/>
    <n v="0"/>
    <n v="40"/>
    <n v="40"/>
    <n v="1"/>
    <x v="1"/>
    <n v="0"/>
    <s v="NA"/>
    <n v="0"/>
    <n v="0"/>
    <n v="0"/>
    <s v="Durham"/>
    <s v="NC"/>
    <n v="27707"/>
  </r>
  <r>
    <x v="1"/>
    <x v="0"/>
    <s v="Durham City &amp; County CoC"/>
    <x v="22"/>
    <s v="Volunteers of America - Durham County - Maple Court - OPH - VA"/>
    <n v="20722"/>
    <x v="3"/>
    <n v="0"/>
    <n v="0"/>
    <n v="14"/>
    <n v="14"/>
    <n v="0"/>
    <n v="0"/>
    <n v="14"/>
    <n v="7"/>
    <n v="0.5"/>
    <x v="1"/>
    <n v="0"/>
    <s v="NA"/>
    <n v="0"/>
    <s v="S Maple St"/>
    <n v="0"/>
    <s v="Durham"/>
    <s v="NC"/>
    <n v="27703"/>
  </r>
  <r>
    <x v="2"/>
    <x v="1"/>
    <s v="Pasquotank"/>
    <x v="23"/>
    <s v="Albemarle Hopeline - Pasquotank County - Hopeline DV Shelter - ES - State ESG"/>
    <n v="4814"/>
    <x v="0"/>
    <n v="15"/>
    <n v="7"/>
    <n v="3"/>
    <n v="18"/>
    <n v="0"/>
    <n v="0"/>
    <n v="18"/>
    <n v="11"/>
    <n v="0.61111111111111116"/>
    <x v="0"/>
    <n v="1"/>
    <s v="DV"/>
    <s v="Facility"/>
    <n v="0"/>
    <n v="0"/>
    <s v="Elizabeth City"/>
    <s v="NC"/>
    <n v="27906"/>
  </r>
  <r>
    <x v="2"/>
    <x v="2"/>
    <s v="Alamance"/>
    <x v="24"/>
    <s v="Allied Churches of Alamance Co - Alamance County - Emergency Shelter - ES - State ESG"/>
    <n v="1825"/>
    <x v="0"/>
    <n v="11"/>
    <n v="4"/>
    <n v="26"/>
    <n v="37"/>
    <n v="0"/>
    <n v="0"/>
    <n v="37"/>
    <n v="20"/>
    <n v="0.54054054054054057"/>
    <x v="1"/>
    <n v="0"/>
    <s v="NA"/>
    <s v="Facility"/>
    <s v="206 North Fisher Street"/>
    <n v="0"/>
    <s v="Burlington"/>
    <s v="NC"/>
    <n v="27217"/>
  </r>
  <r>
    <x v="2"/>
    <x v="3"/>
    <s v="Anson"/>
    <x v="25"/>
    <s v="Anson County Homes of Hope - Anson County - Transitional Housing - TH - Private"/>
    <n v="20857"/>
    <x v="2"/>
    <n v="12"/>
    <n v="3"/>
    <n v="1"/>
    <n v="13"/>
    <n v="0"/>
    <n v="0"/>
    <n v="13"/>
    <n v="13"/>
    <n v="1"/>
    <x v="2"/>
    <n v="0"/>
    <s v="NA"/>
    <n v="0"/>
    <s v="207 South Park Road"/>
    <n v="0"/>
    <s v="Wadesboro"/>
    <s v="NC"/>
    <n v="28170"/>
  </r>
  <r>
    <x v="2"/>
    <x v="4"/>
    <s v="Multiple"/>
    <x v="26"/>
    <s v="Asheville Buncombe Community Christian Ministries - Multiple BoS Counties - Rapid Rehousing - RRH - "/>
    <n v="5533"/>
    <x v="4"/>
    <n v="28"/>
    <n v="8"/>
    <n v="28"/>
    <n v="56"/>
    <n v="0"/>
    <n v="0"/>
    <n v="56"/>
    <n v="56"/>
    <n v="1"/>
    <x v="1"/>
    <n v="0"/>
    <s v="NA"/>
    <n v="0"/>
    <s v="20 20th Street"/>
    <n v="0"/>
    <s v="Asheville"/>
    <s v="NC"/>
    <n v="28715"/>
  </r>
  <r>
    <x v="2"/>
    <x v="5"/>
    <s v="Multiple"/>
    <x v="26"/>
    <s v="Asheville Buncombe Community Christian Ministries - Region 13 - Rapid Rehousing - RRH - SSVF"/>
    <n v="20784"/>
    <x v="4"/>
    <n v="0"/>
    <n v="0"/>
    <n v="0"/>
    <n v="0"/>
    <n v="0"/>
    <n v="0"/>
    <n v="0"/>
    <n v="0"/>
    <s v="0"/>
    <x v="1"/>
    <n v="0"/>
    <s v="NA"/>
    <n v="0"/>
    <s v="20 20th Street"/>
    <n v="0"/>
    <s v="Asheville"/>
    <s v="NC"/>
    <n v="28540"/>
  </r>
  <r>
    <x v="2"/>
    <x v="6"/>
    <s v="Multiple"/>
    <x v="27"/>
    <s v="Back at Home BoS - Region 1 - HERE in Jackson - PSH - Rural CoC"/>
    <n v="20639"/>
    <x v="1"/>
    <n v="0"/>
    <n v="0"/>
    <n v="2"/>
    <n v="2"/>
    <n v="0"/>
    <n v="0"/>
    <n v="2"/>
    <n v="2"/>
    <n v="1"/>
    <x v="1"/>
    <n v="0"/>
    <s v="NA"/>
    <n v="0"/>
    <s v="563 W Main St STE 2"/>
    <n v="0"/>
    <s v="Sylva"/>
    <s v="NC"/>
    <n v="28603"/>
  </r>
  <r>
    <x v="2"/>
    <x v="6"/>
    <s v="Multiple"/>
    <x v="27"/>
    <s v="Back at Home BoS - Region 1 - HERE in Jackson - PSH - Unsheltered CoC"/>
    <n v="20640"/>
    <x v="1"/>
    <n v="5"/>
    <n v="1"/>
    <n v="2"/>
    <n v="7"/>
    <n v="0"/>
    <n v="0"/>
    <n v="7"/>
    <n v="7"/>
    <n v="1"/>
    <x v="1"/>
    <n v="0"/>
    <s v="NA"/>
    <n v="0"/>
    <s v="563 W Main St STE 2"/>
    <n v="0"/>
    <s v="Sylva"/>
    <s v="NC"/>
    <n v="28786"/>
  </r>
  <r>
    <x v="2"/>
    <x v="6"/>
    <s v="Multiple"/>
    <x v="27"/>
    <s v="Back at Home BoS - Region 1 - HERE in Jackson - RRH - Rural CoC"/>
    <n v="20641"/>
    <x v="4"/>
    <n v="29"/>
    <n v="7"/>
    <n v="29"/>
    <n v="58"/>
    <n v="0"/>
    <n v="0"/>
    <n v="58"/>
    <n v="58"/>
    <n v="1"/>
    <x v="1"/>
    <n v="0"/>
    <s v="NA"/>
    <n v="0"/>
    <s v="563 W Main St STE 2"/>
    <n v="0"/>
    <s v="Sylva"/>
    <s v="NC"/>
    <n v="28786"/>
  </r>
  <r>
    <x v="2"/>
    <x v="6"/>
    <s v="Multiple"/>
    <x v="27"/>
    <s v="Back at Home BoS - Region 1 - HERE in Jackson - RRH - Unsheltered CoC"/>
    <n v="20642"/>
    <x v="4"/>
    <n v="20"/>
    <n v="6"/>
    <n v="27"/>
    <n v="47"/>
    <n v="0"/>
    <n v="0"/>
    <n v="47"/>
    <n v="47"/>
    <n v="1"/>
    <x v="1"/>
    <n v="0"/>
    <s v="NA"/>
    <n v="0"/>
    <s v="563 W Main St STE 2"/>
    <n v="0"/>
    <s v="Sylva"/>
    <s v="NC"/>
    <n v="28786"/>
  </r>
  <r>
    <x v="2"/>
    <x v="7"/>
    <s v="Multiple"/>
    <x v="27"/>
    <s v="Back at Home BoS - Region 10 - Greene Lamp - RRH - Rural CoC"/>
    <n v="20692"/>
    <x v="4"/>
    <n v="51"/>
    <n v="16"/>
    <n v="17"/>
    <n v="68"/>
    <n v="0"/>
    <n v="0"/>
    <n v="68"/>
    <n v="68"/>
    <n v="1"/>
    <x v="1"/>
    <n v="0"/>
    <s v="NA"/>
    <n v="0"/>
    <s v="309 Summit"/>
    <n v="0"/>
    <s v="Kinston"/>
    <s v="NC"/>
    <n v="27893"/>
  </r>
  <r>
    <x v="2"/>
    <x v="7"/>
    <s v="Multiple"/>
    <x v="27"/>
    <s v="Back at Home BoS - Region 10 - Greene Lamp - RRH - Unsheltered CoC"/>
    <n v="20691"/>
    <x v="4"/>
    <n v="8"/>
    <n v="3"/>
    <n v="8"/>
    <n v="16"/>
    <n v="0"/>
    <n v="0"/>
    <n v="16"/>
    <n v="16"/>
    <n v="1"/>
    <x v="1"/>
    <n v="0"/>
    <s v="NA"/>
    <n v="0"/>
    <s v="309 Summit"/>
    <n v="0"/>
    <s v="Kinston"/>
    <s v="NC"/>
    <n v="27530"/>
  </r>
  <r>
    <x v="2"/>
    <x v="1"/>
    <s v="Multiple"/>
    <x v="27"/>
    <s v="Back at Home BoS - Region 11 - Trillium - PSH - Rural CoC"/>
    <n v="20702"/>
    <x v="1"/>
    <n v="0"/>
    <n v="0"/>
    <n v="2"/>
    <n v="2"/>
    <n v="0"/>
    <n v="0"/>
    <n v="2"/>
    <n v="2"/>
    <n v="1"/>
    <x v="1"/>
    <n v="0"/>
    <s v="NA"/>
    <n v="0"/>
    <s v="201 West First Street"/>
    <n v="0"/>
    <s v="Greenville"/>
    <s v="NC"/>
    <n v="27909"/>
  </r>
  <r>
    <x v="2"/>
    <x v="1"/>
    <s v="Multiple"/>
    <x v="27"/>
    <s v="Back at Home BoS - Region 11 - Trillium - RRH - Rural CoC"/>
    <n v="20703"/>
    <x v="4"/>
    <n v="34"/>
    <n v="8"/>
    <n v="11"/>
    <n v="45"/>
    <n v="0"/>
    <n v="0"/>
    <n v="45"/>
    <n v="45"/>
    <n v="1"/>
    <x v="1"/>
    <n v="0"/>
    <s v="NA"/>
    <n v="0"/>
    <s v="201 West First Street"/>
    <n v="0"/>
    <s v="Greenville"/>
    <s v="NC"/>
    <n v="27909"/>
  </r>
  <r>
    <x v="2"/>
    <x v="8"/>
    <s v="Multiple"/>
    <x v="27"/>
    <s v="Back at Home BoS - Region 12 - Trillium - PSH - Unsheltered CoC"/>
    <n v="20707"/>
    <x v="1"/>
    <n v="18"/>
    <n v="3"/>
    <n v="7"/>
    <n v="25"/>
    <n v="0"/>
    <n v="0"/>
    <n v="25"/>
    <n v="25"/>
    <n v="1"/>
    <x v="1"/>
    <n v="0"/>
    <s v="NA"/>
    <n v="0"/>
    <s v="201 West First Street"/>
    <n v="0"/>
    <s v="Greenville"/>
    <s v="NC"/>
    <n v="27858"/>
  </r>
  <r>
    <x v="2"/>
    <x v="8"/>
    <s v="Multiple"/>
    <x v="27"/>
    <s v="Back at Home BoS - Region 12 - Trillium - RRH - Rural CoC"/>
    <n v="20706"/>
    <x v="4"/>
    <n v="2"/>
    <n v="1"/>
    <n v="0"/>
    <n v="2"/>
    <n v="0"/>
    <n v="0"/>
    <n v="2"/>
    <n v="2"/>
    <n v="1"/>
    <x v="1"/>
    <n v="0"/>
    <s v="NA"/>
    <n v="0"/>
    <s v="201 West First Street"/>
    <n v="0"/>
    <s v="Greenville"/>
    <s v="NC"/>
    <n v="27889"/>
  </r>
  <r>
    <x v="2"/>
    <x v="8"/>
    <s v="Multiple"/>
    <x v="27"/>
    <s v="Back at Home BoS - Region 12 - Trillium - RRH - Unsheltered CoC"/>
    <n v="20708"/>
    <x v="4"/>
    <n v="46"/>
    <n v="13"/>
    <n v="33"/>
    <n v="79"/>
    <n v="0"/>
    <n v="0"/>
    <n v="79"/>
    <n v="79"/>
    <n v="1"/>
    <x v="1"/>
    <n v="0"/>
    <s v="NA"/>
    <n v="0"/>
    <s v="201 West First Street"/>
    <n v="0"/>
    <s v="Greenville"/>
    <s v="NC"/>
    <n v="27858"/>
  </r>
  <r>
    <x v="2"/>
    <x v="5"/>
    <s v="Multiple"/>
    <x v="27"/>
    <s v="Back at Home BoS - Region 13 - Trillium - PSH - Unsheltered CoC"/>
    <n v="20712"/>
    <x v="1"/>
    <n v="0"/>
    <n v="0"/>
    <n v="1"/>
    <n v="1"/>
    <n v="0"/>
    <n v="0"/>
    <n v="1"/>
    <n v="1"/>
    <n v="1"/>
    <x v="1"/>
    <n v="0"/>
    <s v="NA"/>
    <n v="0"/>
    <s v="201 West First Street"/>
    <n v="0"/>
    <s v="Greenville"/>
    <s v="NC"/>
    <n v="28540"/>
  </r>
  <r>
    <x v="2"/>
    <x v="5"/>
    <s v="Multiple"/>
    <x v="27"/>
    <s v="Back at Home BoS - Region 13 - Trillium - RRH - Rural CoC"/>
    <n v="20711"/>
    <x v="4"/>
    <n v="0"/>
    <n v="0"/>
    <n v="0"/>
    <n v="0"/>
    <n v="0"/>
    <n v="0"/>
    <n v="0"/>
    <n v="0"/>
    <s v="0"/>
    <x v="1"/>
    <n v="0"/>
    <s v="NA"/>
    <n v="0"/>
    <s v="201 West First Street"/>
    <n v="0"/>
    <s v="Greenville"/>
    <s v="NC"/>
    <n v="28516"/>
  </r>
  <r>
    <x v="2"/>
    <x v="5"/>
    <s v="Multiple"/>
    <x v="27"/>
    <s v="Back at Home BoS - Region 13 - Trillium - RRH - Unsheltered CoC"/>
    <n v="20713"/>
    <x v="4"/>
    <n v="6"/>
    <n v="3"/>
    <n v="24"/>
    <n v="30"/>
    <n v="0"/>
    <n v="0"/>
    <n v="30"/>
    <n v="30"/>
    <n v="1"/>
    <x v="1"/>
    <n v="0"/>
    <s v="NA"/>
    <n v="0"/>
    <s v="201 West First Street"/>
    <n v="0"/>
    <s v="Greenville"/>
    <s v="NC"/>
    <n v="28540"/>
  </r>
  <r>
    <x v="2"/>
    <x v="9"/>
    <s v="Multiple"/>
    <x v="27"/>
    <s v="Back at Home BoS - Region 2 - Thrive - PSH - Rural CoC"/>
    <n v="20665"/>
    <x v="1"/>
    <n v="0"/>
    <n v="0"/>
    <n v="2"/>
    <n v="2"/>
    <n v="0"/>
    <n v="0"/>
    <n v="2"/>
    <n v="2"/>
    <n v="1"/>
    <x v="1"/>
    <n v="0"/>
    <s v="NA"/>
    <n v="0"/>
    <s v="218 West Allen Street"/>
    <n v="0"/>
    <s v="Hendersonville"/>
    <s v="NC"/>
    <n v="28043"/>
  </r>
  <r>
    <x v="2"/>
    <x v="9"/>
    <s v="Multiple"/>
    <x v="27"/>
    <s v="Back at Home BoS - Region 2 - Thrive - PSH - Unsheltered CoC"/>
    <n v="20676"/>
    <x v="1"/>
    <n v="35"/>
    <n v="9"/>
    <n v="24"/>
    <n v="59"/>
    <n v="0"/>
    <n v="0"/>
    <n v="59"/>
    <n v="59"/>
    <n v="1"/>
    <x v="1"/>
    <n v="0"/>
    <s v="NA"/>
    <n v="0"/>
    <s v="218 West Allen Street"/>
    <n v="0"/>
    <s v="Hendersonville"/>
    <s v="NC"/>
    <n v="28792"/>
  </r>
  <r>
    <x v="2"/>
    <x v="9"/>
    <s v="Multiple"/>
    <x v="27"/>
    <s v="Back at Home BoS - Region 2 - Thrive - RRH - Rural CoC"/>
    <n v="20669"/>
    <x v="4"/>
    <n v="13"/>
    <n v="4"/>
    <n v="7"/>
    <n v="20"/>
    <n v="0"/>
    <n v="0"/>
    <n v="20"/>
    <n v="20"/>
    <n v="1"/>
    <x v="1"/>
    <n v="0"/>
    <s v="NA"/>
    <n v="0"/>
    <s v="218 West Allen Street"/>
    <n v="0"/>
    <s v="Hendersonville"/>
    <s v="NC"/>
    <n v="28043"/>
  </r>
  <r>
    <x v="2"/>
    <x v="9"/>
    <s v="Multiple"/>
    <x v="27"/>
    <s v="Back at Home BoS - Region 2 - Thrive - RRH - Unsheltered CoC"/>
    <n v="20673"/>
    <x v="4"/>
    <n v="48"/>
    <n v="15"/>
    <n v="54"/>
    <n v="102"/>
    <n v="0"/>
    <n v="0"/>
    <n v="102"/>
    <n v="102"/>
    <n v="1"/>
    <x v="1"/>
    <n v="0"/>
    <s v="NA"/>
    <n v="0"/>
    <s v="218 West Allen Street"/>
    <n v="0"/>
    <s v="Hendersonville"/>
    <s v="NC"/>
    <n v="28792"/>
  </r>
  <r>
    <x v="2"/>
    <x v="10"/>
    <s v="Multiple"/>
    <x v="27"/>
    <s v="Back at Home BoS - Region 2 - Thrive CH Ded - PSH - CoC"/>
    <n v="21018"/>
    <x v="1"/>
    <n v="0"/>
    <n v="0"/>
    <n v="11"/>
    <n v="11"/>
    <n v="0"/>
    <n v="0"/>
    <n v="11"/>
    <n v="11"/>
    <n v="1"/>
    <x v="1"/>
    <n v="0"/>
    <s v="NA"/>
    <n v="0"/>
    <s v="218 West Allen Street"/>
    <n v="0"/>
    <s v="Hendersonville"/>
    <s v="NC"/>
    <n v="28043"/>
  </r>
  <r>
    <x v="2"/>
    <x v="11"/>
    <s v="Multiple"/>
    <x v="27"/>
    <s v="Back at Home BoS - Region 3 - Partners - PSH - Unsheltered CoC"/>
    <n v="20694"/>
    <x v="1"/>
    <n v="3"/>
    <n v="1"/>
    <n v="1"/>
    <n v="4"/>
    <n v="0"/>
    <n v="0"/>
    <n v="4"/>
    <n v="4"/>
    <n v="1"/>
    <x v="1"/>
    <n v="0"/>
    <s v="NA"/>
    <n v="0"/>
    <s v="1985 Tate Blvd. S.E. Suite 529"/>
    <n v="0"/>
    <s v="Hickory"/>
    <s v="NC"/>
    <n v="28601"/>
  </r>
  <r>
    <x v="2"/>
    <x v="11"/>
    <s v="Multiple"/>
    <x v="27"/>
    <s v="Back at Home BoS - Region 3 - Partners - RRH - Unsheltered CoC"/>
    <n v="20695"/>
    <x v="4"/>
    <n v="23"/>
    <n v="7"/>
    <n v="29"/>
    <n v="52"/>
    <n v="0"/>
    <n v="0"/>
    <n v="52"/>
    <n v="52"/>
    <n v="1"/>
    <x v="1"/>
    <n v="0"/>
    <s v="NA"/>
    <n v="0"/>
    <s v="1985 Tate Blvd. S.E. Suite 529"/>
    <n v="0"/>
    <s v="Hickory"/>
    <s v="NC"/>
    <n v="28601"/>
  </r>
  <r>
    <x v="2"/>
    <x v="11"/>
    <s v="Multiple"/>
    <x v="27"/>
    <s v="Back at Home BoS - Region 3 - Vaya - RRH - Rural CoC"/>
    <n v="20716"/>
    <x v="4"/>
    <n v="20"/>
    <n v="7"/>
    <n v="14"/>
    <n v="34"/>
    <n v="0"/>
    <n v="0"/>
    <n v="34"/>
    <n v="34"/>
    <n v="1"/>
    <x v="1"/>
    <n v="0"/>
    <s v="NA"/>
    <n v="0"/>
    <s v="408 Spaulding Rd. Suite B"/>
    <n v="0"/>
    <s v="Marion"/>
    <s v="NC"/>
    <n v="28752"/>
  </r>
  <r>
    <x v="2"/>
    <x v="11"/>
    <s v="Multiple"/>
    <x v="27"/>
    <s v="Back at Home BoS - Region 3 - Vaya - RRH - Unsheltered CoC"/>
    <n v="20718"/>
    <x v="4"/>
    <n v="0"/>
    <n v="0"/>
    <n v="0"/>
    <n v="0"/>
    <n v="0"/>
    <n v="0"/>
    <n v="0"/>
    <n v="0"/>
    <s v="0"/>
    <x v="1"/>
    <n v="0"/>
    <s v="NA"/>
    <n v="0"/>
    <s v="408 Spaulding Rd. Suite B"/>
    <n v="0"/>
    <s v="Marion"/>
    <s v="NC"/>
    <n v="28645"/>
  </r>
  <r>
    <x v="2"/>
    <x v="12"/>
    <s v="Multiple"/>
    <x v="27"/>
    <s v="Back at Home BoS - Region 4 - Diakonos - PSH - Rural CoC"/>
    <n v="20645"/>
    <x v="1"/>
    <n v="4"/>
    <n v="2"/>
    <n v="5"/>
    <n v="9"/>
    <n v="0"/>
    <n v="0"/>
    <n v="9"/>
    <n v="9"/>
    <n v="1"/>
    <x v="1"/>
    <n v="0"/>
    <s v="NA"/>
    <n v="0"/>
    <s v="1421 Fifth Street"/>
    <n v="0"/>
    <s v="Statesville"/>
    <s v="NC"/>
    <n v="27030"/>
  </r>
  <r>
    <x v="2"/>
    <x v="12"/>
    <s v="Multiple"/>
    <x v="27"/>
    <s v="Back at Home BoS - Region 4 - Diakonos - PSH - Unsheltered CoC"/>
    <n v="20650"/>
    <x v="1"/>
    <n v="0"/>
    <n v="0"/>
    <n v="4"/>
    <n v="4"/>
    <n v="0"/>
    <n v="0"/>
    <n v="4"/>
    <n v="4"/>
    <n v="1"/>
    <x v="1"/>
    <n v="0"/>
    <s v="NA"/>
    <n v="0"/>
    <s v="1421 Fifth Street"/>
    <n v="0"/>
    <s v="Statesville"/>
    <s v="NC"/>
    <n v="28677"/>
  </r>
  <r>
    <x v="2"/>
    <x v="12"/>
    <s v="Multiple"/>
    <x v="27"/>
    <s v="Back at Home BoS - Region 4 - Diakonos - RRH - Rural CoC"/>
    <n v="20648"/>
    <x v="4"/>
    <n v="23"/>
    <n v="7"/>
    <n v="10"/>
    <n v="33"/>
    <n v="0"/>
    <n v="0"/>
    <n v="33"/>
    <n v="33"/>
    <n v="1"/>
    <x v="1"/>
    <n v="0"/>
    <s v="NA"/>
    <n v="0"/>
    <s v="1421 Fifth St"/>
    <n v="0"/>
    <s v="Statesville"/>
    <s v="NC"/>
    <n v="27030"/>
  </r>
  <r>
    <x v="2"/>
    <x v="12"/>
    <s v="Multiple"/>
    <x v="27"/>
    <s v="Back at Home BoS - Region 4 - Diakonos - RRH - Unsheltered CoC"/>
    <n v="20651"/>
    <x v="4"/>
    <n v="17"/>
    <n v="5"/>
    <n v="19"/>
    <n v="36"/>
    <n v="0"/>
    <n v="0"/>
    <n v="36"/>
    <n v="36"/>
    <n v="1"/>
    <x v="1"/>
    <n v="0"/>
    <s v="NA"/>
    <n v="0"/>
    <s v="1421 Fifth Street"/>
    <n v="0"/>
    <s v="Statesville"/>
    <s v="NC"/>
    <n v="28687"/>
  </r>
  <r>
    <x v="2"/>
    <x v="13"/>
    <s v="Multiple"/>
    <x v="27"/>
    <s v="Back at Home BoS - Region 5 - Brick Capital - PSH - Unsheltered CoC"/>
    <n v="20644"/>
    <x v="1"/>
    <n v="27"/>
    <n v="8"/>
    <n v="1"/>
    <n v="28"/>
    <n v="0"/>
    <n v="0"/>
    <n v="28"/>
    <n v="28"/>
    <n v="1"/>
    <x v="1"/>
    <n v="0"/>
    <s v="NA"/>
    <n v="0"/>
    <s v="822 S Horner Blvd"/>
    <n v="0"/>
    <s v="Sanford"/>
    <s v="NC"/>
    <n v="27292"/>
  </r>
  <r>
    <x v="2"/>
    <x v="13"/>
    <s v="Multiple"/>
    <x v="27"/>
    <s v="Back at Home BoS - Region 5 - Brick Capital - RRH - Unsheltered CoC"/>
    <n v="20646"/>
    <x v="4"/>
    <n v="0"/>
    <n v="0"/>
    <n v="104"/>
    <n v="104"/>
    <n v="0"/>
    <n v="0"/>
    <n v="104"/>
    <n v="104"/>
    <n v="1"/>
    <x v="1"/>
    <n v="0"/>
    <s v="NA"/>
    <n v="0"/>
    <s v="822 S Horner Blvd"/>
    <n v="0"/>
    <s v="Sanford"/>
    <s v="NC"/>
    <n v="27292"/>
  </r>
  <r>
    <x v="2"/>
    <x v="13"/>
    <s v="Multiple"/>
    <x v="27"/>
    <s v="Back at Home BoS - Region 5 - Partners - RRH - Rural CoC"/>
    <n v="20655"/>
    <x v="4"/>
    <n v="24"/>
    <n v="8"/>
    <n v="17"/>
    <n v="41"/>
    <n v="0"/>
    <n v="0"/>
    <n v="41"/>
    <n v="41"/>
    <n v="1"/>
    <x v="1"/>
    <n v="0"/>
    <s v="NA"/>
    <n v="0"/>
    <s v="1985 Tate Blvd. S.E. Suite 529"/>
    <n v="0"/>
    <s v="Hickory"/>
    <s v="NC"/>
    <n v="28001"/>
  </r>
  <r>
    <x v="2"/>
    <x v="13"/>
    <s v="Multiple"/>
    <x v="27"/>
    <s v="Back at Home BoS - Region 5 - Partners - RRH - Unsheltered CoC"/>
    <n v="20654"/>
    <x v="4"/>
    <n v="89"/>
    <n v="22"/>
    <n v="34"/>
    <n v="123"/>
    <n v="0"/>
    <n v="0"/>
    <n v="123"/>
    <n v="123"/>
    <n v="1"/>
    <x v="1"/>
    <n v="0"/>
    <s v="NA"/>
    <n v="0"/>
    <s v="1985 Tate Blvd. S.E. Suite 529"/>
    <n v="0"/>
    <s v="Hickory"/>
    <s v="NC"/>
    <n v="28025"/>
  </r>
  <r>
    <x v="2"/>
    <x v="13"/>
    <s v="Multiple"/>
    <x v="27"/>
    <s v="Back at Home BoS - Region 5 - Vaya - RRH - Unsheltered CoC"/>
    <n v="20667"/>
    <x v="4"/>
    <n v="49"/>
    <n v="13"/>
    <n v="14"/>
    <n v="63"/>
    <n v="0"/>
    <n v="0"/>
    <n v="63"/>
    <n v="63"/>
    <n v="1"/>
    <x v="1"/>
    <n v="0"/>
    <s v="NA"/>
    <n v="0"/>
    <s v="825 Wilkesboro Blvd."/>
    <n v="0"/>
    <s v="Lenoir"/>
    <s v="NC"/>
    <n v="28144"/>
  </r>
  <r>
    <x v="2"/>
    <x v="13"/>
    <s v="Multiple"/>
    <x v="27"/>
    <s v="Back at Home BoS - Region 5 - Vaya CH ded - PSH - CoC"/>
    <n v="21025"/>
    <x v="1"/>
    <n v="0"/>
    <n v="0"/>
    <n v="2"/>
    <n v="2"/>
    <n v="0"/>
    <n v="0"/>
    <n v="2"/>
    <n v="2"/>
    <n v="1"/>
    <x v="1"/>
    <n v="0"/>
    <s v="NA"/>
    <n v="0"/>
    <s v="825 Wilkesboro Blvd."/>
    <n v="0"/>
    <s v="Lenoir"/>
    <s v="NC"/>
    <n v="28144"/>
  </r>
  <r>
    <x v="2"/>
    <x v="2"/>
    <s v="Multiple"/>
    <x v="27"/>
    <s v="Back at Home BoS - Region 6 - Salvation Army Greensboro - PSH - Unsheltered CoC"/>
    <n v="20686"/>
    <x v="1"/>
    <n v="4"/>
    <n v="1"/>
    <n v="4"/>
    <n v="8"/>
    <n v="0"/>
    <n v="0"/>
    <n v="8"/>
    <n v="8"/>
    <n v="1"/>
    <x v="1"/>
    <n v="0"/>
    <s v="NA"/>
    <n v="0"/>
    <s v="1001 Freeman Mill Rd"/>
    <n v="0"/>
    <s v="Greensboro"/>
    <s v="NC"/>
    <n v="27375"/>
  </r>
  <r>
    <x v="2"/>
    <x v="2"/>
    <s v="Multiple"/>
    <x v="27"/>
    <s v="Back at Home BoS - Region 6 - Salvation Army Greensboro - RRH - Rural CoC"/>
    <n v="20685"/>
    <x v="4"/>
    <n v="0"/>
    <n v="0"/>
    <n v="1"/>
    <n v="1"/>
    <n v="0"/>
    <n v="0"/>
    <n v="1"/>
    <n v="1"/>
    <n v="1"/>
    <x v="1"/>
    <n v="0"/>
    <s v="NA"/>
    <n v="0"/>
    <s v="1001 Freeman Mill Rd"/>
    <n v="0"/>
    <s v="Greensboro"/>
    <s v="NC"/>
    <n v="27573"/>
  </r>
  <r>
    <x v="2"/>
    <x v="2"/>
    <s v="Multiple"/>
    <x v="27"/>
    <s v="Back at Home BoS - Region 6 - Salvation Army Greensboro - RRH - Unsheltered CoC"/>
    <n v="20687"/>
    <x v="4"/>
    <n v="49"/>
    <n v="17"/>
    <n v="17"/>
    <n v="66"/>
    <n v="0"/>
    <n v="0"/>
    <n v="66"/>
    <n v="66"/>
    <n v="1"/>
    <x v="1"/>
    <n v="0"/>
    <s v="NA"/>
    <n v="0"/>
    <s v="1001 Freeman Mill Rd"/>
    <n v="0"/>
    <s v="Greensboro"/>
    <s v="NC"/>
    <n v="27375"/>
  </r>
  <r>
    <x v="2"/>
    <x v="2"/>
    <s v="Multiple"/>
    <x v="27"/>
    <s v="Back at Home BoS - Region 6 - Salvation Army Greensboro CH ded - PSH - CoC"/>
    <n v="21026"/>
    <x v="1"/>
    <n v="0"/>
    <n v="0"/>
    <n v="9"/>
    <n v="9"/>
    <n v="0"/>
    <n v="0"/>
    <n v="9"/>
    <n v="9"/>
    <n v="1"/>
    <x v="1"/>
    <n v="0"/>
    <s v="NA"/>
    <n v="0"/>
    <s v="1001 Freeman Mill Rd"/>
    <n v="0"/>
    <s v="Greensboro"/>
    <s v="NC"/>
    <n v="27573"/>
  </r>
  <r>
    <x v="2"/>
    <x v="2"/>
    <s v="Person"/>
    <x v="27"/>
    <s v="Back at Home BoS - Region 6 - Vaya - PSH - Rural CoC"/>
    <n v="21004"/>
    <x v="1"/>
    <n v="0"/>
    <n v="0"/>
    <n v="1"/>
    <n v="1"/>
    <n v="0"/>
    <n v="0"/>
    <n v="1"/>
    <n v="1"/>
    <n v="1"/>
    <x v="1"/>
    <n v="0"/>
    <s v="NA"/>
    <n v="0"/>
    <n v="0"/>
    <n v="0"/>
    <n v="0"/>
    <n v="0"/>
    <n v="27537"/>
  </r>
  <r>
    <x v="2"/>
    <x v="2"/>
    <s v="Multiple"/>
    <x v="27"/>
    <s v="Back at Home BoS - Region 6 - Vaya - PSH - Unsheltered CoC"/>
    <n v="20941"/>
    <x v="1"/>
    <n v="26"/>
    <n v="5"/>
    <n v="15"/>
    <n v="41"/>
    <n v="0"/>
    <n v="0"/>
    <n v="41"/>
    <n v="41"/>
    <n v="1"/>
    <x v="1"/>
    <n v="0"/>
    <s v="NA"/>
    <n v="0"/>
    <s v="1001 Freeman Mill Rd"/>
    <n v="0"/>
    <s v="Greensboro"/>
    <s v="NC"/>
    <n v="27217"/>
  </r>
  <r>
    <x v="2"/>
    <x v="3"/>
    <s v="Multiple"/>
    <x v="27"/>
    <s v="Back at Home BoS - Region 7 - Brick Capital - PSH - Rural CoC"/>
    <n v="20697"/>
    <x v="1"/>
    <n v="6"/>
    <n v="2"/>
    <n v="13"/>
    <n v="19"/>
    <n v="0"/>
    <n v="0"/>
    <n v="19"/>
    <n v="19"/>
    <n v="1"/>
    <x v="1"/>
    <n v="0"/>
    <s v="NA"/>
    <n v="0"/>
    <s v="822 S Horner Blvd"/>
    <n v="0"/>
    <s v="Sanford"/>
    <s v="NC"/>
    <n v="28334"/>
  </r>
  <r>
    <x v="2"/>
    <x v="3"/>
    <s v="Multiple"/>
    <x v="27"/>
    <s v="Back at Home BoS - Region 7 - Brick Capital - RRH - Rural CoC"/>
    <n v="20698"/>
    <x v="4"/>
    <n v="164"/>
    <n v="45"/>
    <n v="34"/>
    <n v="198"/>
    <n v="0"/>
    <n v="0"/>
    <n v="198"/>
    <n v="198"/>
    <n v="1"/>
    <x v="1"/>
    <n v="0"/>
    <s v="NA"/>
    <n v="0"/>
    <s v="822 S Horner Blvd"/>
    <n v="0"/>
    <s v="Sanford"/>
    <s v="NC"/>
    <n v="28334"/>
  </r>
  <r>
    <x v="2"/>
    <x v="3"/>
    <s v="Multiple"/>
    <x v="27"/>
    <s v="Back at Home BoS - Region 7 - Brick Capital - RRH - Unsheltered CoC"/>
    <n v="20700"/>
    <x v="4"/>
    <n v="28"/>
    <n v="7"/>
    <n v="7"/>
    <n v="35"/>
    <n v="0"/>
    <n v="0"/>
    <n v="35"/>
    <n v="35"/>
    <n v="1"/>
    <x v="1"/>
    <n v="0"/>
    <s v="NA"/>
    <n v="0"/>
    <s v="822 S Horner Blvd"/>
    <n v="0"/>
    <s v="Sanford"/>
    <s v="NC"/>
    <n v="28334"/>
  </r>
  <r>
    <x v="2"/>
    <x v="3"/>
    <s v="Multiple"/>
    <x v="27"/>
    <s v="Back at Home BoS - Region 7 - Brick Capital CH ded - PSH - CoC"/>
    <n v="21022"/>
    <x v="1"/>
    <n v="0"/>
    <n v="0"/>
    <n v="10"/>
    <n v="10"/>
    <n v="0"/>
    <n v="0"/>
    <n v="10"/>
    <n v="10"/>
    <n v="1"/>
    <x v="1"/>
    <n v="0"/>
    <s v="NA"/>
    <n v="0"/>
    <s v="822 S Horner Blvd"/>
    <n v="0"/>
    <s v="Sanford"/>
    <s v="NC"/>
    <n v="27330"/>
  </r>
  <r>
    <x v="2"/>
    <x v="14"/>
    <s v="Multiple"/>
    <x v="27"/>
    <s v="Back at Home BoS - Region 8 - Brick Capital - RRH - Rural CoC"/>
    <n v="20657"/>
    <x v="4"/>
    <n v="7"/>
    <n v="3"/>
    <n v="8"/>
    <n v="15"/>
    <n v="0"/>
    <n v="0"/>
    <n v="15"/>
    <n v="15"/>
    <n v="1"/>
    <x v="1"/>
    <n v="0"/>
    <s v="NA"/>
    <n v="0"/>
    <s v="822 S Horner Blvd"/>
    <n v="0"/>
    <s v="Sanford"/>
    <s v="NC"/>
    <n v="28358"/>
  </r>
  <r>
    <x v="2"/>
    <x v="14"/>
    <s v="Multiple"/>
    <x v="27"/>
    <s v="Back at Home BoS - Region 8 - Trillium - RRH - Rural CoC"/>
    <n v="20660"/>
    <x v="4"/>
    <n v="23"/>
    <n v="6"/>
    <n v="16"/>
    <n v="39"/>
    <n v="0"/>
    <n v="0"/>
    <n v="39"/>
    <n v="39"/>
    <n v="1"/>
    <x v="1"/>
    <n v="0"/>
    <s v="NA"/>
    <n v="0"/>
    <s v="201 West First Street"/>
    <n v="0"/>
    <s v="Greenville"/>
    <s v="NC"/>
    <n v="28320"/>
  </r>
  <r>
    <x v="2"/>
    <x v="15"/>
    <s v="Multiple"/>
    <x v="27"/>
    <s v="Back at Home BoS - Region 9 - Greene Lamp - RRH - Unsheltered CoC"/>
    <n v="20671"/>
    <x v="4"/>
    <n v="0"/>
    <n v="0"/>
    <n v="2"/>
    <n v="2"/>
    <n v="0"/>
    <n v="0"/>
    <n v="2"/>
    <n v="2"/>
    <n v="1"/>
    <x v="1"/>
    <n v="0"/>
    <s v="NA"/>
    <n v="0"/>
    <s v="309 Summit"/>
    <n v="0"/>
    <s v="Kinston"/>
    <s v="NC"/>
    <n v="27801"/>
  </r>
  <r>
    <x v="2"/>
    <x v="15"/>
    <s v="Multiple"/>
    <x v="27"/>
    <s v="Back at Home BoS - Region 9 - Trillium - PSH - Rural CoC"/>
    <n v="20677"/>
    <x v="1"/>
    <n v="33"/>
    <n v="9"/>
    <n v="12"/>
    <n v="45"/>
    <n v="0"/>
    <n v="0"/>
    <n v="45"/>
    <n v="45"/>
    <n v="1"/>
    <x v="1"/>
    <n v="0"/>
    <s v="NA"/>
    <n v="0"/>
    <s v="201 West First Street"/>
    <n v="0"/>
    <s v="Greenville"/>
    <s v="NC"/>
    <n v="27839"/>
  </r>
  <r>
    <x v="2"/>
    <x v="15"/>
    <s v="Multiple"/>
    <x v="27"/>
    <s v="Back at Home BoS - Region 9 - Trillium - RRH - Unsheltered CoC"/>
    <n v="20675"/>
    <x v="4"/>
    <n v="2"/>
    <n v="1"/>
    <n v="3"/>
    <n v="5"/>
    <n v="0"/>
    <n v="0"/>
    <n v="5"/>
    <n v="5"/>
    <n v="1"/>
    <x v="1"/>
    <n v="0"/>
    <s v="NA"/>
    <n v="0"/>
    <s v="201 West First Street"/>
    <n v="0"/>
    <s v="Greenville"/>
    <s v="NC"/>
    <n v="27856"/>
  </r>
  <r>
    <x v="2"/>
    <x v="15"/>
    <s v="Multiple"/>
    <x v="27"/>
    <s v="Back at Home BoS - Region 9 - Vaya - PSH - Rural CoC"/>
    <n v="20681"/>
    <x v="1"/>
    <n v="42"/>
    <n v="12"/>
    <n v="52"/>
    <n v="94"/>
    <n v="0"/>
    <n v="0"/>
    <n v="94"/>
    <n v="94"/>
    <n v="1"/>
    <x v="1"/>
    <n v="0"/>
    <s v="NA"/>
    <n v="0"/>
    <s v="134 S. Garnett St."/>
    <n v="0"/>
    <s v="Henderson"/>
    <s v="NC"/>
    <n v="27536"/>
  </r>
  <r>
    <x v="2"/>
    <x v="15"/>
    <s v="Multiple"/>
    <x v="27"/>
    <s v="Back at Home BoS - Region 9 - Vaya - RRH - Rural CoC"/>
    <n v="20680"/>
    <x v="4"/>
    <n v="59"/>
    <n v="14"/>
    <n v="5"/>
    <n v="64"/>
    <n v="0"/>
    <n v="0"/>
    <n v="64"/>
    <n v="64"/>
    <n v="1"/>
    <x v="1"/>
    <n v="0"/>
    <s v="NA"/>
    <n v="0"/>
    <s v="134 S. Garnett St."/>
    <n v="0"/>
    <s v="Henderson"/>
    <s v="NC"/>
    <n v="27537"/>
  </r>
  <r>
    <x v="2"/>
    <x v="15"/>
    <s v="Multiple"/>
    <x v="27"/>
    <s v="Back at Home BoS - Region 9 - Vaya CH ded - PSH - CoC"/>
    <n v="21024"/>
    <x v="1"/>
    <n v="0"/>
    <n v="0"/>
    <n v="5"/>
    <n v="5"/>
    <n v="0"/>
    <n v="0"/>
    <n v="5"/>
    <n v="5"/>
    <n v="1"/>
    <x v="1"/>
    <n v="0"/>
    <s v="NA"/>
    <n v="0"/>
    <s v="134 S. Garnett St."/>
    <n v="0"/>
    <s v="Henderson"/>
    <s v="NC"/>
    <n v="27536"/>
  </r>
  <r>
    <x v="2"/>
    <x v="13"/>
    <s v="Davidson"/>
    <x v="28"/>
    <s v="Baptist Children's Home - Davidson County - Family Care - TH - Private"/>
    <n v="20135"/>
    <x v="2"/>
    <n v="6"/>
    <n v="3"/>
    <n v="0"/>
    <n v="6"/>
    <n v="0"/>
    <n v="0"/>
    <n v="6"/>
    <n v="4"/>
    <n v="0.66666666666666663"/>
    <x v="2"/>
    <n v="0"/>
    <s v="NA"/>
    <n v="0"/>
    <s v="100 Boone Drive"/>
    <n v="0"/>
    <s v="Thomasville"/>
    <s v="NC"/>
    <n v="27360"/>
  </r>
  <r>
    <x v="2"/>
    <x v="14"/>
    <s v="Bladen"/>
    <x v="29"/>
    <s v="Bladenboro Housing Authority - Bladen County - EHV - PH - HUD"/>
    <n v="20436"/>
    <x v="3"/>
    <n v="0"/>
    <n v="0"/>
    <n v="12"/>
    <n v="12"/>
    <n v="0"/>
    <n v="0"/>
    <n v="12"/>
    <n v="12"/>
    <n v="1"/>
    <x v="2"/>
    <n v="0"/>
    <s v="NA"/>
    <n v="0"/>
    <s v="706 Chestnut St"/>
    <n v="0"/>
    <s v="Bladenboro"/>
    <s v="NC"/>
    <n v="28320"/>
  </r>
  <r>
    <x v="2"/>
    <x v="3"/>
    <s v="Lee"/>
    <x v="30"/>
    <s v="Bread of Life Ministries of Sanford - Lee County - Emer. Weather Shelter - Seasonal- ES - Private"/>
    <n v="7227"/>
    <x v="0"/>
    <n v="0"/>
    <n v="0"/>
    <n v="0"/>
    <n v="0"/>
    <n v="0"/>
    <n v="20"/>
    <n v="20"/>
    <n v="16"/>
    <n v="0.8"/>
    <x v="2"/>
    <n v="0"/>
    <s v="NA"/>
    <s v="Facility"/>
    <s v="219 Maple Ave"/>
    <n v="0"/>
    <s v="Sanford"/>
    <s v="NC"/>
    <n v="27330"/>
  </r>
  <r>
    <x v="2"/>
    <x v="3"/>
    <s v="Multiple"/>
    <x v="31"/>
    <s v="Brick Capital Community Development - Piedmont Transfer - PSH - HUD"/>
    <n v="20873"/>
    <x v="1"/>
    <n v="86"/>
    <n v="22"/>
    <n v="66"/>
    <n v="152"/>
    <n v="0"/>
    <n v="0"/>
    <n v="152"/>
    <n v="152"/>
    <n v="1"/>
    <x v="1"/>
    <n v="0"/>
    <s v="NA"/>
    <n v="0"/>
    <s v="403 W Makepeace St."/>
    <n v="0"/>
    <s v="Sanford"/>
    <s v="NC"/>
    <n v="28025"/>
  </r>
  <r>
    <x v="2"/>
    <x v="3"/>
    <s v="Multiple"/>
    <x v="31"/>
    <s v="Brick Capital Community Development - Region 7 - PSH - HUD"/>
    <n v="20612"/>
    <x v="1"/>
    <n v="0"/>
    <n v="0"/>
    <n v="20"/>
    <n v="20"/>
    <n v="0"/>
    <n v="0"/>
    <n v="20"/>
    <n v="20"/>
    <n v="1"/>
    <x v="1"/>
    <n v="0"/>
    <s v="NA"/>
    <n v="0"/>
    <s v="403 W Makepeace St."/>
    <n v="0"/>
    <s v="Sanford"/>
    <s v="NC"/>
    <n v="27330"/>
  </r>
  <r>
    <x v="2"/>
    <x v="13"/>
    <s v="Cabarrus"/>
    <x v="32"/>
    <s v="Cabarrus Cooperative Christian Ministry - Cabarrus County - Mac + - TH - Private"/>
    <n v="21075"/>
    <x v="2"/>
    <n v="11"/>
    <n v="5"/>
    <n v="0"/>
    <n v="11"/>
    <n v="0"/>
    <n v="0"/>
    <n v="11"/>
    <n v="5"/>
    <n v="0.45454545454545453"/>
    <x v="2"/>
    <n v="0"/>
    <s v="NA"/>
    <n v="0"/>
    <s v="4876 Caremore Place"/>
    <n v="0"/>
    <s v="Kannapolis"/>
    <s v="NC"/>
    <n v="28081"/>
  </r>
  <r>
    <x v="2"/>
    <x v="13"/>
    <s v="Cabarrus"/>
    <x v="32"/>
    <s v="Cabarrus Cooperative Christian Ministry - Cabarrus County - Mothers and Children's - TH - Private"/>
    <n v="5042"/>
    <x v="2"/>
    <n v="24"/>
    <n v="7"/>
    <n v="0"/>
    <n v="24"/>
    <n v="0"/>
    <n v="0"/>
    <n v="24"/>
    <n v="16"/>
    <n v="0.66666666666666663"/>
    <x v="2"/>
    <n v="0"/>
    <s v="NA"/>
    <n v="0"/>
    <s v="274 Spring St NW"/>
    <n v="0"/>
    <s v="Concord"/>
    <s v="NC"/>
    <n v="28025"/>
  </r>
  <r>
    <x v="2"/>
    <x v="13"/>
    <s v="Cabarrus"/>
    <x v="32"/>
    <s v="Cabarrus Cooperative Christian Ministry - Cabarrus County - My Father's House - TH - Private"/>
    <n v="21076"/>
    <x v="0"/>
    <n v="14"/>
    <n v="4"/>
    <n v="0"/>
    <n v="14"/>
    <n v="0"/>
    <n v="0"/>
    <n v="14"/>
    <n v="10"/>
    <n v="0.7142857142857143"/>
    <x v="2"/>
    <n v="0"/>
    <s v="NA"/>
    <s v="Facility"/>
    <s v="1805 Dale Earnhardt Blvd"/>
    <n v="0"/>
    <s v="Kannapolis"/>
    <s v="NC"/>
    <n v="28081"/>
  </r>
  <r>
    <x v="2"/>
    <x v="13"/>
    <s v="Cabarrus"/>
    <x v="32"/>
    <s v="Cabarrus Cooperative Christian Ministry - Cabarrus County - Teaching House - TH - Private"/>
    <n v="4975"/>
    <x v="2"/>
    <n v="22"/>
    <n v="11"/>
    <n v="0"/>
    <n v="22"/>
    <n v="0"/>
    <n v="0"/>
    <n v="22"/>
    <n v="0"/>
    <n v="0"/>
    <x v="2"/>
    <n v="0"/>
    <s v="NA"/>
    <n v="0"/>
    <s v="246 Country Club Dr.  NE"/>
    <n v="0"/>
    <s v="Concord"/>
    <s v="NC"/>
    <n v="28025"/>
  </r>
  <r>
    <x v="2"/>
    <x v="13"/>
    <s v="Cabarrus"/>
    <x v="33"/>
    <s v="Cabarrus Victim's Asstistance Network - Cabarrus County - DV Shelter - ES - Private"/>
    <n v="4816"/>
    <x v="0"/>
    <n v="9"/>
    <n v="3"/>
    <n v="1"/>
    <n v="10"/>
    <n v="0"/>
    <n v="0"/>
    <n v="10"/>
    <n v="6"/>
    <n v="0.6"/>
    <x v="2"/>
    <n v="1"/>
    <s v="DV"/>
    <s v="Facility"/>
    <n v="0"/>
    <n v="0"/>
    <s v="Concord"/>
    <s v="NC"/>
    <n v="28026"/>
  </r>
  <r>
    <x v="2"/>
    <x v="5"/>
    <s v="Carteret"/>
    <x v="34"/>
    <s v="Carteret Co. Domestic Violence - Carteret County - DV Shelter - ES - Private"/>
    <n v="4818"/>
    <x v="0"/>
    <n v="6"/>
    <n v="2"/>
    <n v="3"/>
    <n v="9"/>
    <n v="0"/>
    <n v="0"/>
    <n v="9"/>
    <n v="3"/>
    <n v="0.33333333333333331"/>
    <x v="0"/>
    <n v="1"/>
    <s v="DV"/>
    <s v="Facility"/>
    <n v="0"/>
    <n v="0"/>
    <s v="Morehead City"/>
    <s v="NC"/>
    <n v="28557"/>
  </r>
  <r>
    <x v="2"/>
    <x v="2"/>
    <s v="Chatham"/>
    <x v="35"/>
    <s v="Catholic Worker House - Chatham County - Silk Hope Shelter - ES - Private"/>
    <n v="4822"/>
    <x v="0"/>
    <n v="0"/>
    <n v="0"/>
    <n v="3"/>
    <n v="3"/>
    <n v="0"/>
    <n v="0"/>
    <n v="3"/>
    <n v="1"/>
    <n v="0.33333333333333331"/>
    <x v="2"/>
    <n v="0"/>
    <s v="NA"/>
    <s v="Facility"/>
    <s v="3355 Woody Store Rd"/>
    <n v="0"/>
    <s v="Siler City"/>
    <s v="NC"/>
    <n v="27344"/>
  </r>
  <r>
    <x v="2"/>
    <x v="8"/>
    <s v="Pitt"/>
    <x v="36"/>
    <s v="Center for Family Violence Prevention - Pitt County - New Directions DV Shelter - ES - Private"/>
    <n v="4868"/>
    <x v="0"/>
    <n v="11"/>
    <n v="2"/>
    <n v="6"/>
    <n v="17"/>
    <n v="0"/>
    <n v="0"/>
    <n v="17"/>
    <n v="12"/>
    <n v="0.70588235294117652"/>
    <x v="0"/>
    <n v="1"/>
    <s v="DV"/>
    <s v="Facility"/>
    <n v="0"/>
    <n v="0"/>
    <s v="Greenville"/>
    <s v="NC"/>
    <n v="27858"/>
  </r>
  <r>
    <x v="2"/>
    <x v="15"/>
    <s v="Multiple"/>
    <x v="37"/>
    <s v="CHOEDC - Multiple BoS Counties - Region 9 - RRH - State ESG"/>
    <n v="20928"/>
    <x v="4"/>
    <n v="9"/>
    <n v="2"/>
    <n v="4"/>
    <n v="13"/>
    <n v="0"/>
    <n v="0"/>
    <n v="13"/>
    <n v="13"/>
    <n v="1"/>
    <x v="1"/>
    <n v="0"/>
    <s v="NA"/>
    <n v="0"/>
    <s v="960 Corporate Drive, Suite 405"/>
    <n v="0"/>
    <s v="Hillsborough"/>
    <s v="NC"/>
    <n v="27801"/>
  </r>
  <r>
    <x v="2"/>
    <x v="11"/>
    <s v="Alexander"/>
    <x v="38"/>
    <s v="Charles George VAMC - Alexander County - HUD-VASH - VA"/>
    <n v="20582"/>
    <x v="1"/>
    <n v="0"/>
    <n v="0"/>
    <n v="1"/>
    <n v="1"/>
    <n v="0"/>
    <n v="0"/>
    <n v="1"/>
    <n v="1"/>
    <n v="1"/>
    <x v="2"/>
    <n v="0"/>
    <s v="NA"/>
    <n v="0"/>
    <n v="0"/>
    <n v="0"/>
    <s v="Stony Point"/>
    <s v="NC"/>
    <n v="28678"/>
  </r>
  <r>
    <x v="2"/>
    <x v="11"/>
    <s v="Caldwell"/>
    <x v="38"/>
    <s v="Charles George VAMC - Caldwell County - HUD-VASH - VA"/>
    <n v="20345"/>
    <x v="1"/>
    <n v="0"/>
    <n v="0"/>
    <n v="11"/>
    <n v="11"/>
    <n v="0"/>
    <n v="0"/>
    <n v="11"/>
    <n v="10"/>
    <n v="0.90909090909090906"/>
    <x v="2"/>
    <n v="0"/>
    <s v="NA"/>
    <n v="0"/>
    <n v="0"/>
    <n v="0"/>
    <s v="Granite Falls"/>
    <s v="NC"/>
    <n v="28630"/>
  </r>
  <r>
    <x v="2"/>
    <x v="6"/>
    <s v="Madison"/>
    <x v="38"/>
    <s v="Charles George VAMC - Madison County - HUD-VASH - VA"/>
    <n v="7141"/>
    <x v="1"/>
    <n v="0"/>
    <n v="0"/>
    <n v="1"/>
    <n v="1"/>
    <n v="0"/>
    <n v="0"/>
    <n v="1"/>
    <n v="0"/>
    <n v="0"/>
    <x v="2"/>
    <n v="0"/>
    <s v="NA"/>
    <n v="0"/>
    <n v="0"/>
    <n v="0"/>
    <s v="Madison"/>
    <s v="NC"/>
    <n v="28753"/>
  </r>
  <r>
    <x v="2"/>
    <x v="9"/>
    <s v="Transylvania"/>
    <x v="38"/>
    <s v="Charles George VAMC - Transylvania County - HUD-VASH - VA"/>
    <n v="20346"/>
    <x v="1"/>
    <n v="0"/>
    <n v="0"/>
    <n v="1"/>
    <n v="1"/>
    <n v="0"/>
    <n v="0"/>
    <n v="1"/>
    <n v="1"/>
    <n v="1"/>
    <x v="2"/>
    <n v="0"/>
    <s v="NA"/>
    <n v="0"/>
    <n v="0"/>
    <n v="0"/>
    <s v="Brevard"/>
    <s v="NC"/>
    <n v="28712"/>
  </r>
  <r>
    <x v="2"/>
    <x v="11"/>
    <s v="Burke"/>
    <x v="39"/>
    <s v="Charles George VAMC - Burke County - HUD-VASH - VA"/>
    <n v="20051"/>
    <x v="1"/>
    <n v="0"/>
    <n v="0"/>
    <n v="6"/>
    <n v="6"/>
    <n v="0"/>
    <n v="0"/>
    <n v="6"/>
    <n v="6"/>
    <n v="1"/>
    <x v="2"/>
    <n v="0"/>
    <s v="NA"/>
    <n v="0"/>
    <n v="0"/>
    <n v="0"/>
    <s v="Hildebran"/>
    <s v="NC"/>
    <n v="28637"/>
  </r>
  <r>
    <x v="2"/>
    <x v="11"/>
    <s v="Catawba"/>
    <x v="40"/>
    <s v="Charles George VAMC - Catawba County - HUD-VASH - VA"/>
    <n v="20053"/>
    <x v="1"/>
    <n v="0"/>
    <n v="0"/>
    <n v="30"/>
    <n v="30"/>
    <n v="0"/>
    <n v="0"/>
    <n v="30"/>
    <n v="26"/>
    <n v="0.8666666666666667"/>
    <x v="2"/>
    <n v="0"/>
    <s v="NA"/>
    <n v="0"/>
    <n v="0"/>
    <n v="0"/>
    <s v="Hickory"/>
    <s v="NC"/>
    <n v="28602"/>
  </r>
  <r>
    <x v="2"/>
    <x v="9"/>
    <s v="Rutherford"/>
    <x v="41"/>
    <s v="Charles George VAMC - Rutherford County - HUD-VASH - VA"/>
    <n v="7161"/>
    <x v="1"/>
    <n v="0"/>
    <n v="0"/>
    <n v="10"/>
    <n v="10"/>
    <n v="0"/>
    <n v="0"/>
    <n v="10"/>
    <n v="9"/>
    <n v="0.9"/>
    <x v="2"/>
    <n v="0"/>
    <s v="NA"/>
    <n v="0"/>
    <n v="0"/>
    <n v="0"/>
    <s v="Spindale"/>
    <s v="NC"/>
    <n v="28160"/>
  </r>
  <r>
    <x v="2"/>
    <x v="11"/>
    <s v="McDowell"/>
    <x v="42"/>
    <s v="Charles George VAMC - McDowell County - HUD-VASH - VA"/>
    <n v="7392"/>
    <x v="1"/>
    <n v="0"/>
    <n v="0"/>
    <n v="10"/>
    <n v="10"/>
    <n v="0"/>
    <n v="0"/>
    <n v="10"/>
    <n v="9"/>
    <n v="0.9"/>
    <x v="2"/>
    <n v="0"/>
    <s v="NA"/>
    <n v="0"/>
    <n v="0"/>
    <n v="0"/>
    <s v="Marion"/>
    <s v="NC"/>
    <n v="28752"/>
  </r>
  <r>
    <x v="2"/>
    <x v="6"/>
    <s v="Haywood"/>
    <x v="43"/>
    <s v="Charles George VAMC - Haywood County - HUD-VASH - VA"/>
    <n v="7394"/>
    <x v="1"/>
    <n v="0"/>
    <n v="0"/>
    <n v="5"/>
    <n v="5"/>
    <n v="0"/>
    <n v="0"/>
    <n v="5"/>
    <n v="5"/>
    <n v="1"/>
    <x v="2"/>
    <n v="0"/>
    <s v="NA"/>
    <n v="0"/>
    <n v="0"/>
    <n v="0"/>
    <s v="Waynesville"/>
    <s v="NC"/>
    <n v="28786"/>
  </r>
  <r>
    <x v="2"/>
    <x v="2"/>
    <s v="Chatham"/>
    <x v="44"/>
    <s v="Chatham County Housing Authority - Chatham County - EHV - PH - HUD"/>
    <n v="20438"/>
    <x v="3"/>
    <n v="0"/>
    <n v="0"/>
    <n v="15"/>
    <n v="15"/>
    <n v="0"/>
    <n v="0"/>
    <n v="15"/>
    <n v="11"/>
    <n v="0.73333333333333328"/>
    <x v="2"/>
    <n v="0"/>
    <s v="NA"/>
    <n v="0"/>
    <s v="13450 US-64"/>
    <n v="0"/>
    <s v="Siler City"/>
    <s v="NC"/>
    <n v="27344"/>
  </r>
  <r>
    <x v="2"/>
    <x v="15"/>
    <s v="Vance"/>
    <x v="45"/>
    <s v="Community Partners of Hope - Vance County - Men's Shelter - Private"/>
    <n v="5570"/>
    <x v="0"/>
    <n v="0"/>
    <n v="0"/>
    <n v="16"/>
    <n v="16"/>
    <n v="0"/>
    <n v="0"/>
    <n v="16"/>
    <n v="11"/>
    <n v="0.6875"/>
    <x v="2"/>
    <n v="0"/>
    <s v="NA"/>
    <s v="Facility"/>
    <s v="903 North Garnett Street"/>
    <n v="0"/>
    <s v="Henderson"/>
    <s v="NC"/>
    <n v="27536"/>
  </r>
  <r>
    <x v="2"/>
    <x v="15"/>
    <s v="Vance"/>
    <x v="45"/>
    <s v="Community Partners of Hope - Vance County - Men's Transitional Housing - Private"/>
    <n v="6786"/>
    <x v="2"/>
    <n v="0"/>
    <n v="0"/>
    <n v="7"/>
    <n v="7"/>
    <n v="0"/>
    <n v="0"/>
    <n v="7"/>
    <n v="6"/>
    <n v="0.8571428571428571"/>
    <x v="2"/>
    <n v="0"/>
    <s v="NA"/>
    <n v="0"/>
    <s v="203 Harner Street"/>
    <n v="0"/>
    <s v="Henderson"/>
    <s v="NC"/>
    <n v="27536"/>
  </r>
  <r>
    <x v="2"/>
    <x v="14"/>
    <s v="Scotland"/>
    <x v="46"/>
    <s v="Concerned Citizens for the Homeless  - Scotland County - Emergency Shelter - Private"/>
    <n v="20520"/>
    <x v="0"/>
    <n v="0"/>
    <n v="0"/>
    <n v="8"/>
    <n v="8"/>
    <n v="0"/>
    <n v="0"/>
    <n v="8"/>
    <n v="6"/>
    <n v="0.75"/>
    <x v="2"/>
    <n v="0"/>
    <s v="NA"/>
    <s v="Facility"/>
    <s v="130 Biggs St"/>
    <n v="0"/>
    <s v="Laurinburg"/>
    <s v="NC"/>
    <n v="28352"/>
  </r>
  <r>
    <x v="2"/>
    <x v="9"/>
    <s v="Transylvania"/>
    <x v="47"/>
    <s v="Cove Shelter - Transylvania County - ES - Private"/>
    <n v="20727"/>
    <x v="0"/>
    <n v="0"/>
    <n v="0"/>
    <n v="0"/>
    <n v="0"/>
    <n v="0"/>
    <n v="20"/>
    <n v="20"/>
    <n v="14"/>
    <n v="0.7"/>
    <x v="2"/>
    <n v="0"/>
    <s v="NA"/>
    <s v="Facility"/>
    <s v="40 Nicholson Creek Road"/>
    <n v="0"/>
    <s v="Brevard"/>
    <s v="NC"/>
    <n v="28712"/>
  </r>
  <r>
    <x v="2"/>
    <x v="13"/>
    <s v="Davidson"/>
    <x v="48"/>
    <s v="Davidson County First Hope Ministries - Davidson County - Emergency Shelter - ES - ESG"/>
    <n v="1779"/>
    <x v="0"/>
    <n v="24"/>
    <n v="7"/>
    <n v="64"/>
    <n v="88"/>
    <n v="0"/>
    <n v="0"/>
    <n v="88"/>
    <n v="66"/>
    <n v="0.75"/>
    <x v="1"/>
    <n v="0"/>
    <s v="NA"/>
    <s v="Facility"/>
    <s v="107 E 1st Ave"/>
    <n v="0"/>
    <s v="Lexington"/>
    <s v="NC"/>
    <n v="27292"/>
  </r>
  <r>
    <x v="2"/>
    <x v="12"/>
    <s v="Iredell"/>
    <x v="49"/>
    <s v="Diakonos, Inc. - Iredell County - Fifth Street Ministries - ES - State ESG"/>
    <n v="4542"/>
    <x v="0"/>
    <n v="24"/>
    <n v="6"/>
    <n v="48"/>
    <n v="72"/>
    <n v="0"/>
    <n v="0"/>
    <n v="72"/>
    <n v="33"/>
    <n v="0.45833333333333331"/>
    <x v="1"/>
    <n v="0"/>
    <s v="NA"/>
    <s v="Facility"/>
    <s v="1421 Fifth St"/>
    <n v="0"/>
    <s v="Statesville"/>
    <s v="NC"/>
    <n v="28677"/>
  </r>
  <r>
    <x v="2"/>
    <x v="12"/>
    <s v="Iredell"/>
    <x v="49"/>
    <s v="Diakonos, Inc. - Iredell County - My Sister's House DV Shelter - ES - Private"/>
    <n v="6787"/>
    <x v="0"/>
    <n v="24"/>
    <n v="6"/>
    <n v="8"/>
    <n v="32"/>
    <n v="0"/>
    <n v="0"/>
    <n v="32"/>
    <n v="7"/>
    <n v="0.21875"/>
    <x v="0"/>
    <n v="0"/>
    <s v="DV"/>
    <s v="Facility"/>
    <s v="1421 Fifth St"/>
    <n v="0"/>
    <s v="Statesville"/>
    <s v="NC"/>
    <n v="28687"/>
  </r>
  <r>
    <x v="2"/>
    <x v="12"/>
    <s v="Iredell"/>
    <x v="49"/>
    <s v="Diakonos, Inc. - Iredell County - Night Shelter - ES - State ESG"/>
    <n v="1432"/>
    <x v="0"/>
    <n v="0"/>
    <n v="0"/>
    <n v="56"/>
    <n v="56"/>
    <n v="0"/>
    <n v="0"/>
    <n v="56"/>
    <n v="56"/>
    <n v="1"/>
    <x v="1"/>
    <n v="0"/>
    <s v="NA"/>
    <s v="Facility"/>
    <s v="1421 Fifth St"/>
    <n v="0"/>
    <s v="Statesville"/>
    <s v="NC"/>
    <n v="28677"/>
  </r>
  <r>
    <x v="2"/>
    <x v="12"/>
    <s v="Iredell"/>
    <x v="49"/>
    <s v="Diakonos, Inc. - Iredell County - PSH - HUD"/>
    <n v="20747"/>
    <x v="1"/>
    <n v="0"/>
    <n v="0"/>
    <n v="7"/>
    <n v="7"/>
    <n v="0"/>
    <n v="0"/>
    <n v="7"/>
    <n v="7"/>
    <n v="1"/>
    <x v="1"/>
    <n v="0"/>
    <s v="NA"/>
    <n v="0"/>
    <n v="0"/>
    <n v="0"/>
    <s v="Statesville"/>
    <s v="NC"/>
    <n v="28677"/>
  </r>
  <r>
    <x v="2"/>
    <x v="12"/>
    <s v="Iredell"/>
    <x v="49"/>
    <s v="Diakonos, Inc. - Iredell County - Transitional Housing - TH - Private"/>
    <n v="20476"/>
    <x v="2"/>
    <n v="0"/>
    <n v="0"/>
    <n v="15"/>
    <n v="15"/>
    <n v="0"/>
    <n v="0"/>
    <n v="15"/>
    <n v="15"/>
    <n v="1"/>
    <x v="1"/>
    <n v="0"/>
    <s v="NA"/>
    <n v="0"/>
    <s v="1410 5th St"/>
    <s v="Unit A &amp; Unit B"/>
    <s v="Statesville"/>
    <s v="NC"/>
    <n v="28677"/>
  </r>
  <r>
    <x v="2"/>
    <x v="12"/>
    <s v="Iredell"/>
    <x v="49"/>
    <s v="Diakonos, Inc. - Iredell County - Veterans Transitional Housing - TH - Private"/>
    <n v="6960"/>
    <x v="2"/>
    <n v="0"/>
    <n v="0"/>
    <n v="5"/>
    <n v="5"/>
    <n v="0"/>
    <n v="0"/>
    <n v="5"/>
    <n v="2"/>
    <n v="0.4"/>
    <x v="1"/>
    <n v="0"/>
    <s v="NA"/>
    <n v="0"/>
    <s v="1208 Wilsonlee Blvd"/>
    <n v="0"/>
    <s v="Statesville"/>
    <s v="NC"/>
    <n v="28677"/>
  </r>
  <r>
    <x v="2"/>
    <x v="12"/>
    <s v="Multiple"/>
    <x v="49"/>
    <s v="Diakonos, Inc. - Multiple BoS Counties - DISSY Rapid Rehousing - RRH - State ESG"/>
    <n v="6057"/>
    <x v="4"/>
    <n v="12"/>
    <n v="5"/>
    <n v="2"/>
    <n v="14"/>
    <n v="0"/>
    <n v="0"/>
    <n v="14"/>
    <n v="14"/>
    <n v="1"/>
    <x v="1"/>
    <n v="0"/>
    <s v="NA"/>
    <n v="0"/>
    <n v="0"/>
    <n v="0"/>
    <s v="Statesville"/>
    <s v="NC"/>
    <n v="28677"/>
  </r>
  <r>
    <x v="2"/>
    <x v="11"/>
    <s v="Caldwell"/>
    <x v="50"/>
    <s v="Dulatown Outreach Center - Caldwell County - Kwanzaa Family Inn - ES - State ESG"/>
    <n v="1960"/>
    <x v="0"/>
    <n v="7"/>
    <n v="2"/>
    <n v="6"/>
    <n v="13"/>
    <n v="0"/>
    <n v="0"/>
    <n v="13"/>
    <n v="13"/>
    <n v="1"/>
    <x v="1"/>
    <n v="0"/>
    <s v="NA"/>
    <s v="Facility"/>
    <s v="1631 Old North Rd"/>
    <n v="0"/>
    <s v="Lenoir"/>
    <s v="NC"/>
    <n v="28645"/>
  </r>
  <r>
    <x v="2"/>
    <x v="11"/>
    <s v="Caldwell"/>
    <x v="50"/>
    <s v="Dulatown Outreach Center - Caldwell County - Kwanzaa Transitional Shelter - ES - Private"/>
    <n v="4719"/>
    <x v="0"/>
    <n v="0"/>
    <n v="0"/>
    <n v="1"/>
    <n v="1"/>
    <n v="0"/>
    <n v="0"/>
    <n v="1"/>
    <n v="1"/>
    <n v="1"/>
    <x v="1"/>
    <n v="0"/>
    <s v="NA"/>
    <s v="Facility"/>
    <s v="1631 Old North Rd"/>
    <n v="0"/>
    <s v="Lenoir"/>
    <s v="NC"/>
    <n v="28645"/>
  </r>
  <r>
    <x v="2"/>
    <x v="8"/>
    <s v="Beaufort"/>
    <x v="51"/>
    <s v="Durham VAMC - Beaufort County - HUD-VASH - VA"/>
    <n v="20385"/>
    <x v="1"/>
    <n v="0"/>
    <n v="0"/>
    <n v="1"/>
    <n v="1"/>
    <n v="0"/>
    <n v="0"/>
    <n v="1"/>
    <n v="0"/>
    <n v="0"/>
    <x v="2"/>
    <n v="0"/>
    <s v="NA"/>
    <n v="0"/>
    <n v="0"/>
    <n v="0"/>
    <s v="Washington"/>
    <s v="NC"/>
    <n v="27889"/>
  </r>
  <r>
    <x v="2"/>
    <x v="5"/>
    <s v="Carteret"/>
    <x v="51"/>
    <s v="Durham VAMC - Carteret County - HUD-VASH - VA"/>
    <n v="21100"/>
    <x v="1"/>
    <n v="0"/>
    <n v="0"/>
    <n v="1"/>
    <n v="1"/>
    <n v="0"/>
    <n v="0"/>
    <n v="1"/>
    <n v="0"/>
    <n v="0"/>
    <x v="2"/>
    <n v="0"/>
    <s v="NA"/>
    <n v="0"/>
    <n v="0"/>
    <n v="0"/>
    <s v="Morehead City"/>
    <s v="NC"/>
    <n v="28557"/>
  </r>
  <r>
    <x v="2"/>
    <x v="16"/>
    <s v="Chatham"/>
    <x v="51"/>
    <s v="Durham VAMC - Chatham County - HUD-VASH - VA"/>
    <n v="20057"/>
    <x v="1"/>
    <n v="0"/>
    <n v="0"/>
    <n v="5"/>
    <n v="5"/>
    <n v="0"/>
    <n v="0"/>
    <n v="5"/>
    <n v="5"/>
    <n v="1"/>
    <x v="2"/>
    <n v="0"/>
    <s v="NA"/>
    <n v="0"/>
    <n v="0"/>
    <n v="0"/>
    <n v="0"/>
    <n v="0"/>
    <n v="27834"/>
  </r>
  <r>
    <x v="2"/>
    <x v="15"/>
    <s v="Edgecombe"/>
    <x v="51"/>
    <s v="Durham VAMC - Edgecombe County - HUD-VASH - VA"/>
    <n v="20349"/>
    <x v="1"/>
    <n v="0"/>
    <n v="0"/>
    <n v="11"/>
    <n v="11"/>
    <n v="0"/>
    <n v="0"/>
    <n v="11"/>
    <n v="8"/>
    <n v="0.72727272727272729"/>
    <x v="2"/>
    <n v="0"/>
    <s v="NA"/>
    <n v="0"/>
    <n v="0"/>
    <n v="0"/>
    <n v="0"/>
    <n v="0"/>
    <n v="27801"/>
  </r>
  <r>
    <x v="2"/>
    <x v="17"/>
    <s v="Granville"/>
    <x v="51"/>
    <s v="Durham VAMC - Granville County - HUD-VASH - VA"/>
    <n v="20059"/>
    <x v="1"/>
    <n v="0"/>
    <n v="0"/>
    <n v="2"/>
    <n v="2"/>
    <n v="0"/>
    <n v="0"/>
    <n v="2"/>
    <n v="1"/>
    <n v="0.5"/>
    <x v="2"/>
    <n v="0"/>
    <s v="NA"/>
    <n v="0"/>
    <n v="0"/>
    <n v="0"/>
    <n v="0"/>
    <n v="0"/>
    <n v="27565"/>
  </r>
  <r>
    <x v="2"/>
    <x v="15"/>
    <s v="Halifax"/>
    <x v="51"/>
    <s v="Durham VAMC - Halifax County - HUD-VASH - VA"/>
    <n v="20586"/>
    <x v="1"/>
    <n v="0"/>
    <n v="0"/>
    <n v="2"/>
    <n v="2"/>
    <n v="0"/>
    <n v="0"/>
    <n v="2"/>
    <n v="1"/>
    <n v="0.5"/>
    <x v="2"/>
    <n v="0"/>
    <s v="NA"/>
    <n v="0"/>
    <n v="0"/>
    <n v="0"/>
    <n v="0"/>
    <n v="0"/>
    <n v="27823"/>
  </r>
  <r>
    <x v="2"/>
    <x v="18"/>
    <s v="Johnston"/>
    <x v="51"/>
    <s v="Durham VAMC - Johnston County - HUD-VASH - VA"/>
    <n v="20061"/>
    <x v="1"/>
    <n v="0"/>
    <n v="0"/>
    <n v="1"/>
    <n v="1"/>
    <n v="0"/>
    <n v="0"/>
    <n v="1"/>
    <n v="1"/>
    <n v="1"/>
    <x v="2"/>
    <n v="0"/>
    <s v="NA"/>
    <n v="0"/>
    <n v="0"/>
    <n v="0"/>
    <n v="0"/>
    <n v="0"/>
    <n v="27520"/>
  </r>
  <r>
    <x v="2"/>
    <x v="7"/>
    <s v="Wilson"/>
    <x v="51"/>
    <s v="Durham VAMC - Wilson County - HUD-VASH - VA"/>
    <n v="20352"/>
    <x v="1"/>
    <n v="0"/>
    <n v="0"/>
    <n v="5"/>
    <n v="5"/>
    <n v="0"/>
    <n v="0"/>
    <n v="5"/>
    <n v="3"/>
    <n v="0.6"/>
    <x v="2"/>
    <n v="0"/>
    <s v="NA"/>
    <n v="0"/>
    <n v="0"/>
    <n v="0"/>
    <n v="0"/>
    <n v="0"/>
    <n v="27893"/>
  </r>
  <r>
    <x v="2"/>
    <x v="5"/>
    <s v="Craven"/>
    <x v="52"/>
    <s v="Durham VAMC - Craven County - HUD-VASH - VA"/>
    <n v="20347"/>
    <x v="1"/>
    <n v="0"/>
    <n v="0"/>
    <n v="4"/>
    <n v="4"/>
    <n v="0"/>
    <n v="0"/>
    <n v="4"/>
    <n v="3"/>
    <n v="0.75"/>
    <x v="2"/>
    <n v="0"/>
    <s v="NA"/>
    <n v="0"/>
    <n v="0"/>
    <n v="0"/>
    <n v="0"/>
    <n v="0"/>
    <n v="28532"/>
  </r>
  <r>
    <x v="2"/>
    <x v="8"/>
    <s v="Pitt"/>
    <x v="52"/>
    <s v="Durham VAMC - Pitt County - HUD-VASH - VA"/>
    <n v="20067"/>
    <x v="1"/>
    <n v="0"/>
    <n v="0"/>
    <n v="53"/>
    <n v="53"/>
    <n v="0"/>
    <n v="0"/>
    <n v="53"/>
    <n v="41"/>
    <n v="0.77358490566037741"/>
    <x v="2"/>
    <n v="0"/>
    <s v="NA"/>
    <n v="0"/>
    <n v="0"/>
    <n v="0"/>
    <n v="0"/>
    <n v="0"/>
    <n v="27834"/>
  </r>
  <r>
    <x v="2"/>
    <x v="14"/>
    <s v="Multiple"/>
    <x v="53"/>
    <s v="Eastern Carolina Homelessness Organization (ECHO) - Region 8 - RRH - SSVF"/>
    <n v="7665"/>
    <x v="4"/>
    <n v="0"/>
    <n v="0"/>
    <n v="2"/>
    <n v="2"/>
    <n v="0"/>
    <n v="0"/>
    <n v="2"/>
    <n v="2"/>
    <n v="1"/>
    <x v="1"/>
    <n v="0"/>
    <s v="NA"/>
    <n v="0"/>
    <s v="1204 N Kings BLVD"/>
    <n v="0"/>
    <s v="Myrtle Beach"/>
    <s v="SC"/>
    <n v="28358"/>
  </r>
  <r>
    <x v="2"/>
    <x v="12"/>
    <s v="Surry"/>
    <x v="54"/>
    <s v="Echo Ministry - Surry County - The Ark Shelter - ES - State ESG"/>
    <n v="667"/>
    <x v="0"/>
    <n v="20"/>
    <n v="5"/>
    <n v="2"/>
    <n v="22"/>
    <n v="0"/>
    <n v="0"/>
    <n v="22"/>
    <n v="22"/>
    <n v="1"/>
    <x v="1"/>
    <n v="0"/>
    <s v="NA"/>
    <s v="Facility"/>
    <s v="130 Hill St"/>
    <n v="0"/>
    <s v="Elkin"/>
    <s v="NC"/>
    <n v="28621"/>
  </r>
  <r>
    <x v="2"/>
    <x v="14"/>
    <s v="Robeson"/>
    <x v="55"/>
    <s v="Eden International Ministries - Robeson County - White Flag Shelter - ES - Private"/>
    <n v="21058"/>
    <x v="0"/>
    <n v="0"/>
    <n v="0"/>
    <n v="0"/>
    <n v="0"/>
    <n v="18"/>
    <n v="18"/>
    <n v="36"/>
    <n v="18"/>
    <n v="0.5"/>
    <x v="2"/>
    <n v="0"/>
    <s v="NA"/>
    <s v="Facility"/>
    <s v="1202 North Pine St"/>
    <n v="0"/>
    <s v="Lumberton"/>
    <s v="NC"/>
    <n v="28358"/>
  </r>
  <r>
    <x v="2"/>
    <x v="11"/>
    <s v="Catawba"/>
    <x v="56"/>
    <s v="Exodus Outreach Foundation - Catawba County - Transitional Housing - TH - Private"/>
    <n v="1958"/>
    <x v="2"/>
    <n v="0"/>
    <n v="0"/>
    <n v="73"/>
    <n v="73"/>
    <n v="0"/>
    <n v="0"/>
    <n v="73"/>
    <n v="56"/>
    <n v="0.76712328767123283"/>
    <x v="1"/>
    <n v="0"/>
    <s v="NA"/>
    <n v="0"/>
    <s v="122 8th Avenue Dr SW"/>
    <n v="0"/>
    <s v="Hickory"/>
    <s v="NC"/>
    <n v="28602"/>
  </r>
  <r>
    <x v="2"/>
    <x v="14"/>
    <s v="Columbus"/>
    <x v="57"/>
    <s v="Families First - Columbus County - DV Shelter - Private"/>
    <n v="4861"/>
    <x v="0"/>
    <n v="6"/>
    <n v="1"/>
    <n v="4"/>
    <n v="10"/>
    <n v="0"/>
    <n v="0"/>
    <n v="10"/>
    <n v="7"/>
    <n v="0.7"/>
    <x v="2"/>
    <n v="1"/>
    <s v="DV"/>
    <s v="Facility"/>
    <n v="0"/>
    <n v="0"/>
    <n v="0"/>
    <n v="0"/>
    <n v="28431"/>
  </r>
  <r>
    <x v="2"/>
    <x v="2"/>
    <s v="Alamance"/>
    <x v="58"/>
    <s v="Family Abuse Services - Alamance County - DV Apt-Based Shelter - ES - Private"/>
    <n v="20508"/>
    <x v="0"/>
    <n v="10"/>
    <n v="3"/>
    <n v="3"/>
    <n v="13"/>
    <n v="0"/>
    <n v="0"/>
    <n v="13"/>
    <n v="2"/>
    <n v="0.15384615384615385"/>
    <x v="0"/>
    <n v="1"/>
    <s v="DV"/>
    <s v="Facility"/>
    <n v="0"/>
    <n v="0"/>
    <s v="Burlington"/>
    <s v="NC"/>
    <n v="27216"/>
  </r>
  <r>
    <x v="2"/>
    <x v="11"/>
    <s v="Catawba"/>
    <x v="59"/>
    <s v="Family Care Center of Catawba Valley - Catawba County - Emergency Shelter - ES - Private"/>
    <n v="1665"/>
    <x v="0"/>
    <n v="56"/>
    <n v="14"/>
    <n v="0"/>
    <n v="56"/>
    <n v="0"/>
    <n v="0"/>
    <n v="56"/>
    <n v="27"/>
    <n v="0.48214285714285715"/>
    <x v="1"/>
    <n v="0"/>
    <s v="NA"/>
    <s v="Facility"/>
    <s v="2875 Highland Ave NE"/>
    <n v="0"/>
    <s v="Hickory"/>
    <s v="NC"/>
    <n v="28601"/>
  </r>
  <r>
    <x v="2"/>
    <x v="11"/>
    <s v="Catawba"/>
    <x v="59"/>
    <s v="Family Care Center of Catawba Valley - Catawba County - Transitional Housing - TH - Private"/>
    <n v="5783"/>
    <x v="2"/>
    <n v="30"/>
    <n v="7"/>
    <n v="0"/>
    <n v="30"/>
    <n v="0"/>
    <n v="0"/>
    <n v="30"/>
    <n v="22"/>
    <n v="0.73333333333333328"/>
    <x v="1"/>
    <n v="0"/>
    <s v="NA"/>
    <n v="0"/>
    <s v="2875 Highland Ave NE"/>
    <n v="0"/>
    <s v="Hickory"/>
    <s v="NC"/>
    <n v="28601"/>
  </r>
  <r>
    <x v="2"/>
    <x v="13"/>
    <s v="Rowan"/>
    <x v="60"/>
    <s v="Family Crisis Council - Rowan County - DV Shelter - ES - State ESG"/>
    <n v="4951"/>
    <x v="0"/>
    <n v="13"/>
    <n v="4"/>
    <n v="12"/>
    <n v="25"/>
    <n v="0"/>
    <n v="0"/>
    <n v="25"/>
    <n v="5"/>
    <n v="0.2"/>
    <x v="0"/>
    <n v="1"/>
    <s v="DV"/>
    <s v="Facility"/>
    <s v="502 N. Long St"/>
    <n v="0"/>
    <s v="Salisbury"/>
    <s v="NC"/>
    <n v="28144"/>
  </r>
  <r>
    <x v="2"/>
    <x v="5"/>
    <s v="Carteret"/>
    <x v="61"/>
    <s v="Family Promise of Carteret County - Carteret County - Emergency Shelter - ES - Private"/>
    <n v="5577"/>
    <x v="0"/>
    <n v="13"/>
    <n v="5"/>
    <n v="5"/>
    <n v="18"/>
    <n v="0"/>
    <n v="0"/>
    <n v="18"/>
    <n v="18"/>
    <n v="1"/>
    <x v="2"/>
    <n v="0"/>
    <s v="NA"/>
    <s v="Facility"/>
    <s v="1500 Arendell St"/>
    <n v="0"/>
    <s v="Morehead City"/>
    <s v="NC"/>
    <n v="28557"/>
  </r>
  <r>
    <x v="2"/>
    <x v="12"/>
    <s v="Davie"/>
    <x v="62"/>
    <s v="Family Promise of Davie - Davie County - Emergency Shelter - Private"/>
    <n v="20576"/>
    <x v="0"/>
    <n v="4"/>
    <n v="1"/>
    <n v="0"/>
    <n v="4"/>
    <n v="0"/>
    <n v="0"/>
    <n v="4"/>
    <n v="4"/>
    <n v="1"/>
    <x v="1"/>
    <n v="0"/>
    <s v="NA"/>
    <s v="Facility"/>
    <s v="129 Liberty Circle"/>
    <n v="0"/>
    <s v="Mocksville"/>
    <s v="NC"/>
    <n v="27028"/>
  </r>
  <r>
    <x v="2"/>
    <x v="12"/>
    <s v="Davie"/>
    <x v="62"/>
    <s v="Family Promise of Davie - Davie County - Transitional Housing - TH - Private"/>
    <n v="20577"/>
    <x v="2"/>
    <n v="10"/>
    <n v="2"/>
    <n v="0"/>
    <n v="10"/>
    <n v="0"/>
    <n v="0"/>
    <n v="10"/>
    <n v="0"/>
    <n v="0"/>
    <x v="2"/>
    <n v="0"/>
    <s v="NA"/>
    <n v="0"/>
    <s v="129 Liberty Circle"/>
    <n v="0"/>
    <s v="Mocksville"/>
    <s v="NC"/>
    <n v="27028"/>
  </r>
  <r>
    <x v="2"/>
    <x v="3"/>
    <s v="Lee"/>
    <x v="63"/>
    <s v="Family Promise of Lee County - Lee County - Family Shelter - ES - Private"/>
    <n v="7020"/>
    <x v="0"/>
    <n v="16"/>
    <n v="4"/>
    <n v="0"/>
    <n v="16"/>
    <n v="1"/>
    <n v="0"/>
    <n v="17"/>
    <n v="17"/>
    <n v="1"/>
    <x v="1"/>
    <n v="0"/>
    <s v="NA"/>
    <s v="Facility"/>
    <s v="2302 woodland ave"/>
    <n v="0"/>
    <s v="Sanford"/>
    <s v="NC"/>
    <n v="27330"/>
  </r>
  <r>
    <x v="2"/>
    <x v="3"/>
    <s v="Moore"/>
    <x v="64"/>
    <s v="Family Promise of Moore County - Moore County - Emergency Shelter - ES - Private"/>
    <n v="4863"/>
    <x v="0"/>
    <n v="0"/>
    <n v="0"/>
    <n v="16"/>
    <n v="16"/>
    <n v="0"/>
    <n v="0"/>
    <n v="16"/>
    <n v="13"/>
    <n v="0.8125"/>
    <x v="2"/>
    <n v="0"/>
    <s v="NA"/>
    <s v="Facility"/>
    <s v="303 peach ave"/>
    <n v="0"/>
    <s v="Aberdeen"/>
    <s v="NC"/>
    <n v="28315"/>
  </r>
  <r>
    <x v="2"/>
    <x v="14"/>
    <s v="Scotland"/>
    <x v="65"/>
    <s v="Family Promise of Scotland - Scotland County - Transitional Housing - ES - Private"/>
    <n v="20946"/>
    <x v="0"/>
    <n v="15"/>
    <n v="5"/>
    <n v="0"/>
    <n v="15"/>
    <n v="0"/>
    <n v="0"/>
    <n v="15"/>
    <n v="13"/>
    <n v="0.8666666666666667"/>
    <x v="2"/>
    <n v="0"/>
    <s v="NA"/>
    <s v="Facility"/>
    <s v="402 S Caledonia Roada"/>
    <n v="0"/>
    <s v="Laurinburg"/>
    <s v="NC"/>
    <n v="28352"/>
  </r>
  <r>
    <x v="2"/>
    <x v="9"/>
    <s v="Rutherford"/>
    <x v="66"/>
    <s v="Family Resources - Rutherford County - DV Shelter - ES - Private"/>
    <n v="7183"/>
    <x v="0"/>
    <n v="7"/>
    <n v="2"/>
    <n v="6"/>
    <n v="13"/>
    <n v="0"/>
    <n v="0"/>
    <n v="13"/>
    <n v="8"/>
    <n v="0.61538461538461542"/>
    <x v="0"/>
    <n v="1"/>
    <s v="DV"/>
    <s v="Facility"/>
    <s v="358 E. Main Street"/>
    <n v="0"/>
    <s v="Forest City"/>
    <s v="NC"/>
    <n v="28043"/>
  </r>
  <r>
    <x v="2"/>
    <x v="2"/>
    <s v="Caswell"/>
    <x v="67"/>
    <s v="Family Services of Caswell County - Caswell County - DV Shelter - GCC VOCA"/>
    <n v="20728"/>
    <x v="0"/>
    <n v="2"/>
    <n v="1"/>
    <n v="0"/>
    <n v="2"/>
    <n v="0"/>
    <n v="0"/>
    <n v="2"/>
    <n v="0"/>
    <n v="0"/>
    <x v="0"/>
    <n v="1"/>
    <s v="DV"/>
    <s v="Voucher"/>
    <s v="339 Wall Street"/>
    <n v="0"/>
    <s v="Yanceyville"/>
    <s v="NC"/>
    <n v="27379"/>
  </r>
  <r>
    <x v="2"/>
    <x v="13"/>
    <s v="Davidson"/>
    <x v="68"/>
    <s v="Family Services of Davidson Co - Davidson County - DV Shelter - ES - Private"/>
    <n v="4864"/>
    <x v="0"/>
    <n v="8"/>
    <n v="2"/>
    <n v="8"/>
    <n v="16"/>
    <n v="0"/>
    <n v="0"/>
    <n v="16"/>
    <n v="5"/>
    <n v="0.3125"/>
    <x v="0"/>
    <n v="1"/>
    <s v="DV"/>
    <s v="Facility"/>
    <n v="0"/>
    <n v="0"/>
    <s v="Lexington"/>
    <s v="NC"/>
    <n v="27295"/>
  </r>
  <r>
    <x v="2"/>
    <x v="7"/>
    <s v="Duplin"/>
    <x v="69"/>
    <s v="Fayetteville VAMC - Duplin County - HUD-VASH - VA"/>
    <n v="20972"/>
    <x v="1"/>
    <n v="0"/>
    <n v="0"/>
    <n v="1"/>
    <n v="1"/>
    <n v="0"/>
    <n v="0"/>
    <n v="1"/>
    <n v="1"/>
    <n v="1"/>
    <x v="2"/>
    <n v="0"/>
    <s v="NA"/>
    <n v="0"/>
    <n v="0"/>
    <n v="0"/>
    <s v="Wallace"/>
    <s v="NC"/>
    <n v="28466"/>
  </r>
  <r>
    <x v="2"/>
    <x v="3"/>
    <s v="Harnett"/>
    <x v="69"/>
    <s v="Fayetteville VAMC - Harnett County - HUD-VASH - VA"/>
    <n v="20376"/>
    <x v="1"/>
    <n v="0"/>
    <n v="0"/>
    <n v="4"/>
    <n v="4"/>
    <n v="0"/>
    <n v="0"/>
    <n v="4"/>
    <n v="4"/>
    <n v="1"/>
    <x v="2"/>
    <n v="0"/>
    <s v="NA"/>
    <n v="0"/>
    <n v="0"/>
    <n v="0"/>
    <s v="Erwin"/>
    <s v="NC"/>
    <n v="28339"/>
  </r>
  <r>
    <x v="2"/>
    <x v="3"/>
    <s v="Hoke"/>
    <x v="69"/>
    <s v="Fayetteville VAMC - Hoke County - HUD-VASH - VA"/>
    <n v="20377"/>
    <x v="1"/>
    <n v="0"/>
    <n v="0"/>
    <n v="1"/>
    <n v="1"/>
    <n v="0"/>
    <n v="0"/>
    <n v="1"/>
    <n v="1"/>
    <n v="1"/>
    <x v="2"/>
    <n v="0"/>
    <s v="NA"/>
    <n v="0"/>
    <n v="0"/>
    <n v="0"/>
    <s v="Raeford"/>
    <s v="NC"/>
    <n v="28376"/>
  </r>
  <r>
    <x v="2"/>
    <x v="5"/>
    <s v="Jones"/>
    <x v="69"/>
    <s v="Fayetteville VAMC - Jones County - HUD-VASH - VA"/>
    <n v="20584"/>
    <x v="1"/>
    <n v="0"/>
    <n v="0"/>
    <n v="2"/>
    <n v="2"/>
    <n v="0"/>
    <n v="0"/>
    <n v="2"/>
    <n v="2"/>
    <n v="1"/>
    <x v="2"/>
    <n v="0"/>
    <s v="NA"/>
    <n v="0"/>
    <n v="0"/>
    <n v="0"/>
    <s v="Maysville"/>
    <s v="NC"/>
    <n v="28555"/>
  </r>
  <r>
    <x v="2"/>
    <x v="3"/>
    <s v="Lee"/>
    <x v="69"/>
    <s v="Fayetteville VAMC - Lee County - HUD-VASH - VA"/>
    <n v="20072"/>
    <x v="1"/>
    <n v="0"/>
    <n v="0"/>
    <n v="13"/>
    <n v="13"/>
    <n v="0"/>
    <n v="0"/>
    <n v="13"/>
    <n v="10"/>
    <n v="0.76923076923076927"/>
    <x v="2"/>
    <n v="0"/>
    <s v="NA"/>
    <n v="0"/>
    <n v="0"/>
    <n v="0"/>
    <s v="Sanford"/>
    <s v="NC"/>
    <n v="27330"/>
  </r>
  <r>
    <x v="2"/>
    <x v="5"/>
    <s v="Onslow"/>
    <x v="70"/>
    <s v="Fayetteville VAMC - Onslow County - HUD-VASH - VA"/>
    <n v="20074"/>
    <x v="1"/>
    <n v="0"/>
    <n v="0"/>
    <n v="82"/>
    <n v="82"/>
    <n v="0"/>
    <n v="0"/>
    <n v="82"/>
    <n v="78"/>
    <n v="0.95121951219512191"/>
    <x v="2"/>
    <n v="0"/>
    <s v="NA"/>
    <n v="0"/>
    <n v="0"/>
    <n v="0"/>
    <s v="Jacksonville"/>
    <s v="NC"/>
    <n v="28546"/>
  </r>
  <r>
    <x v="2"/>
    <x v="14"/>
    <s v="Robeson"/>
    <x v="71"/>
    <s v="Fayetteville VAMC - Robeson County - HUD-VASH - VA"/>
    <n v="20076"/>
    <x v="1"/>
    <n v="0"/>
    <n v="0"/>
    <n v="48"/>
    <n v="48"/>
    <n v="0"/>
    <n v="0"/>
    <n v="48"/>
    <n v="46"/>
    <n v="0.95833333333333337"/>
    <x v="2"/>
    <n v="0"/>
    <s v="NA"/>
    <n v="0"/>
    <n v="0"/>
    <n v="0"/>
    <s v="Robeson"/>
    <s v="NC"/>
    <n v="28358"/>
  </r>
  <r>
    <x v="2"/>
    <x v="14"/>
    <s v="Bladen"/>
    <x v="72"/>
    <s v="Fayetteville VAMC - Bladen County - HUD-VASH - VA"/>
    <n v="20799"/>
    <x v="1"/>
    <n v="0"/>
    <n v="0"/>
    <n v="1"/>
    <n v="1"/>
    <n v="0"/>
    <n v="0"/>
    <n v="1"/>
    <n v="1"/>
    <n v="1"/>
    <x v="2"/>
    <n v="0"/>
    <s v="NA"/>
    <n v="0"/>
    <n v="0"/>
    <n v="0"/>
    <s v="Elizabethtown"/>
    <s v="NC"/>
    <n v="28337"/>
  </r>
  <r>
    <x v="2"/>
    <x v="14"/>
    <s v="Columbus"/>
    <x v="72"/>
    <s v="Fayetteville VAMC - Columbus County - HUD-VASH - VA"/>
    <n v="20375"/>
    <x v="1"/>
    <n v="0"/>
    <n v="0"/>
    <n v="1"/>
    <n v="1"/>
    <n v="0"/>
    <n v="0"/>
    <n v="1"/>
    <n v="1"/>
    <n v="1"/>
    <x v="2"/>
    <n v="0"/>
    <s v="NA"/>
    <n v="0"/>
    <n v="0"/>
    <n v="0"/>
    <s v="Whiteville"/>
    <s v="NC"/>
    <n v="28472"/>
  </r>
  <r>
    <x v="2"/>
    <x v="7"/>
    <s v="Wayne"/>
    <x v="72"/>
    <s v="Fayetteville VAMC - Wayne County - HUD-VASH - VA"/>
    <n v="20078"/>
    <x v="1"/>
    <n v="0"/>
    <n v="0"/>
    <n v="31"/>
    <n v="31"/>
    <n v="0"/>
    <n v="0"/>
    <n v="31"/>
    <n v="29"/>
    <n v="0.93548387096774188"/>
    <x v="2"/>
    <n v="0"/>
    <s v="NA"/>
    <n v="0"/>
    <n v="0"/>
    <n v="0"/>
    <s v="Goldsboro"/>
    <s v="NC"/>
    <n v="27534"/>
  </r>
  <r>
    <x v="2"/>
    <x v="11"/>
    <s v="McDowell"/>
    <x v="73"/>
    <s v="Foothills Regional Commission - McDowell County - EHV - PH - HUD"/>
    <n v="20785"/>
    <x v="3"/>
    <n v="0"/>
    <n v="0"/>
    <n v="5"/>
    <n v="5"/>
    <n v="0"/>
    <n v="0"/>
    <n v="5"/>
    <n v="5"/>
    <n v="1"/>
    <x v="2"/>
    <n v="0"/>
    <s v="NA"/>
    <n v="0"/>
    <n v="0"/>
    <n v="0"/>
    <s v="Marion"/>
    <s v="NC"/>
    <n v="28752"/>
  </r>
  <r>
    <x v="2"/>
    <x v="9"/>
    <s v="Polk"/>
    <x v="73"/>
    <s v="Foothills Regional Commission - Polk County - EHV - PH - HUD"/>
    <n v="20967"/>
    <x v="3"/>
    <n v="0"/>
    <n v="0"/>
    <n v="1"/>
    <n v="1"/>
    <n v="0"/>
    <n v="0"/>
    <n v="1"/>
    <n v="1"/>
    <n v="1"/>
    <x v="2"/>
    <n v="0"/>
    <s v="NA"/>
    <n v="0"/>
    <n v="0"/>
    <n v="0"/>
    <s v="Columbus"/>
    <s v="NC"/>
    <n v="28722"/>
  </r>
  <r>
    <x v="2"/>
    <x v="9"/>
    <s v="Rutherford"/>
    <x v="73"/>
    <s v="Foothills Regional Commission - Rutherford County - EHV - PH - HUD"/>
    <n v="20416"/>
    <x v="3"/>
    <n v="0"/>
    <n v="0"/>
    <n v="2"/>
    <n v="2"/>
    <n v="0"/>
    <n v="0"/>
    <n v="2"/>
    <n v="2"/>
    <n v="1"/>
    <x v="2"/>
    <n v="0"/>
    <s v="NA"/>
    <n v="0"/>
    <s v="111 W Court Street"/>
    <s v="Rutherfordton"/>
    <s v="Rutherfordton"/>
    <s v="NC"/>
    <n v="28139"/>
  </r>
  <r>
    <x v="2"/>
    <x v="3"/>
    <s v="Moore"/>
    <x v="74"/>
    <s v="Friend to Friend - Moore County - Haven House DV Shelter - ES - State ESG"/>
    <n v="4879"/>
    <x v="0"/>
    <n v="7"/>
    <n v="3"/>
    <n v="8"/>
    <n v="15"/>
    <n v="5"/>
    <n v="0"/>
    <n v="20"/>
    <n v="20"/>
    <n v="1"/>
    <x v="0"/>
    <n v="1"/>
    <s v="DV"/>
    <s v="Facility"/>
    <n v="0"/>
    <n v="0"/>
    <s v="Carthage"/>
    <s v="NC"/>
    <n v="28327"/>
  </r>
  <r>
    <x v="2"/>
    <x v="7"/>
    <s v="Lenoir"/>
    <x v="75"/>
    <s v="Friends of the Homeless - Lenoir County - Homeless Shelter - ES - Private"/>
    <n v="4881"/>
    <x v="0"/>
    <n v="16"/>
    <n v="4"/>
    <n v="10"/>
    <n v="26"/>
    <n v="0"/>
    <n v="0"/>
    <n v="26"/>
    <n v="7"/>
    <n v="0.26923076923076922"/>
    <x v="2"/>
    <n v="0"/>
    <s v="NA"/>
    <s v="Facility"/>
    <s v="112 Independence St"/>
    <n v="0"/>
    <s v="Kinston"/>
    <s v="NC"/>
    <n v="28501"/>
  </r>
  <r>
    <x v="2"/>
    <x v="15"/>
    <s v="Vance"/>
    <x v="76"/>
    <s v="Gang Free Inc. - Vance County - Women and Families - ES - Private"/>
    <n v="20331"/>
    <x v="0"/>
    <n v="0"/>
    <n v="0"/>
    <n v="0"/>
    <n v="0"/>
    <n v="9"/>
    <n v="0"/>
    <n v="9"/>
    <n v="9"/>
    <n v="1"/>
    <x v="2"/>
    <n v="0"/>
    <s v="NA"/>
    <s v="Facility"/>
    <s v="940 County Home Rd"/>
    <n v="0"/>
    <s v="Henderson"/>
    <s v="NC"/>
    <n v="27536"/>
  </r>
  <r>
    <x v="2"/>
    <x v="12"/>
    <s v="Surry"/>
    <x v="77"/>
    <s v="Greater Mt. Airy Ministry of Hospitality - Surry County - PATH - TH - Private"/>
    <n v="20604"/>
    <x v="2"/>
    <n v="17"/>
    <n v="3"/>
    <n v="0"/>
    <n v="17"/>
    <n v="0"/>
    <n v="0"/>
    <n v="17"/>
    <n v="17"/>
    <n v="1"/>
    <x v="1"/>
    <n v="0"/>
    <s v="NA"/>
    <n v="0"/>
    <s v="246 Spring Street, Mt Airy Nc 27030"/>
    <n v="0"/>
    <s v="Mount Airy"/>
    <s v="NC"/>
    <n v="27030"/>
  </r>
  <r>
    <x v="2"/>
    <x v="12"/>
    <s v="Surry"/>
    <x v="77"/>
    <s v="Greater Mt. Airy Ministry of Hospitality - Surry County - Shepherd's House Mt Airy - ES - State ESG"/>
    <n v="7029"/>
    <x v="0"/>
    <n v="64"/>
    <n v="12"/>
    <n v="0"/>
    <n v="64"/>
    <n v="0"/>
    <n v="0"/>
    <n v="64"/>
    <n v="17"/>
    <n v="0.265625"/>
    <x v="1"/>
    <n v="0"/>
    <s v="NA"/>
    <s v="Facility"/>
    <s v="246 Spring Street, Mt Airy Nc 27030"/>
    <n v="0"/>
    <s v="Mount Airy"/>
    <s v="NC"/>
    <n v="27030"/>
  </r>
  <r>
    <x v="2"/>
    <x v="7"/>
    <s v="Lenoir"/>
    <x v="78"/>
    <s v="Greene Lamp - Region 10 - Rapid Re-Housing - RRH - State ESG"/>
    <n v="20149"/>
    <x v="4"/>
    <n v="0"/>
    <n v="0"/>
    <n v="6"/>
    <n v="6"/>
    <n v="0"/>
    <n v="0"/>
    <n v="6"/>
    <n v="6"/>
    <n v="1"/>
    <x v="1"/>
    <n v="0"/>
    <s v="NA"/>
    <n v="0"/>
    <s v="309 Summit"/>
    <n v="0"/>
    <s v="Kinston"/>
    <s v="NC"/>
    <n v="28501"/>
  </r>
  <r>
    <x v="2"/>
    <x v="8"/>
    <s v="Multiple"/>
    <x v="78"/>
    <s v="Greene Lamp - Region 12 - Rapid Re-Housing - RRH - State ESG"/>
    <n v="21063"/>
    <x v="4"/>
    <n v="0"/>
    <n v="0"/>
    <n v="0"/>
    <n v="0"/>
    <n v="0"/>
    <n v="0"/>
    <n v="0"/>
    <n v="0"/>
    <s v="0"/>
    <x v="1"/>
    <n v="0"/>
    <s v="NA"/>
    <n v="0"/>
    <s v="309 Summit"/>
    <n v="0"/>
    <s v="Kinston"/>
    <s v="NC"/>
    <n v="28501"/>
  </r>
  <r>
    <x v="2"/>
    <x v="8"/>
    <s v="Pitt"/>
    <x v="79"/>
    <s v="Greenville Community Shelters - Pitt County - Emergency Shelter - ES - Private"/>
    <n v="298"/>
    <x v="0"/>
    <n v="16"/>
    <n v="4"/>
    <n v="82"/>
    <n v="98"/>
    <n v="0"/>
    <n v="0"/>
    <n v="98"/>
    <n v="75"/>
    <n v="0.76530612244897955"/>
    <x v="1"/>
    <n v="0"/>
    <s v="NA"/>
    <s v="Facility"/>
    <s v="207 Manhattan Ave"/>
    <n v="0"/>
    <s v="Greenville"/>
    <s v="NC"/>
    <n v="27834"/>
  </r>
  <r>
    <x v="2"/>
    <x v="8"/>
    <s v="Pitt"/>
    <x v="80"/>
    <s v="Greenville Housing Authority - Pitt County - Housing Choice Vouchers - PH - HUD"/>
    <n v="20524"/>
    <x v="3"/>
    <n v="0"/>
    <n v="0"/>
    <n v="20"/>
    <n v="20"/>
    <n v="0"/>
    <n v="0"/>
    <n v="20"/>
    <n v="20"/>
    <n v="1"/>
    <x v="2"/>
    <n v="0"/>
    <s v="NA"/>
    <n v="0"/>
    <s v="1103 Broad St"/>
    <s v="PO Box 1426"/>
    <s v="Greenville"/>
    <s v="NC"/>
    <n v="27834"/>
  </r>
  <r>
    <x v="2"/>
    <x v="8"/>
    <s v="Pitt"/>
    <x v="80"/>
    <s v="Greenville Housing Authority - Pitt County - Stability Vouchers - PH - HUD"/>
    <n v="20862"/>
    <x v="3"/>
    <n v="0"/>
    <n v="0"/>
    <n v="25"/>
    <n v="25"/>
    <n v="0"/>
    <n v="0"/>
    <n v="25"/>
    <n v="5"/>
    <n v="0.2"/>
    <x v="2"/>
    <n v="0"/>
    <s v="NA"/>
    <n v="0"/>
    <n v="0"/>
    <n v="0"/>
    <s v="Greenville"/>
    <s v="NC"/>
    <n v="27834"/>
  </r>
  <r>
    <x v="2"/>
    <x v="15"/>
    <s v="Nash"/>
    <x v="81"/>
    <s v="Hand Up Ministries - Nash County - Men's Emergency Shelter - ES - State ESG"/>
    <n v="20313"/>
    <x v="0"/>
    <n v="5"/>
    <n v="2"/>
    <n v="12"/>
    <n v="17"/>
    <n v="0"/>
    <n v="0"/>
    <n v="17"/>
    <n v="16"/>
    <n v="0.94117647058823528"/>
    <x v="1"/>
    <n v="0"/>
    <s v="NA"/>
    <s v="Facility"/>
    <s v="911-915 Sunset Ave"/>
    <n v="0"/>
    <s v="Rocky Mount"/>
    <s v="NC"/>
    <n v="27804"/>
  </r>
  <r>
    <x v="2"/>
    <x v="15"/>
    <s v="Halifax"/>
    <x v="82"/>
    <s v="Hannah's Place - Halifax County - DV Shelter - ES - Private"/>
    <n v="5578"/>
    <x v="0"/>
    <n v="3"/>
    <n v="1"/>
    <n v="5"/>
    <n v="8"/>
    <n v="0"/>
    <n v="0"/>
    <n v="8"/>
    <n v="0"/>
    <n v="0"/>
    <x v="2"/>
    <n v="1"/>
    <s v="DV"/>
    <s v="Facility"/>
    <n v="0"/>
    <n v="0"/>
    <s v="Roanoke Rapids"/>
    <s v="NC"/>
    <n v="27870"/>
  </r>
  <r>
    <x v="2"/>
    <x v="3"/>
    <s v="Johnston"/>
    <x v="83"/>
    <s v="Harbor House - Johnston County - Harbor House - DV Shelter - ES - Private"/>
    <n v="4885"/>
    <x v="0"/>
    <n v="5"/>
    <n v="1"/>
    <n v="26"/>
    <n v="31"/>
    <n v="0"/>
    <n v="0"/>
    <n v="31"/>
    <n v="7"/>
    <n v="0.22580645161290322"/>
    <x v="0"/>
    <n v="1"/>
    <s v="DV"/>
    <s v="Facility"/>
    <n v="0"/>
    <n v="0"/>
    <s v="Smithfield"/>
    <s v="NC"/>
    <n v="27577"/>
  </r>
  <r>
    <x v="2"/>
    <x v="6"/>
    <s v="Haywood"/>
    <x v="84"/>
    <s v="Haywood Pathways Center - Haywood County - Men's Shelter - ES - Private"/>
    <n v="20238"/>
    <x v="0"/>
    <n v="0"/>
    <n v="0"/>
    <n v="32"/>
    <n v="32"/>
    <n v="0"/>
    <n v="0"/>
    <n v="32"/>
    <n v="21"/>
    <n v="0.65625"/>
    <x v="1"/>
    <n v="0"/>
    <s v="NA"/>
    <s v="Facility"/>
    <s v="179 Hemlock St"/>
    <n v="0"/>
    <s v="Waynesville"/>
    <s v="NC"/>
    <n v="28786"/>
  </r>
  <r>
    <x v="2"/>
    <x v="6"/>
    <s v="Haywood"/>
    <x v="84"/>
    <s v="Haywood Pathways Center - Haywood County - Myre-Ken - ES - Private"/>
    <n v="7055"/>
    <x v="0"/>
    <n v="38"/>
    <n v="10"/>
    <n v="0"/>
    <n v="38"/>
    <n v="0"/>
    <n v="0"/>
    <n v="38"/>
    <n v="6"/>
    <n v="0.15789473684210525"/>
    <x v="1"/>
    <n v="0"/>
    <s v="NA"/>
    <s v="Facility"/>
    <s v="179 Hemlock St"/>
    <n v="0"/>
    <s v="Waynesville"/>
    <s v="NC"/>
    <n v="28786"/>
  </r>
  <r>
    <x v="2"/>
    <x v="6"/>
    <s v="Haywood"/>
    <x v="84"/>
    <s v="Haywood Pathways Center - Haywood County - Women's Shelter - ES - Private"/>
    <n v="20239"/>
    <x v="0"/>
    <n v="0"/>
    <n v="0"/>
    <n v="28"/>
    <n v="28"/>
    <n v="0"/>
    <n v="0"/>
    <n v="28"/>
    <n v="9"/>
    <n v="0.32142857142857145"/>
    <x v="1"/>
    <n v="0"/>
    <s v="NA"/>
    <s v="Facility"/>
    <s v="179 Hemlock St"/>
    <n v="0"/>
    <s v="Waynesville"/>
    <s v="NC"/>
    <n v="28786"/>
  </r>
  <r>
    <x v="2"/>
    <x v="2"/>
    <s v="Rockingham"/>
    <x v="85"/>
    <s v="Help Inc - Rockingham County - Freedom House DV Shelter - ES - Private"/>
    <n v="4890"/>
    <x v="0"/>
    <n v="8"/>
    <n v="1"/>
    <n v="4"/>
    <n v="12"/>
    <n v="0"/>
    <n v="0"/>
    <n v="12"/>
    <n v="0"/>
    <n v="0"/>
    <x v="2"/>
    <n v="1"/>
    <s v="DV"/>
    <s v="Facility"/>
    <n v="0"/>
    <n v="0"/>
    <s v="Reidsville"/>
    <s v="NC"/>
    <n v="27320"/>
  </r>
  <r>
    <x v="2"/>
    <x v="9"/>
    <s v="Henderson"/>
    <x v="86"/>
    <s v="Hendersonville Rescue Mission - Henderson County - Anne's Place - TH - Private"/>
    <n v="4918"/>
    <x v="2"/>
    <n v="5"/>
    <n v="1"/>
    <n v="1"/>
    <n v="6"/>
    <n v="0"/>
    <n v="0"/>
    <n v="6"/>
    <n v="0"/>
    <n v="0"/>
    <x v="2"/>
    <n v="0"/>
    <s v="NA"/>
    <n v="0"/>
    <s v="414 9th Ave West"/>
    <n v="0"/>
    <s v="Hendersonville"/>
    <s v="NC"/>
    <n v="28792"/>
  </r>
  <r>
    <x v="2"/>
    <x v="9"/>
    <s v="Henderson"/>
    <x v="86"/>
    <s v="Hendersonville Rescue Mission - Henderson County - Rescue Mission - ES - Private"/>
    <n v="4917"/>
    <x v="0"/>
    <n v="12"/>
    <n v="3"/>
    <n v="70"/>
    <n v="82"/>
    <n v="0"/>
    <n v="0"/>
    <n v="82"/>
    <n v="47"/>
    <n v="0.57317073170731703"/>
    <x v="2"/>
    <n v="0"/>
    <s v="NA"/>
    <s v="Facility"/>
    <s v="639 Maple Street"/>
    <n v="0"/>
    <s v="Hendersonville"/>
    <s v="NC"/>
    <n v="28792"/>
  </r>
  <r>
    <x v="2"/>
    <x v="6"/>
    <s v="Jackson"/>
    <x v="87"/>
    <s v="HERE in Jackson County - Jackson County - Jackson Homeless Program - Code Purple ES - State ESG"/>
    <n v="20163"/>
    <x v="0"/>
    <n v="0"/>
    <n v="0"/>
    <n v="0"/>
    <n v="0"/>
    <n v="21"/>
    <n v="0"/>
    <n v="21"/>
    <n v="21"/>
    <n v="1"/>
    <x v="1"/>
    <n v="0"/>
    <s v="NA"/>
    <s v="Voucher"/>
    <s v="563 W Main St STE 2"/>
    <n v="0"/>
    <s v="Sylva"/>
    <s v="NC"/>
    <n v="28779"/>
  </r>
  <r>
    <x v="2"/>
    <x v="6"/>
    <s v="Jackson"/>
    <x v="87"/>
    <s v="HERE in Jackson County - Jackson County - Jackson Homeless Program (Hotel Motel) - ES - State ESG"/>
    <n v="20013"/>
    <x v="0"/>
    <n v="0"/>
    <n v="0"/>
    <n v="0"/>
    <n v="0"/>
    <n v="1"/>
    <n v="0"/>
    <n v="1"/>
    <n v="1"/>
    <n v="1"/>
    <x v="1"/>
    <n v="0"/>
    <s v="NA"/>
    <s v="Voucher"/>
    <n v="0"/>
    <n v="0"/>
    <s v="Sylva"/>
    <s v="NC"/>
    <n v="28779"/>
  </r>
  <r>
    <x v="2"/>
    <x v="6"/>
    <s v="Jackson"/>
    <x v="87"/>
    <s v="HERE in Jackson County - Jackson County - Rapid Re-Housing - RRH - State ESG"/>
    <n v="20086"/>
    <x v="4"/>
    <n v="0"/>
    <n v="0"/>
    <n v="1"/>
    <n v="1"/>
    <n v="0"/>
    <n v="0"/>
    <n v="1"/>
    <n v="1"/>
    <n v="1"/>
    <x v="1"/>
    <n v="0"/>
    <s v="NA"/>
    <n v="0"/>
    <s v="563 W Main St STE 2"/>
    <n v="0"/>
    <s v="Sylva"/>
    <s v="NC"/>
    <n v="28779"/>
  </r>
  <r>
    <x v="2"/>
    <x v="13"/>
    <s v="Stanly"/>
    <x v="88"/>
    <s v="Homes of Hope - Stanly County - Stanly Community Inn - ES - State ESG"/>
    <n v="2043"/>
    <x v="0"/>
    <n v="3"/>
    <n v="1"/>
    <n v="13"/>
    <n v="16"/>
    <n v="0"/>
    <n v="0"/>
    <n v="16"/>
    <n v="6"/>
    <n v="0.375"/>
    <x v="1"/>
    <n v="0"/>
    <s v="NA"/>
    <s v="Facility"/>
    <s v="501 S First St"/>
    <n v="0"/>
    <s v="Albemarle"/>
    <s v="NC"/>
    <n v="28001"/>
  </r>
  <r>
    <x v="2"/>
    <x v="13"/>
    <s v="Stanly"/>
    <x v="88"/>
    <s v="Homes of Hope - Stanly County - Transitional Housing - TH - Private"/>
    <n v="1327"/>
    <x v="2"/>
    <n v="15"/>
    <n v="3"/>
    <n v="2"/>
    <n v="17"/>
    <n v="0"/>
    <n v="0"/>
    <n v="17"/>
    <n v="14"/>
    <n v="0.82352941176470584"/>
    <x v="1"/>
    <n v="0"/>
    <s v="NA"/>
    <n v="0"/>
    <s v="1816-B East Main St"/>
    <n v="0"/>
    <s v="Albemarle"/>
    <s v="NC"/>
    <n v="28001"/>
  </r>
  <r>
    <x v="2"/>
    <x v="12"/>
    <s v="Iredell"/>
    <x v="89"/>
    <s v="Hope of Mooresville - Iredell County - ES - Private"/>
    <n v="20565"/>
    <x v="0"/>
    <n v="11"/>
    <n v="3"/>
    <n v="1"/>
    <n v="13"/>
    <n v="0"/>
    <n v="0"/>
    <n v="13"/>
    <n v="10"/>
    <n v="0.76923076923076927"/>
    <x v="1"/>
    <n v="0"/>
    <s v="NA"/>
    <s v="Facility"/>
    <s v="384 North Broad Street"/>
    <n v="0"/>
    <s v="Mooresville"/>
    <s v="NC"/>
    <n v="28115"/>
  </r>
  <r>
    <x v="2"/>
    <x v="7"/>
    <s v="Wilson"/>
    <x v="90"/>
    <s v="Hope Station - Wilson County - Family Shelter - ES - Private"/>
    <n v="7464"/>
    <x v="0"/>
    <n v="8"/>
    <n v="2"/>
    <n v="2"/>
    <n v="10"/>
    <n v="0"/>
    <n v="0"/>
    <n v="10"/>
    <n v="7"/>
    <n v="0.7"/>
    <x v="1"/>
    <n v="0"/>
    <s v="NA"/>
    <s v="Facility"/>
    <s v="309 Goldsboro Street East"/>
    <n v="0"/>
    <s v="Wilson"/>
    <s v="NC"/>
    <n v="27893"/>
  </r>
  <r>
    <x v="2"/>
    <x v="7"/>
    <s v="Wilson"/>
    <x v="90"/>
    <s v="Hope Station - Wilson County - Men's Shelter - ES - Private"/>
    <n v="1772"/>
    <x v="0"/>
    <n v="0"/>
    <n v="0"/>
    <n v="14"/>
    <n v="14"/>
    <n v="0"/>
    <n v="0"/>
    <n v="14"/>
    <n v="13"/>
    <n v="0.9285714285714286"/>
    <x v="1"/>
    <n v="0"/>
    <s v="NA"/>
    <s v="Facility"/>
    <s v="309 Goldsboro Street East"/>
    <n v="0"/>
    <s v="Wilson"/>
    <s v="NC"/>
    <n v="27893"/>
  </r>
  <r>
    <x v="2"/>
    <x v="7"/>
    <s v="Wilson"/>
    <x v="90"/>
    <s v="Hope Station - Wilson County - Rapid ReHousing - RRH - State ESG"/>
    <n v="5805"/>
    <x v="4"/>
    <n v="0"/>
    <n v="0"/>
    <n v="7"/>
    <n v="7"/>
    <n v="0"/>
    <n v="0"/>
    <n v="7"/>
    <n v="7"/>
    <n v="1"/>
    <x v="1"/>
    <n v="0"/>
    <s v="NA"/>
    <n v="0"/>
    <s v="309 Goldsboro Street East"/>
    <n v="0"/>
    <s v="Wilson"/>
    <s v="NC"/>
    <n v="27893"/>
  </r>
  <r>
    <x v="2"/>
    <x v="11"/>
    <s v="Burke"/>
    <x v="91"/>
    <s v="House of Refuge - Burke County - Emergency Shelter - ES - Private"/>
    <n v="20552"/>
    <x v="0"/>
    <n v="0"/>
    <n v="0"/>
    <n v="16"/>
    <n v="16"/>
    <n v="0"/>
    <n v="0"/>
    <n v="16"/>
    <n v="9"/>
    <n v="0.5625"/>
    <x v="1"/>
    <n v="0"/>
    <s v="NA"/>
    <s v="Facility"/>
    <s v="106 Murphy St"/>
    <n v="0"/>
    <s v="Morganton"/>
    <s v="NC"/>
    <n v="28655"/>
  </r>
  <r>
    <x v="2"/>
    <x v="6"/>
    <s v="Cherokee"/>
    <x v="92"/>
    <s v="Hurlburt Johnson Friendship House - Cherokee County - Murphy Emergency Shelter - ES - Private"/>
    <n v="1833"/>
    <x v="0"/>
    <n v="20"/>
    <n v="10"/>
    <n v="0"/>
    <n v="20"/>
    <n v="0"/>
    <n v="0"/>
    <n v="20"/>
    <n v="16"/>
    <n v="0.8"/>
    <x v="2"/>
    <n v="0"/>
    <s v="NA"/>
    <s v="Facility"/>
    <s v="73 Blumenthal St"/>
    <n v="0"/>
    <s v="Murphy"/>
    <s v="NC"/>
    <n v="28906"/>
  </r>
  <r>
    <x v="2"/>
    <x v="1"/>
    <s v="Hyde"/>
    <x v="93"/>
    <s v="Hyde County Hotline Program - Hyde County - DV Shelter - ES - Private"/>
    <n v="20732"/>
    <x v="0"/>
    <n v="5"/>
    <n v="2"/>
    <n v="5"/>
    <n v="10"/>
    <n v="0"/>
    <n v="0"/>
    <n v="10"/>
    <n v="3"/>
    <n v="0.3"/>
    <x v="0"/>
    <n v="1"/>
    <s v="DV"/>
    <s v="Facility"/>
    <s v="BO Box 335"/>
    <n v="0"/>
    <s v="Engelhard"/>
    <s v="NC"/>
    <n v="27824"/>
  </r>
  <r>
    <x v="2"/>
    <x v="15"/>
    <s v="Granville"/>
    <x v="94"/>
    <s v="Isaiah 58:12 Project - Granville County - White Flag Shelter - ES - Private"/>
    <n v="21060"/>
    <x v="0"/>
    <n v="0"/>
    <n v="0"/>
    <n v="0"/>
    <n v="0"/>
    <n v="35"/>
    <n v="0"/>
    <n v="35"/>
    <n v="3"/>
    <n v="8.5714285714285715E-2"/>
    <x v="2"/>
    <n v="0"/>
    <s v="NA"/>
    <s v="Facility"/>
    <s v="3237 Knotts Grove Road"/>
    <n v="0"/>
    <s v="Oxford"/>
    <s v="NC"/>
    <n v="27565"/>
  </r>
  <r>
    <x v="2"/>
    <x v="3"/>
    <s v="Johnston"/>
    <x v="95"/>
    <s v="Johnston-Lee-Harnett Community Action - Multiple BoS Counties - Rapid Rehousing - RRH - State ESG"/>
    <n v="5801"/>
    <x v="4"/>
    <n v="0"/>
    <n v="0"/>
    <n v="3"/>
    <n v="3"/>
    <n v="0"/>
    <n v="0"/>
    <n v="3"/>
    <n v="3"/>
    <n v="1"/>
    <x v="1"/>
    <n v="0"/>
    <s v="NA"/>
    <n v="0"/>
    <s v="PO Drawer 711"/>
    <n v="0"/>
    <s v="Smithfield"/>
    <s v="NC"/>
    <n v="27577"/>
  </r>
  <r>
    <x v="2"/>
    <x v="17"/>
    <s v="Franklin"/>
    <x v="96"/>
    <s v="Louisburg United Methodist Church - Franklin County - White Flag - ES - Private"/>
    <n v="21081"/>
    <x v="0"/>
    <n v="0"/>
    <n v="0"/>
    <n v="0"/>
    <n v="0"/>
    <n v="7"/>
    <n v="0"/>
    <n v="7"/>
    <n v="7"/>
    <n v="1"/>
    <x v="2"/>
    <n v="0"/>
    <s v="NA"/>
    <s v="Facility"/>
    <s v="402 N Main Street"/>
    <n v="0"/>
    <s v="Louisburg"/>
    <s v="NC"/>
    <n v="27549"/>
  </r>
  <r>
    <x v="2"/>
    <x v="2"/>
    <s v="Chatham"/>
    <x v="97"/>
    <s v="Love Chatham - Chatham County - Hotel - ES - Private"/>
    <n v="20859"/>
    <x v="0"/>
    <n v="0"/>
    <n v="0"/>
    <n v="0"/>
    <n v="0"/>
    <n v="1"/>
    <n v="0"/>
    <n v="1"/>
    <n v="1"/>
    <n v="1"/>
    <x v="2"/>
    <n v="0"/>
    <s v="NA"/>
    <s v="Voucher"/>
    <s v="1002 N 2nd Ave"/>
    <n v="0"/>
    <s v="Siler City"/>
    <s v="NC"/>
    <n v="27344"/>
  </r>
  <r>
    <x v="2"/>
    <x v="2"/>
    <s v="Chatham"/>
    <x v="97"/>
    <s v="Love Chatham - Chatham County - Our House - TH - Private"/>
    <n v="20861"/>
    <x v="2"/>
    <n v="7"/>
    <n v="2"/>
    <n v="1"/>
    <n v="8"/>
    <n v="0"/>
    <n v="0"/>
    <n v="8"/>
    <n v="8"/>
    <n v="1"/>
    <x v="2"/>
    <n v="0"/>
    <s v="NA"/>
    <n v="0"/>
    <s v="501 W. 5th Street"/>
    <n v="0"/>
    <s v="Siler City"/>
    <s v="NC"/>
    <n v="27344"/>
  </r>
  <r>
    <x v="2"/>
    <x v="14"/>
    <s v="Robeson"/>
    <x v="98"/>
    <s v="Lumberton Christian Care - Robeson County - Emergency Shelter - ES - Private"/>
    <n v="7034"/>
    <x v="0"/>
    <n v="20"/>
    <n v="1"/>
    <n v="0"/>
    <n v="20"/>
    <n v="0"/>
    <n v="0"/>
    <n v="20"/>
    <n v="9"/>
    <n v="0.45"/>
    <x v="2"/>
    <n v="0"/>
    <s v="NA"/>
    <s v="Facility"/>
    <s v="220 E 2nd St"/>
    <n v="0"/>
    <s v="Lumberton"/>
    <s v="NC"/>
    <n v="28358"/>
  </r>
  <r>
    <x v="2"/>
    <x v="19"/>
    <s v="Robeson"/>
    <x v="98"/>
    <s v="Lumberton Christian Care - Robeson County - White Flag - ES - Private"/>
    <n v="21082"/>
    <x v="0"/>
    <n v="0"/>
    <n v="0"/>
    <n v="0"/>
    <n v="0"/>
    <n v="10"/>
    <n v="0"/>
    <n v="10"/>
    <n v="10"/>
    <n v="1"/>
    <x v="2"/>
    <n v="0"/>
    <s v="NA"/>
    <s v="Facility"/>
    <s v="220 E 2nd St"/>
    <n v="0"/>
    <s v="Lumberton"/>
    <s v="NC"/>
    <n v="28358"/>
  </r>
  <r>
    <x v="2"/>
    <x v="11"/>
    <s v="McDowell"/>
    <x v="99"/>
    <s v="Mission Ministries Alliance - McDowell County - Center for Men - ES - State ESG"/>
    <n v="1431"/>
    <x v="0"/>
    <n v="0"/>
    <n v="0"/>
    <n v="20"/>
    <n v="20"/>
    <n v="0"/>
    <n v="0"/>
    <n v="20"/>
    <n v="17"/>
    <n v="0.85"/>
    <x v="1"/>
    <n v="0"/>
    <s v="NA"/>
    <s v="Facility"/>
    <s v="804 State St"/>
    <n v="0"/>
    <s v="Marion"/>
    <s v="NC"/>
    <n v="28752"/>
  </r>
  <r>
    <x v="2"/>
    <x v="11"/>
    <s v="McDowell"/>
    <x v="99"/>
    <s v="Mission Ministries Alliance - McDowell County - Friendship Home for Women&amp;Children - ES - State ESG"/>
    <n v="1430"/>
    <x v="0"/>
    <n v="15"/>
    <n v="6"/>
    <n v="22"/>
    <n v="37"/>
    <n v="0"/>
    <n v="0"/>
    <n v="37"/>
    <n v="29"/>
    <n v="0.78378378378378377"/>
    <x v="1"/>
    <n v="0"/>
    <s v="NA"/>
    <s v="Facility"/>
    <s v="124 Fleming Ave"/>
    <n v="0"/>
    <s v="Marion"/>
    <s v="NC"/>
    <n v="28752"/>
  </r>
  <r>
    <x v="2"/>
    <x v="11"/>
    <s v="McDowell"/>
    <x v="99"/>
    <s v="Mission Ministries Alliance - McDowell County - Rapid ReHousing - RRH - State ESG"/>
    <n v="20154"/>
    <x v="4"/>
    <n v="2"/>
    <n v="1"/>
    <n v="4"/>
    <n v="6"/>
    <n v="0"/>
    <n v="0"/>
    <n v="6"/>
    <n v="6"/>
    <n v="1"/>
    <x v="1"/>
    <n v="0"/>
    <s v="NA"/>
    <n v="0"/>
    <s v="124 Fleming Ave"/>
    <n v="0"/>
    <s v="Marion"/>
    <s v="NC"/>
    <n v="28752"/>
  </r>
  <r>
    <x v="2"/>
    <x v="11"/>
    <s v="McDowell"/>
    <x v="99"/>
    <s v="Mission Ministries Alliance - McDowell County - RRH - RUSH"/>
    <n v="20937"/>
    <x v="4"/>
    <n v="14"/>
    <n v="3"/>
    <n v="11"/>
    <n v="25"/>
    <n v="0"/>
    <n v="0"/>
    <n v="25"/>
    <n v="25"/>
    <n v="1"/>
    <x v="1"/>
    <n v="0"/>
    <s v="NA"/>
    <n v="0"/>
    <s v="124 Fleming Ave"/>
    <n v="0"/>
    <s v="Marion"/>
    <s v="NC"/>
    <n v="28752"/>
  </r>
  <r>
    <x v="2"/>
    <x v="11"/>
    <s v="McDowell"/>
    <x v="99"/>
    <s v="Mission Ministries Alliance - McDowell County - Transitional Housing - TH - Private"/>
    <n v="20869"/>
    <x v="2"/>
    <n v="0"/>
    <n v="0"/>
    <n v="9"/>
    <n v="9"/>
    <n v="0"/>
    <n v="0"/>
    <n v="9"/>
    <n v="4"/>
    <n v="0.44444444444444442"/>
    <x v="1"/>
    <n v="0"/>
    <s v="NA"/>
    <n v="0"/>
    <s v="124 Fleming Ave"/>
    <n v="0"/>
    <s v="Marion"/>
    <s v="NC"/>
    <n v="28752"/>
  </r>
  <r>
    <x v="2"/>
    <x v="12"/>
    <s v="Surry"/>
    <x v="100"/>
    <s v="Mt. Airy Therapy and Consult - Surry County - Warming Shelter - ES - Private"/>
    <n v="21084"/>
    <x v="0"/>
    <n v="0"/>
    <n v="0"/>
    <n v="0"/>
    <n v="0"/>
    <n v="0"/>
    <n v="15"/>
    <n v="15"/>
    <n v="13"/>
    <n v="0.8666666666666667"/>
    <x v="2"/>
    <n v="0"/>
    <s v="NA"/>
    <s v="Facility"/>
    <s v="200 N Main Street"/>
    <n v="0"/>
    <s v="Mt. Airy"/>
    <s v="NC"/>
    <n v="27030"/>
  </r>
  <r>
    <x v="2"/>
    <x v="6"/>
    <s v="Madison"/>
    <x v="101"/>
    <s v="My Sister's Place - Madison County - My Sister's Place - ES - Private"/>
    <n v="3512"/>
    <x v="0"/>
    <n v="23"/>
    <n v="7"/>
    <n v="3"/>
    <n v="26"/>
    <n v="0"/>
    <n v="0"/>
    <n v="26"/>
    <n v="23"/>
    <n v="0.88461538461538458"/>
    <x v="2"/>
    <n v="1"/>
    <s v="DV"/>
    <s v="Facility"/>
    <s v="103 S. Main Street"/>
    <n v="0"/>
    <s v="Marshall"/>
    <s v="NC"/>
    <n v="28743"/>
  </r>
  <r>
    <x v="2"/>
    <x v="2"/>
    <s v="Alamance"/>
    <x v="102"/>
    <s v="NCCADV - Alamance County - Safe@Home FAS - RRH - CoC"/>
    <n v="20957"/>
    <x v="4"/>
    <n v="49"/>
    <n v="13"/>
    <n v="9"/>
    <n v="58"/>
    <n v="0"/>
    <n v="0"/>
    <n v="58"/>
    <n v="58"/>
    <n v="1"/>
    <x v="0"/>
    <n v="1"/>
    <s v="DV"/>
    <n v="0"/>
    <n v="0"/>
    <n v="0"/>
    <s v="Burlington"/>
    <s v="NC"/>
    <n v="27217"/>
  </r>
  <r>
    <x v="2"/>
    <x v="8"/>
    <s v="Beaufort"/>
    <x v="102"/>
    <s v="NCCADV - Beaufort County - Safe@Home Hyde Co Hotline - RRH - CoC"/>
    <n v="20961"/>
    <x v="4"/>
    <n v="0"/>
    <n v="0"/>
    <n v="1"/>
    <n v="1"/>
    <n v="0"/>
    <n v="0"/>
    <n v="1"/>
    <n v="1"/>
    <n v="1"/>
    <x v="0"/>
    <n v="1"/>
    <s v="DV"/>
    <n v="0"/>
    <s v="n/a"/>
    <n v="0"/>
    <s v="Washington"/>
    <s v="NC"/>
    <n v="27889"/>
  </r>
  <r>
    <x v="2"/>
    <x v="16"/>
    <s v="Caswell"/>
    <x v="102"/>
    <s v="NCCADV - Casewell County - Safe@Home Women Veterans Supportive Services - RRH - CoC"/>
    <n v="21078"/>
    <x v="4"/>
    <n v="2"/>
    <n v="1"/>
    <n v="0"/>
    <n v="2"/>
    <n v="0"/>
    <n v="0"/>
    <n v="2"/>
    <n v="2"/>
    <n v="1"/>
    <x v="0"/>
    <n v="1"/>
    <s v="DV"/>
    <n v="0"/>
    <n v="0"/>
    <n v="0"/>
    <s v="Yanceyville"/>
    <s v="NC"/>
    <n v="27379"/>
  </r>
  <r>
    <x v="2"/>
    <x v="13"/>
    <s v="Davidson"/>
    <x v="102"/>
    <s v="NCCADV - Davidson County - Safe@Home FSD - RRH - CoC"/>
    <n v="20739"/>
    <x v="4"/>
    <n v="7"/>
    <n v="2"/>
    <n v="2"/>
    <n v="9"/>
    <n v="0"/>
    <n v="0"/>
    <n v="9"/>
    <n v="9"/>
    <n v="1"/>
    <x v="0"/>
    <n v="1"/>
    <s v="DV"/>
    <n v="0"/>
    <n v="0"/>
    <n v="0"/>
    <s v="Lexington"/>
    <s v="NC"/>
    <n v="27295"/>
  </r>
  <r>
    <x v="2"/>
    <x v="7"/>
    <s v="Duplin"/>
    <x v="102"/>
    <s v="NCCADV - Duplin County - Safe@Home Safe Haven of Pender - RRH - CoC"/>
    <n v="20744"/>
    <x v="4"/>
    <n v="27"/>
    <n v="7"/>
    <n v="2"/>
    <n v="29"/>
    <n v="0"/>
    <n v="0"/>
    <n v="29"/>
    <n v="29"/>
    <n v="1"/>
    <x v="0"/>
    <n v="1"/>
    <s v="DV"/>
    <n v="0"/>
    <n v="0"/>
    <n v="0"/>
    <s v="Faison"/>
    <s v="NC"/>
    <n v="28466"/>
  </r>
  <r>
    <x v="2"/>
    <x v="3"/>
    <s v="Harnett"/>
    <x v="102"/>
    <s v="NCCADV - Harnett County - Safe@Home - Haven of Lee/Safe of Harnett/Friend to Friend RRH - CoC"/>
    <n v="20954"/>
    <x v="4"/>
    <n v="0"/>
    <n v="0"/>
    <n v="1"/>
    <n v="1"/>
    <n v="0"/>
    <n v="0"/>
    <n v="1"/>
    <n v="1"/>
    <n v="1"/>
    <x v="0"/>
    <n v="1"/>
    <s v="DV"/>
    <n v="0"/>
    <n v="0"/>
    <n v="0"/>
    <s v="Lillington"/>
    <s v="NC"/>
    <n v="27330"/>
  </r>
  <r>
    <x v="2"/>
    <x v="9"/>
    <s v="Henderson"/>
    <x v="102"/>
    <s v="NCCADV - Henderson - Safe@Home Safelight- RRH - CoC"/>
    <n v="20737"/>
    <x v="4"/>
    <n v="15"/>
    <n v="4"/>
    <n v="1"/>
    <n v="16"/>
    <n v="0"/>
    <n v="0"/>
    <n v="16"/>
    <n v="16"/>
    <n v="1"/>
    <x v="0"/>
    <n v="1"/>
    <s v="DV"/>
    <n v="0"/>
    <n v="0"/>
    <n v="0"/>
    <s v="Hendersonville"/>
    <s v="NC"/>
    <n v="28739"/>
  </r>
  <r>
    <x v="2"/>
    <x v="1"/>
    <s v="Hyde"/>
    <x v="102"/>
    <s v="NCCADV - Hyde County - Safe@Home Hyde Co Hotline - RRH - CoC"/>
    <n v="20956"/>
    <x v="4"/>
    <n v="3"/>
    <n v="1"/>
    <n v="3"/>
    <n v="6"/>
    <n v="0"/>
    <n v="0"/>
    <n v="6"/>
    <n v="6"/>
    <n v="1"/>
    <x v="0"/>
    <n v="1"/>
    <s v="DV"/>
    <n v="0"/>
    <n v="0"/>
    <n v="0"/>
    <s v="Engelhard"/>
    <s v="NC"/>
    <n v="27824"/>
  </r>
  <r>
    <x v="2"/>
    <x v="20"/>
    <s v="Iredell"/>
    <x v="102"/>
    <s v="NCCADV - Iredell County - Safe@Home Diakonos - RRH - CoC"/>
    <n v="21070"/>
    <x v="4"/>
    <n v="5"/>
    <n v="2"/>
    <n v="0"/>
    <n v="5"/>
    <n v="0"/>
    <n v="0"/>
    <n v="5"/>
    <n v="5"/>
    <n v="1"/>
    <x v="0"/>
    <n v="1"/>
    <s v="DV"/>
    <n v="0"/>
    <n v="0"/>
    <n v="0"/>
    <n v="0"/>
    <n v="0"/>
    <n v="28677"/>
  </r>
  <r>
    <x v="2"/>
    <x v="21"/>
    <s v="Jackson"/>
    <x v="102"/>
    <s v="NCCADV - Jackson County - Safe@Home CDP/Mountain Projects - RRH - CoC"/>
    <n v="21069"/>
    <x v="4"/>
    <n v="10"/>
    <n v="3"/>
    <n v="2"/>
    <n v="12"/>
    <n v="0"/>
    <n v="0"/>
    <n v="12"/>
    <n v="12"/>
    <n v="1"/>
    <x v="0"/>
    <n v="1"/>
    <s v="DV"/>
    <n v="0"/>
    <n v="0"/>
    <n v="0"/>
    <s v="Sylva"/>
    <s v="NC"/>
    <n v="28779"/>
  </r>
  <r>
    <x v="2"/>
    <x v="18"/>
    <s v="Johnston"/>
    <x v="102"/>
    <s v="NCCADV - Johnston County - Safe@Home LGBTQ Center of Durham - RRH - CoC"/>
    <n v="21072"/>
    <x v="4"/>
    <n v="3"/>
    <n v="1"/>
    <n v="0"/>
    <n v="3"/>
    <n v="0"/>
    <n v="0"/>
    <n v="3"/>
    <n v="3"/>
    <n v="1"/>
    <x v="0"/>
    <n v="1"/>
    <s v="DV"/>
    <n v="0"/>
    <n v="0"/>
    <n v="0"/>
    <s v="Clayton"/>
    <s v="NC"/>
    <n v="27520"/>
  </r>
  <r>
    <x v="2"/>
    <x v="3"/>
    <s v="Lee"/>
    <x v="102"/>
    <s v="NCCADV - Lee County - Safe@Home - Haven of Lee/Safe of Harnett/Friend to Friend RRH - CoC"/>
    <n v="20953"/>
    <x v="4"/>
    <n v="20"/>
    <n v="5"/>
    <n v="1"/>
    <n v="21"/>
    <n v="0"/>
    <n v="0"/>
    <n v="21"/>
    <n v="21"/>
    <n v="1"/>
    <x v="0"/>
    <n v="1"/>
    <s v="DV"/>
    <n v="0"/>
    <n v="0"/>
    <n v="0"/>
    <s v="Sanford"/>
    <s v="NC"/>
    <n v="27379"/>
  </r>
  <r>
    <x v="2"/>
    <x v="6"/>
    <s v="Macon"/>
    <x v="102"/>
    <s v="NCCADV - Macon County - Safe@Home Reach of Macon - RRH - CoC"/>
    <n v="20736"/>
    <x v="4"/>
    <n v="20"/>
    <n v="8"/>
    <n v="2"/>
    <n v="22"/>
    <n v="0"/>
    <n v="0"/>
    <n v="22"/>
    <n v="22"/>
    <n v="1"/>
    <x v="0"/>
    <n v="1"/>
    <s v="DV"/>
    <n v="0"/>
    <n v="0"/>
    <n v="0"/>
    <s v="Franklin"/>
    <s v="NC"/>
    <n v="28734"/>
  </r>
  <r>
    <x v="2"/>
    <x v="21"/>
    <s v="Madison"/>
    <x v="102"/>
    <s v="NCCADV - Madison County - Safe@Home LGBTQ Center of Durham - RRH - CoC"/>
    <n v="21071"/>
    <x v="4"/>
    <n v="0"/>
    <n v="0"/>
    <n v="4"/>
    <n v="4"/>
    <n v="0"/>
    <n v="0"/>
    <n v="4"/>
    <n v="4"/>
    <n v="1"/>
    <x v="0"/>
    <n v="1"/>
    <s v="DV"/>
    <n v="0"/>
    <n v="0"/>
    <n v="0"/>
    <s v="Madison"/>
    <s v="NC"/>
    <n v="28753"/>
  </r>
  <r>
    <x v="2"/>
    <x v="3"/>
    <s v="Moore"/>
    <x v="102"/>
    <s v="NCCADV - Moore County - Safe@Home - Haven of Lee/Safe of Harnett/Friend to Friend RRH - CoC"/>
    <n v="20955"/>
    <x v="4"/>
    <n v="0"/>
    <n v="0"/>
    <n v="3"/>
    <n v="3"/>
    <n v="0"/>
    <n v="0"/>
    <n v="3"/>
    <n v="3"/>
    <n v="1"/>
    <x v="0"/>
    <n v="1"/>
    <s v="DV"/>
    <n v="0"/>
    <s v="n/a"/>
    <n v="0"/>
    <s v="Aberdeen"/>
    <s v="NC"/>
    <n v="28315"/>
  </r>
  <r>
    <x v="2"/>
    <x v="15"/>
    <s v="Nash"/>
    <x v="102"/>
    <s v="NCCADV - Nash County - Safe@Home Reach Center - RRH - CoC"/>
    <n v="20959"/>
    <x v="4"/>
    <n v="2"/>
    <n v="1"/>
    <n v="1"/>
    <n v="3"/>
    <n v="0"/>
    <n v="0"/>
    <n v="3"/>
    <n v="3"/>
    <n v="1"/>
    <x v="0"/>
    <n v="1"/>
    <s v="DV"/>
    <n v="0"/>
    <n v="0"/>
    <n v="0"/>
    <s v="Rocky Mount"/>
    <s v="NC"/>
    <n v="27804"/>
  </r>
  <r>
    <x v="2"/>
    <x v="1"/>
    <s v="Pasquotank"/>
    <x v="102"/>
    <s v="NCCADV - Pasquotank County - Safe@Home Albemarle Hopeline - RRH - CoC"/>
    <n v="21066"/>
    <x v="4"/>
    <n v="23"/>
    <n v="8"/>
    <n v="2"/>
    <n v="25"/>
    <n v="0"/>
    <n v="0"/>
    <n v="25"/>
    <n v="25"/>
    <n v="1"/>
    <x v="0"/>
    <n v="1"/>
    <s v="DV"/>
    <n v="0"/>
    <n v="0"/>
    <n v="0"/>
    <s v="Elizabeth City"/>
    <s v="NC"/>
    <n v="27906"/>
  </r>
  <r>
    <x v="2"/>
    <x v="8"/>
    <s v="Pitt"/>
    <x v="102"/>
    <s v="NCCADV - Pitt County - Safe@Home Reach Center - RRH - CoC"/>
    <n v="21067"/>
    <x v="4"/>
    <n v="3"/>
    <n v="1"/>
    <n v="0"/>
    <n v="3"/>
    <n v="0"/>
    <n v="0"/>
    <n v="3"/>
    <n v="3"/>
    <n v="1"/>
    <x v="0"/>
    <n v="1"/>
    <s v="DV"/>
    <n v="0"/>
    <n v="0"/>
    <n v="0"/>
    <s v="Greenville"/>
    <s v="NC"/>
    <n v="27834"/>
  </r>
  <r>
    <x v="2"/>
    <x v="1"/>
    <s v="Pasquotank"/>
    <x v="102"/>
    <s v="NCCADV - Tyrell County - Safe@Home Hyde County Hotline - RRH - CoC"/>
    <n v="20741"/>
    <x v="4"/>
    <n v="0"/>
    <n v="0"/>
    <n v="1"/>
    <n v="1"/>
    <n v="0"/>
    <n v="0"/>
    <n v="1"/>
    <n v="1"/>
    <n v="1"/>
    <x v="0"/>
    <n v="1"/>
    <s v="DV"/>
    <n v="0"/>
    <n v="0"/>
    <n v="0"/>
    <s v="Columbia"/>
    <s v="NC"/>
    <n v="27925"/>
  </r>
  <r>
    <x v="2"/>
    <x v="11"/>
    <s v="McDowell"/>
    <x v="103"/>
    <s v="New Hope of McDowell - McDowell County - ES - Private"/>
    <n v="20734"/>
    <x v="0"/>
    <n v="8"/>
    <n v="2"/>
    <n v="6"/>
    <n v="14"/>
    <n v="0"/>
    <n v="0"/>
    <n v="14"/>
    <n v="0"/>
    <n v="0"/>
    <x v="2"/>
    <n v="1"/>
    <s v="DV"/>
    <s v="Facility"/>
    <n v="0"/>
    <n v="0"/>
    <s v="Marion"/>
    <s v="NC"/>
    <n v="28752"/>
  </r>
  <r>
    <x v="2"/>
    <x v="3"/>
    <s v="Richmond"/>
    <x v="104"/>
    <s v="New Horizons Life and Family Services - Richmond County - Hotel/Motel DV Shelter - ES - Private"/>
    <n v="21098"/>
    <x v="0"/>
    <n v="0"/>
    <n v="0"/>
    <n v="0"/>
    <n v="0"/>
    <n v="1"/>
    <n v="0"/>
    <n v="1"/>
    <n v="1"/>
    <n v="1"/>
    <x v="0"/>
    <n v="1"/>
    <s v="DV"/>
    <s v="Voucher"/>
    <n v="0"/>
    <n v="0"/>
    <s v="Rockingham"/>
    <s v="NC"/>
    <n v="28379"/>
  </r>
  <r>
    <x v="2"/>
    <x v="19"/>
    <s v="Bladen"/>
    <x v="105"/>
    <s v="North Carolina Commission of Indian Affairs - Bladen County - EHV - PH - HUD"/>
    <n v="20813"/>
    <x v="3"/>
    <n v="0"/>
    <n v="0"/>
    <n v="1"/>
    <n v="1"/>
    <n v="0"/>
    <n v="0"/>
    <n v="1"/>
    <n v="1"/>
    <n v="1"/>
    <x v="2"/>
    <n v="0"/>
    <s v="NA"/>
    <n v="0"/>
    <n v="0"/>
    <n v="0"/>
    <s v="Elizabethtown"/>
    <s v="NC"/>
    <n v="28337"/>
  </r>
  <r>
    <x v="2"/>
    <x v="14"/>
    <s v="Columbus"/>
    <x v="105"/>
    <s v="North Carolina Commission of Indian Affairs - Columbus County - EHV - PH - HUD"/>
    <n v="20814"/>
    <x v="3"/>
    <n v="0"/>
    <n v="0"/>
    <n v="6"/>
    <n v="6"/>
    <n v="0"/>
    <n v="0"/>
    <n v="6"/>
    <n v="4"/>
    <n v="0.66666666666666663"/>
    <x v="2"/>
    <n v="0"/>
    <s v="NA"/>
    <n v="0"/>
    <n v="0"/>
    <n v="0"/>
    <s v="Lake Waccamaw"/>
    <s v="NC"/>
    <n v="28450"/>
  </r>
  <r>
    <x v="2"/>
    <x v="5"/>
    <s v="Craven"/>
    <x v="105"/>
    <s v="North Carolina Commission of Indian Affairs - Craven County - EHV - PH - HUD"/>
    <n v="20815"/>
    <x v="3"/>
    <n v="0"/>
    <n v="0"/>
    <n v="3"/>
    <n v="3"/>
    <n v="0"/>
    <n v="0"/>
    <n v="3"/>
    <n v="3"/>
    <n v="1"/>
    <x v="2"/>
    <n v="0"/>
    <s v="NA"/>
    <n v="0"/>
    <n v="0"/>
    <n v="0"/>
    <s v="New Bern"/>
    <s v="NC"/>
    <n v="28560"/>
  </r>
  <r>
    <x v="2"/>
    <x v="7"/>
    <s v="Duplin"/>
    <x v="105"/>
    <s v="North Carolina Commission of Indian Affairs - Duplin County - EHV - PH - HUD"/>
    <n v="20816"/>
    <x v="3"/>
    <n v="0"/>
    <n v="0"/>
    <n v="1"/>
    <n v="1"/>
    <n v="0"/>
    <n v="0"/>
    <n v="1"/>
    <n v="1"/>
    <n v="1"/>
    <x v="2"/>
    <n v="0"/>
    <s v="NA"/>
    <n v="0"/>
    <n v="0"/>
    <n v="0"/>
    <s v="Kenansville"/>
    <s v="NC"/>
    <n v="28349"/>
  </r>
  <r>
    <x v="2"/>
    <x v="15"/>
    <s v="Franklin"/>
    <x v="105"/>
    <s v="North Carolina Commission of Indian Affairs - Franklin County - EHV - PH - HUD"/>
    <n v="20817"/>
    <x v="3"/>
    <n v="0"/>
    <n v="0"/>
    <n v="24"/>
    <n v="24"/>
    <n v="0"/>
    <n v="0"/>
    <n v="24"/>
    <n v="16"/>
    <n v="0.66666666666666663"/>
    <x v="2"/>
    <n v="0"/>
    <s v="NA"/>
    <n v="0"/>
    <n v="0"/>
    <n v="0"/>
    <s v="Louisburg"/>
    <s v="NC"/>
    <n v="28349"/>
  </r>
  <r>
    <x v="2"/>
    <x v="15"/>
    <s v="Granville"/>
    <x v="105"/>
    <s v="North Carolina Commission of Indian Affairs - Granville County - EHV - PH - HUD"/>
    <n v="20818"/>
    <x v="3"/>
    <n v="0"/>
    <n v="0"/>
    <n v="54"/>
    <n v="54"/>
    <n v="0"/>
    <n v="0"/>
    <n v="54"/>
    <n v="13"/>
    <n v="0.24074074074074073"/>
    <x v="2"/>
    <n v="0"/>
    <s v="NA"/>
    <n v="0"/>
    <n v="0"/>
    <n v="0"/>
    <s v="Oxford"/>
    <s v="NC"/>
    <n v="27565"/>
  </r>
  <r>
    <x v="2"/>
    <x v="15"/>
    <s v="Granville"/>
    <x v="105"/>
    <s v="North Carolina Commission of Indian Affairs - Granville County - SV - PH - HUD"/>
    <n v="20974"/>
    <x v="3"/>
    <n v="0"/>
    <n v="0"/>
    <n v="2"/>
    <n v="2"/>
    <n v="0"/>
    <n v="0"/>
    <n v="2"/>
    <n v="1"/>
    <n v="0.5"/>
    <x v="2"/>
    <n v="0"/>
    <s v="NA"/>
    <n v="0"/>
    <s v="100 E Six Forks Rd # 200"/>
    <n v="0"/>
    <s v="Raleigh"/>
    <s v="NC"/>
    <n v="27565"/>
  </r>
  <r>
    <x v="2"/>
    <x v="15"/>
    <s v="Halifax"/>
    <x v="105"/>
    <s v="North Carolina Commission of Indian Affairs - Halifax County - EHV - PH - HUD"/>
    <n v="20812"/>
    <x v="3"/>
    <n v="0"/>
    <n v="0"/>
    <n v="101"/>
    <n v="101"/>
    <n v="0"/>
    <n v="0"/>
    <n v="101"/>
    <n v="79"/>
    <n v="0.78217821782178221"/>
    <x v="2"/>
    <n v="0"/>
    <s v="NA"/>
    <n v="0"/>
    <n v="0"/>
    <n v="0"/>
    <s v="Hollister"/>
    <s v="NC"/>
    <n v="27844"/>
  </r>
  <r>
    <x v="2"/>
    <x v="17"/>
    <s v="Halifax"/>
    <x v="105"/>
    <s v="North Carolina Commission of Indian Affairs - Halifax County - SV - PH - HUD"/>
    <n v="20845"/>
    <x v="3"/>
    <n v="0"/>
    <n v="0"/>
    <n v="1"/>
    <n v="1"/>
    <n v="0"/>
    <n v="0"/>
    <n v="1"/>
    <n v="1"/>
    <n v="1"/>
    <x v="2"/>
    <n v="0"/>
    <s v="NA"/>
    <n v="0"/>
    <n v="0"/>
    <n v="0"/>
    <s v="Roanoke Rapids"/>
    <s v="NC"/>
    <n v="27870"/>
  </r>
  <r>
    <x v="2"/>
    <x v="3"/>
    <s v="Hoke"/>
    <x v="105"/>
    <s v="North Carolina Commission of Indian Affairs - Hoke County - EHV - PH - HUD"/>
    <n v="20819"/>
    <x v="3"/>
    <n v="0"/>
    <n v="0"/>
    <n v="6"/>
    <n v="6"/>
    <n v="0"/>
    <n v="0"/>
    <n v="6"/>
    <n v="5"/>
    <n v="0.83333333333333337"/>
    <x v="2"/>
    <n v="0"/>
    <s v="NA"/>
    <n v="0"/>
    <n v="0"/>
    <n v="0"/>
    <s v="Raeford"/>
    <s v="NC"/>
    <n v="28376"/>
  </r>
  <r>
    <x v="2"/>
    <x v="8"/>
    <s v="Martin"/>
    <x v="105"/>
    <s v="North Carolina Commission of Indian Affairs - Martin County - EHV - PH - HUD"/>
    <n v="20820"/>
    <x v="3"/>
    <n v="0"/>
    <n v="0"/>
    <n v="1"/>
    <n v="1"/>
    <n v="0"/>
    <n v="0"/>
    <n v="1"/>
    <n v="1"/>
    <n v="1"/>
    <x v="2"/>
    <n v="0"/>
    <s v="NA"/>
    <n v="0"/>
    <n v="0"/>
    <n v="0"/>
    <s v="Williamston"/>
    <s v="NC"/>
    <n v="27892"/>
  </r>
  <r>
    <x v="2"/>
    <x v="3"/>
    <s v="Moore"/>
    <x v="105"/>
    <s v="North Carolina Commission of Indian Affairs - Moore County - EHV - PH - HUD"/>
    <n v="20822"/>
    <x v="3"/>
    <n v="0"/>
    <n v="0"/>
    <n v="4"/>
    <n v="4"/>
    <n v="0"/>
    <n v="0"/>
    <n v="4"/>
    <n v="3"/>
    <n v="0.75"/>
    <x v="2"/>
    <n v="0"/>
    <s v="NA"/>
    <n v="0"/>
    <n v="0"/>
    <n v="0"/>
    <s v="Southern Pines"/>
    <s v="NC"/>
    <n v="28387"/>
  </r>
  <r>
    <x v="2"/>
    <x v="15"/>
    <s v="Nash"/>
    <x v="105"/>
    <s v="North Carolina Commission of Indian Affairs - Nash County - EHV - PH - HUD"/>
    <n v="20823"/>
    <x v="3"/>
    <n v="0"/>
    <n v="0"/>
    <n v="60"/>
    <n v="60"/>
    <n v="0"/>
    <n v="0"/>
    <n v="60"/>
    <n v="56"/>
    <n v="0.93333333333333335"/>
    <x v="2"/>
    <n v="0"/>
    <s v="NA"/>
    <n v="0"/>
    <n v="0"/>
    <n v="0"/>
    <s v="Rocky Mount"/>
    <s v="NC"/>
    <n v="27804"/>
  </r>
  <r>
    <x v="2"/>
    <x v="5"/>
    <s v="Onslow"/>
    <x v="105"/>
    <s v="North Carolina Commission of Indian Affairs - Onslow County - EHV - PH - HUD"/>
    <n v="20824"/>
    <x v="3"/>
    <n v="0"/>
    <n v="0"/>
    <n v="112"/>
    <n v="112"/>
    <n v="0"/>
    <n v="0"/>
    <n v="112"/>
    <n v="94"/>
    <n v="0.8392857142857143"/>
    <x v="2"/>
    <n v="0"/>
    <s v="NA"/>
    <n v="0"/>
    <n v="0"/>
    <n v="0"/>
    <s v="Jacksonville"/>
    <s v="NC"/>
    <n v="28540"/>
  </r>
  <r>
    <x v="2"/>
    <x v="1"/>
    <s v="Pasquotank"/>
    <x v="105"/>
    <s v="North Carolina Commission of Indian Affairs - Pasquotank County - EHV - PH - HUD"/>
    <n v="20825"/>
    <x v="3"/>
    <n v="14"/>
    <n v="7"/>
    <n v="0"/>
    <n v="14"/>
    <n v="0"/>
    <n v="0"/>
    <n v="14"/>
    <n v="7"/>
    <n v="0.5"/>
    <x v="2"/>
    <n v="0"/>
    <s v="NA"/>
    <n v="0"/>
    <n v="0"/>
    <n v="0"/>
    <s v="Elizabeth City"/>
    <s v="NC"/>
    <n v="27909"/>
  </r>
  <r>
    <x v="2"/>
    <x v="1"/>
    <s v="Perquimans"/>
    <x v="105"/>
    <s v="North Carolina Commission of Indian Affairs - Perquimans County - EHV - PH - HUD"/>
    <n v="20826"/>
    <x v="3"/>
    <n v="0"/>
    <n v="0"/>
    <n v="1"/>
    <n v="1"/>
    <n v="0"/>
    <n v="0"/>
    <n v="1"/>
    <n v="1"/>
    <n v="1"/>
    <x v="2"/>
    <n v="0"/>
    <s v="NA"/>
    <n v="0"/>
    <n v="0"/>
    <n v="0"/>
    <s v="Hertford"/>
    <s v="NC"/>
    <n v="27944"/>
  </r>
  <r>
    <x v="2"/>
    <x v="2"/>
    <s v="Person"/>
    <x v="105"/>
    <s v="North Carolina Commission of Indian Affairs - Person County - EHV - PH - HUD"/>
    <n v="20827"/>
    <x v="3"/>
    <n v="0"/>
    <n v="0"/>
    <n v="9"/>
    <n v="9"/>
    <n v="0"/>
    <n v="0"/>
    <n v="9"/>
    <n v="9"/>
    <n v="1"/>
    <x v="2"/>
    <n v="0"/>
    <s v="NA"/>
    <n v="0"/>
    <n v="0"/>
    <n v="0"/>
    <s v="Roxboro"/>
    <s v="NC"/>
    <n v="27573"/>
  </r>
  <r>
    <x v="2"/>
    <x v="8"/>
    <s v="Pitt"/>
    <x v="105"/>
    <s v="North Carolina Commission of Indian Affairs - Pitt County - EHV - PH - HUD"/>
    <n v="20828"/>
    <x v="3"/>
    <n v="0"/>
    <n v="0"/>
    <n v="4"/>
    <n v="4"/>
    <n v="0"/>
    <n v="0"/>
    <n v="4"/>
    <n v="4"/>
    <n v="1"/>
    <x v="2"/>
    <n v="0"/>
    <s v="NA"/>
    <n v="0"/>
    <n v="0"/>
    <n v="0"/>
    <s v="Greenville"/>
    <s v="NC"/>
    <n v="27834"/>
  </r>
  <r>
    <x v="2"/>
    <x v="18"/>
    <s v="Randolph"/>
    <x v="105"/>
    <s v="North Carolina Commission of Indian Affairs - Randolph County - EHV - PH - HUD"/>
    <n v="21065"/>
    <x v="3"/>
    <n v="0"/>
    <n v="0"/>
    <n v="3"/>
    <n v="3"/>
    <n v="0"/>
    <n v="0"/>
    <n v="3"/>
    <n v="3"/>
    <n v="1"/>
    <x v="2"/>
    <n v="0"/>
    <s v="NA"/>
    <n v="0"/>
    <s v="100 E Six Forks Rd # 200"/>
    <n v="0"/>
    <s v="Raleigh"/>
    <s v="NC"/>
    <n v="27360"/>
  </r>
  <r>
    <x v="2"/>
    <x v="14"/>
    <s v="Robeson"/>
    <x v="105"/>
    <s v="North Carolina Commission of Indian Affairs - Robeson County - EHV - PH - HUD"/>
    <n v="21064"/>
    <x v="3"/>
    <n v="0"/>
    <n v="0"/>
    <n v="24"/>
    <n v="24"/>
    <n v="0"/>
    <n v="0"/>
    <n v="24"/>
    <n v="18"/>
    <n v="0.75"/>
    <x v="2"/>
    <n v="0"/>
    <s v="NA"/>
    <n v="0"/>
    <s v="100 E Six Forks Rd # 200"/>
    <n v="0"/>
    <s v="Raleigh"/>
    <s v="NC"/>
    <n v="28358"/>
  </r>
  <r>
    <x v="2"/>
    <x v="13"/>
    <s v="Rowan"/>
    <x v="105"/>
    <s v="North Carolina Commission of Indian Affairs - Rowan County - EHV - PH - HUD"/>
    <n v="20829"/>
    <x v="3"/>
    <n v="0"/>
    <n v="0"/>
    <n v="17"/>
    <n v="17"/>
    <n v="0"/>
    <n v="0"/>
    <n v="17"/>
    <n v="3"/>
    <n v="0.17647058823529413"/>
    <x v="2"/>
    <n v="0"/>
    <s v="NA"/>
    <n v="0"/>
    <n v="0"/>
    <n v="0"/>
    <s v="Cleveland"/>
    <s v="NC"/>
    <n v="27013"/>
  </r>
  <r>
    <x v="2"/>
    <x v="7"/>
    <s v="Sampson"/>
    <x v="105"/>
    <s v="North Carolina Commission of Indian Affairs - Sampson County - EHV - PH - HUD"/>
    <n v="20830"/>
    <x v="3"/>
    <n v="0"/>
    <n v="0"/>
    <n v="39"/>
    <n v="39"/>
    <n v="0"/>
    <n v="0"/>
    <n v="39"/>
    <n v="20"/>
    <n v="0.51282051282051277"/>
    <x v="2"/>
    <n v="0"/>
    <s v="NA"/>
    <n v="0"/>
    <n v="0"/>
    <n v="0"/>
    <s v="Clinton"/>
    <s v="NC"/>
    <n v="28328"/>
  </r>
  <r>
    <x v="2"/>
    <x v="7"/>
    <s v="Sampson"/>
    <x v="105"/>
    <s v="North Carolina Commission of Indian Affairs - Sampson County - SV - PH - HUD"/>
    <n v="20848"/>
    <x v="3"/>
    <n v="0"/>
    <n v="0"/>
    <n v="1"/>
    <n v="1"/>
    <n v="0"/>
    <n v="0"/>
    <n v="1"/>
    <n v="1"/>
    <n v="1"/>
    <x v="2"/>
    <n v="0"/>
    <s v="NA"/>
    <n v="0"/>
    <n v="0"/>
    <n v="0"/>
    <s v="Clinton"/>
    <s v="NC"/>
    <n v="28328"/>
  </r>
  <r>
    <x v="2"/>
    <x v="20"/>
    <s v="Surry"/>
    <x v="105"/>
    <s v="North Carolina Commission of Indian Affairs - Surry County - EHV - PH - HUD"/>
    <n v="21073"/>
    <x v="3"/>
    <n v="0"/>
    <n v="0"/>
    <n v="4"/>
    <n v="4"/>
    <n v="0"/>
    <n v="0"/>
    <n v="4"/>
    <n v="3"/>
    <n v="0.75"/>
    <x v="2"/>
    <n v="0"/>
    <s v="NA"/>
    <n v="0"/>
    <s v="100 E Six Forks Rd # 200"/>
    <n v="0"/>
    <s v="Raleigh"/>
    <s v="NC"/>
    <n v="27030"/>
  </r>
  <r>
    <x v="2"/>
    <x v="15"/>
    <s v="Warren"/>
    <x v="105"/>
    <s v="North Carolina Commission of Indian Affairs - Warren County - EHV - PH - HUD"/>
    <n v="20833"/>
    <x v="3"/>
    <n v="0"/>
    <n v="0"/>
    <n v="15"/>
    <n v="15"/>
    <n v="0"/>
    <n v="0"/>
    <n v="15"/>
    <n v="12"/>
    <n v="0.8"/>
    <x v="2"/>
    <n v="0"/>
    <s v="NA"/>
    <n v="0"/>
    <n v="0"/>
    <n v="0"/>
    <s v="Warrenton"/>
    <s v="NC"/>
    <n v="27589"/>
  </r>
  <r>
    <x v="2"/>
    <x v="7"/>
    <s v="Wayne"/>
    <x v="105"/>
    <s v="North Carolina Commission of Indian Affairs - Wayne County - EHV - PH - HUD"/>
    <n v="20834"/>
    <x v="3"/>
    <n v="0"/>
    <n v="0"/>
    <n v="11"/>
    <n v="11"/>
    <n v="0"/>
    <n v="0"/>
    <n v="11"/>
    <n v="7"/>
    <n v="0.63636363636363635"/>
    <x v="2"/>
    <n v="0"/>
    <s v="NA"/>
    <n v="0"/>
    <s v="100 E Six Forks Rd # 200"/>
    <n v="0"/>
    <s v="Raleigh"/>
    <s v="NC"/>
    <n v="27530"/>
  </r>
  <r>
    <x v="2"/>
    <x v="7"/>
    <s v="Wilson"/>
    <x v="105"/>
    <s v="North Carolina Commission of Indian Affairs - Wilson County - EHV - PH - HUD"/>
    <n v="20835"/>
    <x v="3"/>
    <n v="0"/>
    <n v="0"/>
    <n v="12"/>
    <n v="12"/>
    <n v="0"/>
    <n v="0"/>
    <n v="12"/>
    <n v="10"/>
    <n v="0.83333333333333337"/>
    <x v="2"/>
    <n v="0"/>
    <s v="NA"/>
    <n v="0"/>
    <n v="0"/>
    <n v="0"/>
    <s v="Elm City"/>
    <s v="NC"/>
    <n v="27822"/>
  </r>
  <r>
    <x v="2"/>
    <x v="5"/>
    <s v="Onslow"/>
    <x v="106"/>
    <s v="Onslow Community Outreach - Onslow County - Emergency Shelter - ES - State ESG"/>
    <n v="1758"/>
    <x v="0"/>
    <n v="7"/>
    <n v="2"/>
    <n v="19"/>
    <n v="26"/>
    <n v="0"/>
    <n v="0"/>
    <n v="26"/>
    <n v="26"/>
    <n v="1"/>
    <x v="1"/>
    <n v="0"/>
    <s v="NA"/>
    <s v="Facility"/>
    <s v="1210 Hargett St"/>
    <n v="0"/>
    <s v="Jacksonville"/>
    <s v="NC"/>
    <n v="28546"/>
  </r>
  <r>
    <x v="2"/>
    <x v="5"/>
    <s v="Onslow"/>
    <x v="106"/>
    <s v="Onslow Community Outreach - Onslow County - Rapid Re-Housing - RRH - State ESG"/>
    <n v="20144"/>
    <x v="4"/>
    <n v="3"/>
    <n v="1"/>
    <n v="2"/>
    <n v="5"/>
    <n v="0"/>
    <n v="0"/>
    <n v="5"/>
    <n v="5"/>
    <n v="1"/>
    <x v="1"/>
    <n v="0"/>
    <s v="NA"/>
    <n v="0"/>
    <s v="1210 Hargett St"/>
    <n v="0"/>
    <s v="Jacksonville"/>
    <s v="NC"/>
    <n v="28540"/>
  </r>
  <r>
    <x v="2"/>
    <x v="5"/>
    <s v="Onslow"/>
    <x v="107"/>
    <s v="Onslow Victim's Shelter - Onslow County - DV Shelter - ES - Private"/>
    <n v="4930"/>
    <x v="0"/>
    <n v="10"/>
    <n v="5"/>
    <n v="0"/>
    <n v="10"/>
    <n v="0"/>
    <n v="0"/>
    <n v="10"/>
    <n v="7"/>
    <n v="0.7"/>
    <x v="0"/>
    <n v="1"/>
    <s v="DV"/>
    <s v="Facility"/>
    <n v="0"/>
    <n v="0"/>
    <s v="Jacksonville"/>
    <s v="NC"/>
    <n v="28540"/>
  </r>
  <r>
    <x v="2"/>
    <x v="5"/>
    <s v="Onslow"/>
    <x v="107"/>
    <s v="Onslow Victim's Shelter - Onslow County - Hotel/Motel Shelter - ES"/>
    <n v="20746"/>
    <x v="0"/>
    <n v="0"/>
    <n v="0"/>
    <n v="0"/>
    <n v="0"/>
    <n v="10"/>
    <n v="0"/>
    <n v="10"/>
    <n v="10"/>
    <n v="1"/>
    <x v="0"/>
    <n v="1"/>
    <s v="DV"/>
    <s v="Facility"/>
    <n v="0"/>
    <n v="0"/>
    <s v="Jacksonville"/>
    <s v="NC"/>
    <n v="28540"/>
  </r>
  <r>
    <x v="2"/>
    <x v="8"/>
    <s v="Beaufort"/>
    <x v="108"/>
    <s v="Open Door Community Center - Beaufort County - Women's and Children Shelter - ES - Private"/>
    <n v="20020"/>
    <x v="0"/>
    <n v="0"/>
    <n v="0"/>
    <n v="4"/>
    <n v="4"/>
    <n v="0"/>
    <n v="0"/>
    <n v="4"/>
    <n v="4"/>
    <n v="1"/>
    <x v="2"/>
    <n v="0"/>
    <s v="NA"/>
    <s v="Facility"/>
    <s v="1240 Cowell Farm Road"/>
    <n v="0"/>
    <s v="Washington"/>
    <s v="NC"/>
    <n v="27889"/>
  </r>
  <r>
    <x v="2"/>
    <x v="11"/>
    <s v="Burke"/>
    <x v="109"/>
    <s v="Options Inc. - Burke County - DV Shelter - ES - Private"/>
    <n v="4931"/>
    <x v="0"/>
    <n v="11"/>
    <n v="3"/>
    <n v="6"/>
    <n v="17"/>
    <n v="0"/>
    <n v="0"/>
    <n v="17"/>
    <n v="10"/>
    <n v="0.58823529411764708"/>
    <x v="0"/>
    <n v="1"/>
    <s v="DV"/>
    <s v="Facility"/>
    <n v="0"/>
    <n v="0"/>
    <s v="Morganton"/>
    <s v="NC"/>
    <n v="28655"/>
  </r>
  <r>
    <x v="2"/>
    <x v="10"/>
    <s v="Rutherford"/>
    <x v="110"/>
    <s v="Out of the Ashes - Rutherford County - Shelter of Hope - ES - Private"/>
    <n v="7256"/>
    <x v="0"/>
    <n v="27"/>
    <n v="3"/>
    <n v="8"/>
    <n v="35"/>
    <n v="0"/>
    <n v="0"/>
    <n v="35"/>
    <n v="15"/>
    <n v="0.42857142857142855"/>
    <x v="2"/>
    <n v="0"/>
    <s v="NA"/>
    <s v="Facility"/>
    <s v="131 Countryside Dr"/>
    <n v="0"/>
    <s v="Forest City"/>
    <s v="NC"/>
    <n v="28114"/>
  </r>
  <r>
    <x v="2"/>
    <x v="9"/>
    <s v="Rutherford"/>
    <x v="110"/>
    <s v="Out of the Ashes - Rutherford County - Six Points Men's Shelter - ES - Private"/>
    <n v="7023"/>
    <x v="0"/>
    <n v="0"/>
    <n v="0"/>
    <n v="35"/>
    <n v="35"/>
    <n v="0"/>
    <n v="0"/>
    <n v="35"/>
    <n v="13"/>
    <n v="0.37142857142857144"/>
    <x v="2"/>
    <n v="0"/>
    <s v="NA"/>
    <s v="Facility"/>
    <s v="131 Countryside Drive"/>
    <n v="0"/>
    <s v="Forest City"/>
    <s v="NC"/>
    <n v="28043"/>
  </r>
  <r>
    <x v="2"/>
    <x v="1"/>
    <s v="Dare"/>
    <x v="111"/>
    <s v="Outer Banks Hotline Shelter - Dare County - DV Shelter - ES - Private"/>
    <n v="6789"/>
    <x v="0"/>
    <n v="16"/>
    <n v="5"/>
    <n v="3"/>
    <n v="19"/>
    <n v="0"/>
    <n v="0"/>
    <n v="19"/>
    <n v="0"/>
    <n v="0"/>
    <x v="0"/>
    <n v="1"/>
    <s v="DV"/>
    <s v="Facility"/>
    <n v="0"/>
    <n v="0"/>
    <s v="Nags Head"/>
    <s v="NC"/>
    <n v="27959"/>
  </r>
  <r>
    <x v="2"/>
    <x v="1"/>
    <s v="Dare"/>
    <x v="112"/>
    <s v="Outer Banks Room in the Inn - Dare County - Seasonal ES - Private"/>
    <n v="20513"/>
    <x v="0"/>
    <n v="0"/>
    <n v="0"/>
    <n v="0"/>
    <n v="0"/>
    <n v="0"/>
    <n v="18"/>
    <n v="18"/>
    <n v="15"/>
    <n v="0.83333333333333337"/>
    <x v="2"/>
    <n v="0"/>
    <s v="NA"/>
    <s v="Facility"/>
    <s v="4301 South Croatan Highway"/>
    <n v="0"/>
    <s v="Nags Head"/>
    <s v="NC"/>
    <n v="27959"/>
  </r>
  <r>
    <x v="2"/>
    <x v="3"/>
    <s v="Lee"/>
    <x v="113"/>
    <s v="Outreach Mission Inc. - Lee County - Wornom SECU Community Shelter - ES - Private"/>
    <n v="21005"/>
    <x v="0"/>
    <n v="7"/>
    <n v="1"/>
    <n v="69"/>
    <n v="76"/>
    <n v="0"/>
    <n v="0"/>
    <n v="76"/>
    <n v="40"/>
    <n v="0.52631578947368418"/>
    <x v="1"/>
    <n v="0"/>
    <s v="NA"/>
    <s v="Facility"/>
    <s v="507 S. Third St."/>
    <n v="0"/>
    <s v="Sanford"/>
    <s v="NC"/>
    <n v="27330"/>
  </r>
  <r>
    <x v="2"/>
    <x v="4"/>
    <s v="Multiple"/>
    <x v="114"/>
    <s v="Partners BHM - Multiple BoS Counties - PSH - HUD"/>
    <n v="5061"/>
    <x v="1"/>
    <n v="2"/>
    <n v="1"/>
    <n v="28"/>
    <n v="30"/>
    <n v="0"/>
    <n v="0"/>
    <n v="30"/>
    <n v="30"/>
    <n v="1"/>
    <x v="1"/>
    <n v="0"/>
    <s v="NA"/>
    <n v="0"/>
    <s v="200 Elkin Business Park Dr"/>
    <n v="0"/>
    <s v="Elkin"/>
    <s v="NC"/>
    <n v="28621"/>
  </r>
  <r>
    <x v="2"/>
    <x v="5"/>
    <s v="Onslow"/>
    <x v="115"/>
    <s v="Philippians Place - Onslow County - Transitional Housing - TH"/>
    <n v="6791"/>
    <x v="2"/>
    <n v="0"/>
    <n v="0"/>
    <n v="4"/>
    <n v="4"/>
    <n v="0"/>
    <n v="0"/>
    <n v="4"/>
    <n v="0"/>
    <n v="0"/>
    <x v="2"/>
    <n v="0"/>
    <s v="NA"/>
    <n v="0"/>
    <s v="901 Henderson Dr"/>
    <n v="0"/>
    <s v="Jacksonville"/>
    <s v="NC"/>
    <n v="28540"/>
  </r>
  <r>
    <x v="2"/>
    <x v="8"/>
    <s v="Pitt"/>
    <x v="116"/>
    <s v="Pitt County Community Development - Pitt County - Rapid ReHousing - RRH - HUD"/>
    <n v="20153"/>
    <x v="4"/>
    <n v="23"/>
    <n v="6"/>
    <n v="3"/>
    <n v="26"/>
    <n v="0"/>
    <n v="0"/>
    <n v="26"/>
    <n v="26"/>
    <n v="1"/>
    <x v="1"/>
    <n v="0"/>
    <s v="NA"/>
    <n v="0"/>
    <s v="1717 W. 5th Street, Greeville, NC 27834"/>
    <n v="0"/>
    <s v="Greenville"/>
    <s v="NC"/>
    <n v="27834"/>
  </r>
  <r>
    <x v="2"/>
    <x v="8"/>
    <s v="Pitt"/>
    <x v="116"/>
    <s v="Pitt County Community Development - Pitt County - Rapid ReHousing - RRH - State ESG"/>
    <n v="5251"/>
    <x v="4"/>
    <n v="7"/>
    <n v="2"/>
    <n v="1"/>
    <n v="8"/>
    <n v="0"/>
    <n v="0"/>
    <n v="8"/>
    <n v="8"/>
    <n v="1"/>
    <x v="1"/>
    <n v="0"/>
    <s v="NA"/>
    <n v="0"/>
    <s v="1717 W. 5th Street, Greeville, NC 27834"/>
    <n v="0"/>
    <s v="Greenville"/>
    <s v="NC"/>
    <n v="27834"/>
  </r>
  <r>
    <x v="2"/>
    <x v="8"/>
    <s v="Pitt"/>
    <x v="116"/>
    <s v="Pitt County Community Development - Pitt County - RRH - SFRF"/>
    <n v="20756"/>
    <x v="4"/>
    <n v="0"/>
    <n v="0"/>
    <n v="0"/>
    <n v="0"/>
    <n v="0"/>
    <n v="0"/>
    <n v="0"/>
    <n v="0"/>
    <s v="0"/>
    <x v="1"/>
    <n v="0"/>
    <s v="NA"/>
    <n v="0"/>
    <s v="1717 W. 5th Street, Greeville, NC 27834"/>
    <n v="0"/>
    <s v="Greenville"/>
    <s v="NC"/>
    <n v="27834"/>
  </r>
  <r>
    <x v="2"/>
    <x v="8"/>
    <s v="Pitt"/>
    <x v="116"/>
    <s v="Pitt County Community Development - Pitt County - Safe Shelter Hotel/Motel - ES - ARPA"/>
    <n v="20949"/>
    <x v="0"/>
    <n v="0"/>
    <n v="0"/>
    <n v="0"/>
    <n v="0"/>
    <n v="23"/>
    <n v="0"/>
    <n v="23"/>
    <n v="23"/>
    <n v="1"/>
    <x v="2"/>
    <n v="0"/>
    <s v="NA"/>
    <s v="Facility"/>
    <s v="1717 West 5th St"/>
    <n v="0"/>
    <s v="Greenville"/>
    <s v="NC"/>
    <n v="27834"/>
  </r>
  <r>
    <x v="2"/>
    <x v="3"/>
    <s v="Randolph"/>
    <x v="117"/>
    <s v="Place of Grace - Randolph County - Men's Emergency Shelter - ES - Private"/>
    <n v="20548"/>
    <x v="0"/>
    <n v="0"/>
    <n v="0"/>
    <n v="18"/>
    <n v="18"/>
    <n v="0"/>
    <n v="0"/>
    <n v="18"/>
    <n v="17"/>
    <n v="0.94444444444444442"/>
    <x v="1"/>
    <n v="0"/>
    <s v="NA"/>
    <s v="Facility"/>
    <s v="133 W. Wainman Ave"/>
    <n v="0"/>
    <s v="Asheboro"/>
    <s v="NC"/>
    <n v="27203"/>
  </r>
  <r>
    <x v="2"/>
    <x v="3"/>
    <s v="Richmond"/>
    <x v="118"/>
    <s v="Place of Grace - Richmond County - Emergency Shelter - ES - Private"/>
    <n v="7036"/>
    <x v="0"/>
    <n v="0"/>
    <n v="0"/>
    <n v="0"/>
    <n v="0"/>
    <n v="19"/>
    <n v="0"/>
    <n v="19"/>
    <n v="19"/>
    <n v="1"/>
    <x v="2"/>
    <n v="0"/>
    <s v="NA"/>
    <s v="Facility"/>
    <s v="252 School St"/>
    <n v="0"/>
    <s v="Rockingham"/>
    <s v="NC"/>
    <n v="28379"/>
  </r>
  <r>
    <x v="2"/>
    <x v="3"/>
    <s v="Richmond"/>
    <x v="118"/>
    <s v="Place of Grace - Richmond County - Transitional Housing - TH - Private"/>
    <n v="20091"/>
    <x v="2"/>
    <n v="0"/>
    <n v="0"/>
    <n v="20"/>
    <n v="20"/>
    <n v="0"/>
    <n v="0"/>
    <n v="20"/>
    <n v="20"/>
    <n v="1"/>
    <x v="2"/>
    <n v="0"/>
    <s v="NA"/>
    <n v="0"/>
    <s v="252 School Street"/>
    <n v="0"/>
    <s v="Rockingham"/>
    <s v="NC"/>
    <n v="28379"/>
  </r>
  <r>
    <x v="2"/>
    <x v="6"/>
    <s v="Clay"/>
    <x v="119"/>
    <s v="REACH of Clay - Clay County - DV Shelter - ES - Private"/>
    <n v="4936"/>
    <x v="0"/>
    <n v="3"/>
    <n v="1"/>
    <n v="5"/>
    <n v="8"/>
    <n v="0"/>
    <n v="0"/>
    <n v="8"/>
    <n v="3"/>
    <n v="0.375"/>
    <x v="0"/>
    <n v="1"/>
    <s v="DV"/>
    <s v="Facility"/>
    <n v="0"/>
    <n v="0"/>
    <s v="Hayesville"/>
    <s v="NC"/>
    <n v="28904"/>
  </r>
  <r>
    <x v="2"/>
    <x v="6"/>
    <s v="Haywood"/>
    <x v="120"/>
    <s v="REACH of Haywood - Haywood County - DV Shelter - ES - Private"/>
    <n v="4938"/>
    <x v="0"/>
    <n v="8"/>
    <n v="2"/>
    <n v="2"/>
    <n v="10"/>
    <n v="0"/>
    <n v="0"/>
    <n v="10"/>
    <n v="5"/>
    <n v="0.5"/>
    <x v="0"/>
    <n v="1"/>
    <s v="DV"/>
    <s v="Facility"/>
    <n v="0"/>
    <n v="0"/>
    <s v="Waynesville"/>
    <s v="NC"/>
    <n v="28786"/>
  </r>
  <r>
    <x v="2"/>
    <x v="6"/>
    <s v="Macon"/>
    <x v="121"/>
    <s v="REACH of Macon - Macon County - DV Shelter - ES - State ESG"/>
    <n v="4940"/>
    <x v="0"/>
    <n v="10"/>
    <n v="4"/>
    <n v="5"/>
    <n v="15"/>
    <n v="0"/>
    <n v="0"/>
    <n v="15"/>
    <n v="5"/>
    <n v="0.33333333333333331"/>
    <x v="0"/>
    <n v="1"/>
    <s v="DV"/>
    <s v="Facility"/>
    <n v="0"/>
    <n v="0"/>
    <s v="Franklin"/>
    <s v="NC"/>
    <n v="28789"/>
  </r>
  <r>
    <x v="2"/>
    <x v="1"/>
    <s v="Pasquotank"/>
    <x v="122"/>
    <s v="River City Community Development Corporation - Pasquotank County - Hotel/ Motel - ES - State ESG"/>
    <n v="20146"/>
    <x v="0"/>
    <n v="0"/>
    <n v="0"/>
    <n v="0"/>
    <n v="0"/>
    <n v="2"/>
    <n v="0"/>
    <n v="2"/>
    <n v="2"/>
    <n v="1"/>
    <x v="1"/>
    <n v="0"/>
    <s v="NA"/>
    <s v="Voucher"/>
    <n v="0"/>
    <n v="0"/>
    <s v="Elizabeth City"/>
    <s v="NC"/>
    <n v="27937"/>
  </r>
  <r>
    <x v="2"/>
    <x v="1"/>
    <s v="Pasquotank"/>
    <x v="122"/>
    <s v="River City Community Development Corporation - Pasquotank County - Rapid Re-Housing - RRH - State ES"/>
    <n v="20147"/>
    <x v="4"/>
    <n v="0"/>
    <n v="0"/>
    <n v="0"/>
    <n v="0"/>
    <n v="0"/>
    <n v="0"/>
    <n v="0"/>
    <n v="0"/>
    <s v="0"/>
    <x v="1"/>
    <n v="0"/>
    <s v="NA"/>
    <n v="0"/>
    <s v="501 E Main St"/>
    <n v="0"/>
    <s v="Elizabeth City"/>
    <s v="NC"/>
    <n v="27937"/>
  </r>
  <r>
    <x v="2"/>
    <x v="15"/>
    <s v="Halifax"/>
    <x v="123"/>
    <s v="Roanoke-Chowan Regional Housing Authority - Halifax  County - EHV - PH - HUD"/>
    <n v="20797"/>
    <x v="3"/>
    <n v="0"/>
    <n v="0"/>
    <n v="8"/>
    <n v="8"/>
    <n v="0"/>
    <n v="0"/>
    <n v="8"/>
    <n v="8"/>
    <n v="1"/>
    <x v="2"/>
    <n v="0"/>
    <s v="NA"/>
    <n v="0"/>
    <s v="205 Tinsley Way"/>
    <n v="0"/>
    <s v="Gaston"/>
    <s v="NC"/>
    <n v="27870"/>
  </r>
  <r>
    <x v="2"/>
    <x v="15"/>
    <s v="Northampton"/>
    <x v="123"/>
    <s v="Roanoke-Chowan Regional Housing Authority - Northampton County - EHV - PH - HUD"/>
    <n v="20430"/>
    <x v="3"/>
    <n v="0"/>
    <n v="0"/>
    <n v="2"/>
    <n v="2"/>
    <n v="0"/>
    <n v="0"/>
    <n v="2"/>
    <n v="1"/>
    <n v="0.5"/>
    <x v="2"/>
    <n v="0"/>
    <s v="NA"/>
    <n v="0"/>
    <n v="0"/>
    <n v="0"/>
    <s v="Garysburg"/>
    <s v="NC"/>
    <n v="27831"/>
  </r>
  <r>
    <x v="2"/>
    <x v="2"/>
    <s v="Rockingham"/>
    <x v="124"/>
    <s v="Rockingham County Help for Homeless - Rockingham County - Permanent Supportive Housing - PSH - HUD"/>
    <n v="5057"/>
    <x v="1"/>
    <n v="16"/>
    <n v="4"/>
    <n v="15"/>
    <n v="31"/>
    <n v="0"/>
    <n v="0"/>
    <n v="31"/>
    <n v="31"/>
    <n v="1"/>
    <x v="1"/>
    <n v="0"/>
    <s v="NA"/>
    <n v="0"/>
    <s v="110 N Franklin Street"/>
    <n v="0"/>
    <s v="Madison"/>
    <s v="NC"/>
    <n v="27288"/>
  </r>
  <r>
    <x v="2"/>
    <x v="13"/>
    <s v="Rowan"/>
    <x v="125"/>
    <s v="Rowan Helping Ministries - Region 5 - Choosing Home - RRH - SFRF"/>
    <n v="20765"/>
    <x v="4"/>
    <n v="0"/>
    <n v="0"/>
    <n v="0"/>
    <n v="0"/>
    <n v="0"/>
    <n v="0"/>
    <n v="0"/>
    <n v="0"/>
    <s v="0"/>
    <x v="1"/>
    <n v="0"/>
    <s v="NA"/>
    <n v="0"/>
    <s v="226 N Long St"/>
    <n v="0"/>
    <s v="Salisbury"/>
    <s v="NC"/>
    <n v="28144"/>
  </r>
  <r>
    <x v="2"/>
    <x v="13"/>
    <s v="Rowan"/>
    <x v="125"/>
    <s v="Rowan Helping Ministries - Rowan County -  Emergency Shelter - ES - Private"/>
    <n v="1049"/>
    <x v="0"/>
    <n v="10"/>
    <n v="4"/>
    <n v="93"/>
    <n v="103"/>
    <n v="14"/>
    <n v="0"/>
    <n v="117"/>
    <n v="107"/>
    <n v="0.9145299145299145"/>
    <x v="1"/>
    <n v="0"/>
    <s v="NA"/>
    <s v="Facility"/>
    <s v="217 North Long Street"/>
    <n v="0"/>
    <s v="Salisbury"/>
    <s v="NC"/>
    <n v="28144"/>
  </r>
  <r>
    <x v="2"/>
    <x v="13"/>
    <s v="Rowan"/>
    <x v="125"/>
    <s v="Rowan Helping Ministries - Rowan County - Eagle's Nest - TH - Private"/>
    <n v="1363"/>
    <x v="2"/>
    <n v="7"/>
    <n v="2"/>
    <n v="3"/>
    <n v="10"/>
    <n v="0"/>
    <n v="0"/>
    <n v="10"/>
    <n v="10"/>
    <n v="1"/>
    <x v="1"/>
    <n v="0"/>
    <s v="NA"/>
    <n v="0"/>
    <s v="327 East Liberty Street"/>
    <n v="0"/>
    <s v="Salisbury"/>
    <s v="NC"/>
    <n v="28144"/>
  </r>
  <r>
    <x v="2"/>
    <x v="13"/>
    <s v="Rowan"/>
    <x v="125"/>
    <s v="Rowan Helping Ministries - Rowan County - GPD Beds - TH - VA"/>
    <n v="20343"/>
    <x v="2"/>
    <n v="0"/>
    <n v="0"/>
    <n v="10"/>
    <n v="10"/>
    <n v="0"/>
    <n v="0"/>
    <n v="10"/>
    <n v="8"/>
    <n v="0.8"/>
    <x v="1"/>
    <n v="0"/>
    <s v="NA"/>
    <n v="0"/>
    <s v="217 North Long Street"/>
    <n v="0"/>
    <s v="Salisbury"/>
    <s v="NC"/>
    <n v="28144"/>
  </r>
  <r>
    <x v="2"/>
    <x v="13"/>
    <s v="Rowan"/>
    <x v="125"/>
    <s v="Rowan Helping Ministries - Rowan County - VA Community Contract - ES - VA"/>
    <n v="5541"/>
    <x v="0"/>
    <n v="0"/>
    <n v="0"/>
    <n v="14"/>
    <n v="14"/>
    <n v="0"/>
    <n v="0"/>
    <n v="14"/>
    <n v="13"/>
    <n v="0.9285714285714286"/>
    <x v="1"/>
    <n v="0"/>
    <s v="NA"/>
    <s v="Facility"/>
    <s v="217 North Long Street"/>
    <n v="0"/>
    <s v="Salisbury"/>
    <s v="NC"/>
    <n v="28144"/>
  </r>
  <r>
    <x v="2"/>
    <x v="8"/>
    <s v="Beaufort"/>
    <x v="126"/>
    <s v="Ruth's House - Beaufort County - DV Shelter - ES - Private"/>
    <n v="6793"/>
    <x v="0"/>
    <n v="10"/>
    <n v="3"/>
    <n v="4"/>
    <n v="14"/>
    <n v="0"/>
    <n v="0"/>
    <n v="14"/>
    <n v="3"/>
    <n v="0.21428571428571427"/>
    <x v="2"/>
    <n v="1"/>
    <s v="DV"/>
    <s v="Facility"/>
    <n v="0"/>
    <n v="0"/>
    <s v="Washington"/>
    <s v="NC"/>
    <n v="27889"/>
  </r>
  <r>
    <x v="2"/>
    <x v="8"/>
    <s v="Beaufort"/>
    <x v="127"/>
    <s v="Safe Harbor Rescue Mission - Catawba County - Hotel/Motel - ES - Private"/>
    <n v="20999"/>
    <x v="0"/>
    <n v="0"/>
    <n v="0"/>
    <n v="3"/>
    <n v="3"/>
    <n v="0"/>
    <n v="0"/>
    <n v="3"/>
    <n v="3"/>
    <n v="1"/>
    <x v="2"/>
    <n v="0"/>
    <s v="NA"/>
    <s v="Voucher"/>
    <s v="112 2nd Ave SE"/>
    <n v="0"/>
    <s v="Hickory"/>
    <s v="NC"/>
    <n v="28602"/>
  </r>
  <r>
    <x v="2"/>
    <x v="2"/>
    <s v="Person"/>
    <x v="128"/>
    <s v="Safe Haven of Person County - Person County - DV Shelter - ES - Private"/>
    <n v="4954"/>
    <x v="0"/>
    <n v="6"/>
    <n v="1"/>
    <n v="16"/>
    <n v="22"/>
    <n v="1"/>
    <n v="0"/>
    <n v="23"/>
    <n v="7"/>
    <n v="0.30434782608695654"/>
    <x v="0"/>
    <n v="1"/>
    <s v="DV"/>
    <s v="Facility"/>
    <n v="0"/>
    <n v="0"/>
    <s v="Roxboro"/>
    <s v="NC"/>
    <n v="27573"/>
  </r>
  <r>
    <x v="2"/>
    <x v="2"/>
    <s v="Person"/>
    <x v="128"/>
    <s v="Safe Haven of Person County - Person County - Hotel DV Shelter - ES - Private"/>
    <n v="20971"/>
    <x v="0"/>
    <n v="0"/>
    <n v="0"/>
    <n v="0"/>
    <n v="0"/>
    <n v="1"/>
    <n v="0"/>
    <n v="1"/>
    <n v="1"/>
    <n v="1"/>
    <x v="0"/>
    <n v="1"/>
    <s v="DV"/>
    <s v="Facility"/>
    <n v="0"/>
    <n v="0"/>
    <s v="Roxboro"/>
    <s v="NC"/>
    <n v="27573"/>
  </r>
  <r>
    <x v="2"/>
    <x v="3"/>
    <s v="Harnett"/>
    <x v="129"/>
    <s v="SAFE of Harnett Co. - Harnett County - DV Shelter - ES - State ESG"/>
    <n v="4955"/>
    <x v="0"/>
    <n v="12"/>
    <n v="3"/>
    <n v="8"/>
    <n v="20"/>
    <n v="0"/>
    <n v="0"/>
    <n v="20"/>
    <n v="4"/>
    <n v="0.2"/>
    <x v="0"/>
    <n v="1"/>
    <s v="DV"/>
    <s v="Facility"/>
    <n v="0"/>
    <n v="0"/>
    <s v="Lillington"/>
    <s v="NC"/>
    <n v="27546"/>
  </r>
  <r>
    <x v="2"/>
    <x v="7"/>
    <s v="Lenoir"/>
    <x v="130"/>
    <s v="SAFE of Lenoir - Lenoir County - DV Shelter - ES - Private"/>
    <n v="4957"/>
    <x v="0"/>
    <n v="4"/>
    <n v="1"/>
    <n v="3"/>
    <n v="7"/>
    <n v="0"/>
    <n v="0"/>
    <n v="7"/>
    <n v="7"/>
    <n v="1"/>
    <x v="2"/>
    <n v="1"/>
    <s v="DV"/>
    <s v="Facility"/>
    <n v="0"/>
    <n v="0"/>
    <s v="Kinston"/>
    <s v="NC"/>
    <n v="28501"/>
  </r>
  <r>
    <x v="2"/>
    <x v="9"/>
    <s v="Transylvania"/>
    <x v="131"/>
    <s v="SAFE of Transylvania - Transylvania County - DV Shelter - ES - Private"/>
    <n v="4958"/>
    <x v="0"/>
    <n v="5"/>
    <n v="2"/>
    <n v="4"/>
    <n v="9"/>
    <n v="0"/>
    <n v="0"/>
    <n v="9"/>
    <n v="6"/>
    <n v="0.66666666666666663"/>
    <x v="0"/>
    <n v="1"/>
    <s v="DV"/>
    <s v="Facility"/>
    <s v="515 N Broad Street, Ste 1"/>
    <n v="0"/>
    <s v="Brevard"/>
    <s v="NC"/>
    <n v="28712"/>
  </r>
  <r>
    <x v="2"/>
    <x v="9"/>
    <s v="Transylvania"/>
    <x v="131"/>
    <s v="SAFE of Transylvania County - Transylvania County - DV Transitional Housing - TH - Private"/>
    <n v="6794"/>
    <x v="2"/>
    <n v="6"/>
    <n v="2"/>
    <n v="3"/>
    <n v="9"/>
    <n v="0"/>
    <n v="0"/>
    <n v="9"/>
    <n v="0"/>
    <n v="0"/>
    <x v="0"/>
    <n v="1"/>
    <s v="DV"/>
    <n v="0"/>
    <s v="515 N. Broad Street, Ste 1"/>
    <n v="0"/>
    <s v="Brevard"/>
    <s v="NC"/>
    <n v="28712"/>
  </r>
  <r>
    <x v="2"/>
    <x v="15"/>
    <s v="Franklin"/>
    <x v="132"/>
    <s v="Safe Space Inc. - Franklin County - DV Shelter - ES - Private"/>
    <n v="4959"/>
    <x v="0"/>
    <n v="8"/>
    <n v="2"/>
    <n v="5"/>
    <n v="13"/>
    <n v="0"/>
    <n v="0"/>
    <n v="13"/>
    <n v="0"/>
    <n v="0"/>
    <x v="0"/>
    <n v="1"/>
    <s v="DV"/>
    <s v="Facility"/>
    <n v="0"/>
    <n v="0"/>
    <s v="Louisburg"/>
    <s v="NC"/>
    <n v="27549"/>
  </r>
  <r>
    <x v="2"/>
    <x v="9"/>
    <s v="Henderson"/>
    <x v="133"/>
    <s v="Safelight - Henderson County - Mainstay DV Shelter - ES - Private"/>
    <n v="7040"/>
    <x v="0"/>
    <n v="20"/>
    <n v="5"/>
    <n v="20"/>
    <n v="40"/>
    <n v="0"/>
    <n v="0"/>
    <n v="40"/>
    <n v="29"/>
    <n v="0.72499999999999998"/>
    <x v="0"/>
    <n v="1"/>
    <s v="DV"/>
    <s v="Facility"/>
    <s v="133 Fifth Avenue West"/>
    <n v="0"/>
    <s v="Hendersonville"/>
    <s v="NC"/>
    <n v="28792"/>
  </r>
  <r>
    <x v="2"/>
    <x v="13"/>
    <s v="Rowan"/>
    <x v="134"/>
    <s v="Salisbury VAMC - Rowan County - HUD-VASH - VA"/>
    <n v="1504"/>
    <x v="1"/>
    <n v="0"/>
    <n v="0"/>
    <n v="73"/>
    <n v="73"/>
    <n v="0"/>
    <n v="0"/>
    <n v="73"/>
    <n v="33"/>
    <n v="0.45205479452054792"/>
    <x v="2"/>
    <n v="0"/>
    <s v="NA"/>
    <n v="0"/>
    <n v="0"/>
    <n v="0"/>
    <s v="Salisbury"/>
    <s v="NC"/>
    <n v="28147"/>
  </r>
  <r>
    <x v="2"/>
    <x v="13"/>
    <s v="Cabarrus"/>
    <x v="135"/>
    <s v="Salisbury VAMC - Cabarrus County - HUD-VASH - VA"/>
    <n v="20095"/>
    <x v="1"/>
    <n v="0"/>
    <n v="0"/>
    <n v="12"/>
    <n v="12"/>
    <n v="0"/>
    <n v="0"/>
    <n v="12"/>
    <n v="7"/>
    <n v="0.58333333333333337"/>
    <x v="2"/>
    <n v="0"/>
    <s v="NA"/>
    <n v="0"/>
    <n v="0"/>
    <n v="0"/>
    <s v="Concord"/>
    <s v="NC"/>
    <n v="28025"/>
  </r>
  <r>
    <x v="2"/>
    <x v="13"/>
    <s v="Cabarrus"/>
    <x v="136"/>
    <s v="Salvation Army - Cabarrus County - Center of Hope Shelter - ES - Private"/>
    <n v="6795"/>
    <x v="0"/>
    <n v="18"/>
    <n v="6"/>
    <n v="38"/>
    <n v="56"/>
    <n v="0"/>
    <n v="0"/>
    <n v="56"/>
    <n v="56"/>
    <n v="1"/>
    <x v="2"/>
    <n v="0"/>
    <s v="NA"/>
    <s v="Facility"/>
    <s v="45 Ashlyn Dr SE"/>
    <n v="0"/>
    <s v="Concord"/>
    <s v="NC"/>
    <n v="28025"/>
  </r>
  <r>
    <x v="2"/>
    <x v="8"/>
    <s v="Pitt"/>
    <x v="137"/>
    <s v="Salvation Army of Greenville - Pitt County - White Flag Shelter - ES - Private"/>
    <n v="21079"/>
    <x v="0"/>
    <n v="0"/>
    <n v="0"/>
    <n v="0"/>
    <n v="0"/>
    <n v="0"/>
    <n v="14"/>
    <n v="14"/>
    <n v="14"/>
    <n v="1"/>
    <x v="2"/>
    <n v="0"/>
    <s v="NA"/>
    <s v="Facility"/>
    <s v="2718 S Memorial Dr"/>
    <n v="0"/>
    <s v="Greenville"/>
    <s v="NC"/>
    <n v="27834"/>
  </r>
  <r>
    <x v="2"/>
    <x v="11"/>
    <s v="Catawba"/>
    <x v="138"/>
    <s v="Salvation Army of Hickory - Catawba County - Brigadiers Charles and Evelyn Sams Men's - TH - Private"/>
    <n v="2229"/>
    <x v="2"/>
    <n v="0"/>
    <n v="0"/>
    <n v="12"/>
    <n v="12"/>
    <n v="0"/>
    <n v="0"/>
    <n v="12"/>
    <n v="9"/>
    <n v="0.75"/>
    <x v="1"/>
    <n v="0"/>
    <s v="NA"/>
    <n v="0"/>
    <s v="780 3rd Ave SE"/>
    <n v="0"/>
    <s v="Hickory"/>
    <s v="NC"/>
    <n v="28602"/>
  </r>
  <r>
    <x v="2"/>
    <x v="11"/>
    <s v="Catawba"/>
    <x v="138"/>
    <s v="Salvation Army of Hickory - Catawba County - Shelter of Hope - ES - Private"/>
    <n v="1448"/>
    <x v="0"/>
    <n v="11"/>
    <n v="5"/>
    <n v="64"/>
    <n v="75"/>
    <n v="0"/>
    <n v="0"/>
    <n v="75"/>
    <n v="57"/>
    <n v="0.76"/>
    <x v="1"/>
    <n v="0"/>
    <s v="NA"/>
    <s v="Facility"/>
    <s v="780 Third Ave Pl SE"/>
    <n v="0"/>
    <s v="Hickory"/>
    <s v="NC"/>
    <n v="28602"/>
  </r>
  <r>
    <x v="2"/>
    <x v="3"/>
    <s v="Anson"/>
    <x v="139"/>
    <s v="Samaritan Inn (Wadesboro) - Anson County - Believers Crusade Shelter - ES - Private"/>
    <n v="4960"/>
    <x v="0"/>
    <n v="3"/>
    <n v="1"/>
    <n v="24"/>
    <n v="27"/>
    <n v="0"/>
    <n v="0"/>
    <n v="27"/>
    <n v="26"/>
    <n v="0.96296296296296291"/>
    <x v="2"/>
    <n v="0"/>
    <s v="NA"/>
    <s v="Facility"/>
    <s v="525 Salisbury St."/>
    <n v="0"/>
    <s v="Wadesboro"/>
    <s v="NC"/>
    <n v="28170"/>
  </r>
  <r>
    <x v="2"/>
    <x v="11"/>
    <s v="Caldwell"/>
    <x v="140"/>
    <s v="Shelter Home of Caldwell County - Caldwell County - DV Shelter - ES - Private"/>
    <n v="4963"/>
    <x v="0"/>
    <n v="24"/>
    <n v="11"/>
    <n v="5"/>
    <n v="29"/>
    <n v="0"/>
    <n v="0"/>
    <n v="29"/>
    <n v="9"/>
    <n v="0.31034482758620691"/>
    <x v="0"/>
    <n v="1"/>
    <s v="DV"/>
    <s v="Facility"/>
    <n v="0"/>
    <n v="0"/>
    <s v="Lenoir"/>
    <s v="NC"/>
    <n v="28681"/>
  </r>
  <r>
    <x v="2"/>
    <x v="11"/>
    <s v="Caldwell"/>
    <x v="140"/>
    <s v="Shelter Home of Caldwell County - Caldwell County - DV Transitional Housing - DV - Private"/>
    <n v="4964"/>
    <x v="2"/>
    <n v="12"/>
    <n v="3"/>
    <n v="3"/>
    <n v="15"/>
    <n v="0"/>
    <n v="0"/>
    <n v="15"/>
    <n v="5"/>
    <n v="0.33333333333333331"/>
    <x v="0"/>
    <n v="1"/>
    <s v="DV"/>
    <n v="0"/>
    <n v="0"/>
    <n v="0"/>
    <s v="Lenoir"/>
    <s v="NC"/>
    <n v="28681"/>
  </r>
  <r>
    <x v="2"/>
    <x v="11"/>
    <s v="Catawba"/>
    <x v="141"/>
    <s v="Sipe's Orchard Home - Catawba County - Transitional Housing for Youth - TH - Private"/>
    <n v="4831"/>
    <x v="2"/>
    <n v="0"/>
    <n v="0"/>
    <n v="15"/>
    <n v="19"/>
    <n v="0"/>
    <n v="0"/>
    <n v="19"/>
    <n v="14"/>
    <n v="0.73684210526315785"/>
    <x v="2"/>
    <n v="0"/>
    <s v="NA"/>
    <n v="0"/>
    <s v="4431 County Home Road"/>
    <n v="0"/>
    <s v="Conover"/>
    <s v="NC"/>
    <n v="28613"/>
  </r>
  <r>
    <x v="2"/>
    <x v="3"/>
    <s v="Johnston"/>
    <x v="142"/>
    <s v="Smithfield Rescue Mission - Johnston County - New Life Men's Shelter - ES - Private"/>
    <n v="4832"/>
    <x v="0"/>
    <n v="0"/>
    <n v="0"/>
    <n v="4"/>
    <n v="4"/>
    <n v="0"/>
    <n v="0"/>
    <n v="4"/>
    <n v="4"/>
    <n v="1"/>
    <x v="2"/>
    <n v="0"/>
    <s v="NA"/>
    <s v="Facility"/>
    <s v="523 Glenn St"/>
    <n v="0"/>
    <s v="Smithfield"/>
    <s v="NC"/>
    <n v="27577"/>
  </r>
  <r>
    <x v="2"/>
    <x v="3"/>
    <s v="Johnston"/>
    <x v="142"/>
    <s v="Smithfield Rescue Mission - Johnston County - New Life Men's TH - Private"/>
    <n v="4833"/>
    <x v="2"/>
    <n v="0"/>
    <n v="0"/>
    <n v="10"/>
    <n v="10"/>
    <n v="0"/>
    <n v="0"/>
    <n v="10"/>
    <n v="10"/>
    <n v="1"/>
    <x v="2"/>
    <n v="0"/>
    <s v="NA"/>
    <n v="0"/>
    <s v="523 Glenn St"/>
    <n v="0"/>
    <s v="Smithfield"/>
    <s v="NC"/>
    <n v="27577"/>
  </r>
  <r>
    <x v="2"/>
    <x v="3"/>
    <s v="Johnston"/>
    <x v="142"/>
    <s v="Smithfield Rescue Mission - Johnston County - Women's TH - Private"/>
    <n v="20514"/>
    <x v="2"/>
    <n v="0"/>
    <n v="0"/>
    <n v="7"/>
    <n v="7"/>
    <n v="0"/>
    <n v="0"/>
    <n v="7"/>
    <n v="3"/>
    <n v="0.42857142857142855"/>
    <x v="2"/>
    <n v="0"/>
    <s v="NA"/>
    <n v="0"/>
    <s v="523 Glenn St"/>
    <n v="0"/>
    <s v="Smithfield"/>
    <s v="NC"/>
    <n v="27577"/>
  </r>
  <r>
    <x v="2"/>
    <x v="14"/>
    <s v="Robeson"/>
    <x v="143"/>
    <s v="Southeastern Family Violence Center - Robeson County - DV Shelter - ES - State ESG"/>
    <n v="4828"/>
    <x v="0"/>
    <n v="11"/>
    <n v="2"/>
    <n v="4"/>
    <n v="15"/>
    <n v="0"/>
    <n v="0"/>
    <n v="15"/>
    <n v="12"/>
    <n v="0.8"/>
    <x v="0"/>
    <n v="1"/>
    <s v="DV"/>
    <s v="Facility"/>
    <n v="0"/>
    <n v="0"/>
    <s v="Lumberton"/>
    <s v="NC"/>
    <n v="28358"/>
  </r>
  <r>
    <x v="2"/>
    <x v="14"/>
    <s v="Robeson"/>
    <x v="143"/>
    <s v="Southeastern Family Violence Center - Robeson County - Rapid Re-Housing - RRH - State ESG"/>
    <n v="6908"/>
    <x v="4"/>
    <n v="11"/>
    <n v="3"/>
    <n v="2"/>
    <n v="13"/>
    <n v="0"/>
    <n v="0"/>
    <n v="13"/>
    <n v="13"/>
    <n v="1"/>
    <x v="0"/>
    <n v="1"/>
    <s v="NA"/>
    <n v="0"/>
    <n v="0"/>
    <n v="0"/>
    <s v="Lumberton"/>
    <s v="NC"/>
    <n v="28358"/>
  </r>
  <r>
    <x v="2"/>
    <x v="9"/>
    <s v="Polk"/>
    <x v="144"/>
    <s v="Steps to Hope - Polk County - DV/SA Shelter - ES - Private"/>
    <n v="5581"/>
    <x v="0"/>
    <n v="4"/>
    <n v="2"/>
    <n v="4"/>
    <n v="8"/>
    <n v="0"/>
    <n v="0"/>
    <n v="8"/>
    <n v="5"/>
    <n v="0.625"/>
    <x v="0"/>
    <n v="1"/>
    <s v="DV"/>
    <s v="Facility"/>
    <n v="0"/>
    <n v="0"/>
    <s v="Columbus"/>
    <s v="NC"/>
    <n v="28722"/>
  </r>
  <r>
    <x v="2"/>
    <x v="12"/>
    <s v="Yadkin"/>
    <x v="145"/>
    <s v="SHAHC - Yadkin County - Transitional Housing - TH - Private"/>
    <n v="20449"/>
    <x v="2"/>
    <n v="4"/>
    <n v="1"/>
    <n v="0"/>
    <n v="4"/>
    <n v="0"/>
    <n v="0"/>
    <n v="4"/>
    <n v="4"/>
    <n v="1"/>
    <x v="1"/>
    <n v="0"/>
    <s v="NA"/>
    <n v="0"/>
    <s v="105 Maple St"/>
    <n v="0"/>
    <s v="Jonesville"/>
    <s v="NC"/>
    <n v="27055"/>
  </r>
  <r>
    <x v="2"/>
    <x v="3"/>
    <s v="Moore"/>
    <x v="146"/>
    <s v="TambraPlace - Moore County - Young Womens Transitional Home of Moore County - TH - Private"/>
    <n v="20398"/>
    <x v="2"/>
    <n v="0"/>
    <n v="0"/>
    <n v="8"/>
    <n v="8"/>
    <n v="0"/>
    <n v="0"/>
    <n v="8"/>
    <n v="7"/>
    <n v="0.875"/>
    <x v="2"/>
    <n v="0"/>
    <s v="NA"/>
    <n v="0"/>
    <s v="35 kelly rd"/>
    <n v="0"/>
    <s v="Pinehurst"/>
    <s v="NC"/>
    <n v="28374"/>
  </r>
  <r>
    <x v="2"/>
    <x v="9"/>
    <s v="Transylvania"/>
    <x v="147"/>
    <s v="The Haven of Transylvania County - Transylvania County - Haven Family House - ES - State ESG"/>
    <n v="5701"/>
    <x v="0"/>
    <n v="16"/>
    <n v="4"/>
    <n v="0"/>
    <n v="16"/>
    <n v="0"/>
    <n v="0"/>
    <n v="16"/>
    <n v="4"/>
    <n v="0.25"/>
    <x v="1"/>
    <n v="0"/>
    <s v="NA"/>
    <s v="Facility"/>
    <s v="126 Oakdale Street"/>
    <n v="0"/>
    <s v="Brevard"/>
    <s v="NC"/>
    <n v="28712"/>
  </r>
  <r>
    <x v="2"/>
    <x v="9"/>
    <s v="Transylvania"/>
    <x v="147"/>
    <s v="The Haven of Transylvania County - Transylvania County - Haven on Johnson - TH - Private"/>
    <n v="21006"/>
    <x v="2"/>
    <n v="0"/>
    <n v="0"/>
    <n v="3"/>
    <n v="3"/>
    <n v="0"/>
    <n v="0"/>
    <n v="3"/>
    <n v="3"/>
    <n v="1"/>
    <x v="1"/>
    <n v="0"/>
    <s v="NA"/>
    <n v="0"/>
    <s v="126 Oakdale Street"/>
    <n v="0"/>
    <s v="Brevard"/>
    <s v="NC"/>
    <n v="28712"/>
  </r>
  <r>
    <x v="2"/>
    <x v="9"/>
    <s v="Transylvania"/>
    <x v="147"/>
    <s v="The Haven of Transylvania County - Transylvania County - Haven Thomas House - ES - State ESG"/>
    <n v="4988"/>
    <x v="0"/>
    <n v="0"/>
    <n v="0"/>
    <n v="18"/>
    <n v="18"/>
    <n v="0"/>
    <n v="0"/>
    <n v="18"/>
    <n v="7"/>
    <n v="0.3888888888888889"/>
    <x v="1"/>
    <n v="0"/>
    <s v="NA"/>
    <s v="Facility"/>
    <s v="240 S. Caldwell St."/>
    <n v="0"/>
    <s v="Brevard"/>
    <s v="NC"/>
    <n v="28712"/>
  </r>
  <r>
    <x v="2"/>
    <x v="11"/>
    <s v="Burke"/>
    <x v="148"/>
    <s v="The Meeting Place One - Burke County - Rapid Re-Housing - RRH - Private"/>
    <n v="20881"/>
    <x v="4"/>
    <n v="0"/>
    <n v="0"/>
    <n v="0"/>
    <n v="0"/>
    <n v="0"/>
    <n v="0"/>
    <n v="0"/>
    <n v="0"/>
    <s v="0"/>
    <x v="1"/>
    <n v="0"/>
    <s v="NA"/>
    <n v="0"/>
    <n v="0"/>
    <n v="0"/>
    <s v="Morganton"/>
    <s v="NC"/>
    <n v="28680"/>
  </r>
  <r>
    <x v="2"/>
    <x v="11"/>
    <s v="Burke"/>
    <x v="148"/>
    <s v="The Meeting Place One - Burke County - Women's Transitional Program - TH - Private"/>
    <n v="20899"/>
    <x v="2"/>
    <n v="2"/>
    <n v="1"/>
    <n v="6"/>
    <n v="8"/>
    <n v="0"/>
    <n v="0"/>
    <n v="8"/>
    <n v="3"/>
    <n v="0.375"/>
    <x v="1"/>
    <n v="0"/>
    <s v="NA"/>
    <n v="0"/>
    <s v="208 White Street"/>
    <n v="0"/>
    <s v="Morganton"/>
    <s v="NC"/>
    <n v="28655"/>
  </r>
  <r>
    <x v="2"/>
    <x v="17"/>
    <s v="Edgecombe"/>
    <x v="149"/>
    <s v="The Mercer Foundation - Edgecombe County - Tri County Veterans Home - TH - Private"/>
    <n v="20133"/>
    <x v="2"/>
    <n v="0"/>
    <n v="0"/>
    <n v="4"/>
    <n v="4"/>
    <n v="0"/>
    <n v="0"/>
    <n v="4"/>
    <n v="3"/>
    <n v="0.75"/>
    <x v="1"/>
    <n v="0"/>
    <s v="NA"/>
    <n v="0"/>
    <s v="735 Rose Street"/>
    <n v="0"/>
    <s v="Rocky Mount"/>
    <s v="NC"/>
    <n v="27801"/>
  </r>
  <r>
    <x v="2"/>
    <x v="15"/>
    <s v="Multiple"/>
    <x v="150"/>
    <s v="The REACH Center - Edgecombe County - Choosing Home - RRH - SFRF"/>
    <n v="20774"/>
    <x v="4"/>
    <n v="0"/>
    <n v="0"/>
    <n v="0"/>
    <n v="0"/>
    <n v="0"/>
    <n v="0"/>
    <n v="0"/>
    <n v="0"/>
    <s v="0"/>
    <x v="1"/>
    <n v="0"/>
    <s v="NA"/>
    <n v="0"/>
    <s v="921 Hunter Hill Road"/>
    <n v="0"/>
    <s v="Rocky Mount"/>
    <s v="NC"/>
    <n v="27886"/>
  </r>
  <r>
    <x v="2"/>
    <x v="4"/>
    <s v="Multiple"/>
    <x v="151"/>
    <s v="Trillium - Multiple BoS Counties - PSH#1 - PSH - HUD"/>
    <n v="1340"/>
    <x v="1"/>
    <n v="62"/>
    <n v="17"/>
    <n v="71"/>
    <n v="133"/>
    <n v="0"/>
    <n v="0"/>
    <n v="133"/>
    <n v="133"/>
    <n v="1"/>
    <x v="1"/>
    <n v="0"/>
    <s v="NA"/>
    <n v="0"/>
    <s v="201 West First St"/>
    <n v="0"/>
    <s v="Greenville"/>
    <s v="NC"/>
    <n v="28562"/>
  </r>
  <r>
    <x v="2"/>
    <x v="4"/>
    <s v="Multiple"/>
    <x v="151"/>
    <s v="Trillium - Multiple BoS Counties - PSH#2 - PSH - HUD"/>
    <n v="4722"/>
    <x v="1"/>
    <n v="19"/>
    <n v="7"/>
    <n v="8"/>
    <n v="27"/>
    <n v="0"/>
    <n v="0"/>
    <n v="27"/>
    <n v="27"/>
    <n v="1"/>
    <x v="1"/>
    <n v="0"/>
    <s v="NA"/>
    <n v="0"/>
    <s v="201 West First Street"/>
    <n v="0"/>
    <s v="Greenville"/>
    <s v="NC"/>
    <n v="28540"/>
  </r>
  <r>
    <x v="2"/>
    <x v="4"/>
    <s v="Multiple"/>
    <x v="151"/>
    <s v="Trillium - Multiple BoS Counties - PSH#3 - PSH - HUD"/>
    <n v="7224"/>
    <x v="1"/>
    <n v="3"/>
    <n v="1"/>
    <n v="10"/>
    <n v="13"/>
    <n v="0"/>
    <n v="0"/>
    <n v="13"/>
    <n v="13"/>
    <n v="1"/>
    <x v="1"/>
    <n v="0"/>
    <s v="NA"/>
    <n v="0"/>
    <s v="201 West First Street"/>
    <n v="0"/>
    <s v="Greenville"/>
    <s v="NC"/>
    <n v="27804"/>
  </r>
  <r>
    <x v="2"/>
    <x v="5"/>
    <s v="Onslow"/>
    <x v="151"/>
    <s v="Trillium - Multiple BoS Counties - Region 13 Trillium RRH - RRH - HUD"/>
    <n v="20364"/>
    <x v="4"/>
    <n v="14"/>
    <n v="5"/>
    <n v="12"/>
    <n v="26"/>
    <n v="0"/>
    <n v="0"/>
    <n v="26"/>
    <n v="26"/>
    <n v="1"/>
    <x v="1"/>
    <n v="0"/>
    <s v="NA"/>
    <n v="0"/>
    <s v="201 West First Street"/>
    <n v="0"/>
    <s v="Greenville"/>
    <s v="NC"/>
    <n v="28546"/>
  </r>
  <r>
    <x v="2"/>
    <x v="4"/>
    <s v="Multiple"/>
    <x v="151"/>
    <s v="Trillium - Multiple BoS Counties - Shelter Plus Care I - PSH - HUD"/>
    <n v="1605"/>
    <x v="1"/>
    <n v="7"/>
    <n v="3"/>
    <n v="21"/>
    <n v="28"/>
    <n v="0"/>
    <n v="0"/>
    <n v="28"/>
    <n v="28"/>
    <n v="1"/>
    <x v="1"/>
    <n v="0"/>
    <s v="NA"/>
    <n v="0"/>
    <s v="100 South James ST."/>
    <n v="0"/>
    <s v="Goldsboro"/>
    <s v="NC"/>
    <n v="27530"/>
  </r>
  <r>
    <x v="2"/>
    <x v="4"/>
    <s v="Multiple"/>
    <x v="151"/>
    <s v="Trillium - Multiple BoS Counties - Shelter Plus Care III - PSH - HUD"/>
    <n v="5286"/>
    <x v="1"/>
    <n v="28"/>
    <n v="7"/>
    <n v="23"/>
    <n v="51"/>
    <n v="0"/>
    <n v="0"/>
    <n v="51"/>
    <n v="51"/>
    <n v="1"/>
    <x v="1"/>
    <n v="0"/>
    <s v="NA"/>
    <n v="0"/>
    <s v="500 Nash Medical Arts Mall"/>
    <n v="0"/>
    <s v="Rocky Mount"/>
    <s v="NC"/>
    <n v="27530"/>
  </r>
  <r>
    <x v="2"/>
    <x v="14"/>
    <s v="Multiple"/>
    <x v="151"/>
    <s v="Trillium - Multiple BoS Counties - Shelter Plus Care Southeast - PSH - HUD"/>
    <n v="7430"/>
    <x v="1"/>
    <n v="2"/>
    <n v="1"/>
    <n v="10"/>
    <n v="12"/>
    <n v="0"/>
    <n v="0"/>
    <n v="12"/>
    <n v="12"/>
    <n v="1"/>
    <x v="1"/>
    <n v="0"/>
    <s v="NA"/>
    <n v="0"/>
    <s v="100 South James ST."/>
    <n v="0"/>
    <s v="Goldsboro"/>
    <s v="NC"/>
    <n v="28358"/>
  </r>
  <r>
    <x v="2"/>
    <x v="13"/>
    <s v="Union"/>
    <x v="152"/>
    <s v="Turning Point - Union County - DV Shelter - ES - Private"/>
    <n v="4792"/>
    <x v="0"/>
    <n v="19"/>
    <n v="5"/>
    <n v="20"/>
    <n v="39"/>
    <n v="0"/>
    <n v="0"/>
    <n v="39"/>
    <n v="14"/>
    <n v="0.35897435897435898"/>
    <x v="0"/>
    <n v="1"/>
    <s v="DV"/>
    <s v="Facility"/>
    <n v="0"/>
    <n v="0"/>
    <s v="Monroe"/>
    <s v="NC"/>
    <n v="28111"/>
  </r>
  <r>
    <x v="2"/>
    <x v="7"/>
    <s v="Sampson"/>
    <x v="153"/>
    <s v="U Care Inc. - Sampson County - DV Shelter"/>
    <n v="20574"/>
    <x v="0"/>
    <n v="8"/>
    <n v="3"/>
    <n v="4"/>
    <n v="12"/>
    <n v="0"/>
    <n v="0"/>
    <n v="12"/>
    <n v="9"/>
    <n v="0.75"/>
    <x v="2"/>
    <n v="1"/>
    <s v="DV"/>
    <s v="Facility"/>
    <n v="0"/>
    <n v="0"/>
    <s v="Clinton"/>
    <s v="NC"/>
    <n v="28328"/>
  </r>
  <r>
    <x v="2"/>
    <x v="13"/>
    <s v="Union"/>
    <x v="154"/>
    <s v="UCCS - Union County - Emergency Adult Shelter - ES - State ESG"/>
    <n v="1296"/>
    <x v="0"/>
    <n v="0"/>
    <n v="0"/>
    <n v="60"/>
    <n v="60"/>
    <n v="0"/>
    <n v="0"/>
    <n v="60"/>
    <n v="59"/>
    <n v="0.98333333333333328"/>
    <x v="1"/>
    <n v="0"/>
    <s v="NA"/>
    <s v="Facility"/>
    <s v="160 Meadow Street"/>
    <n v="0"/>
    <s v="Monroe"/>
    <s v="NC"/>
    <n v="28110"/>
  </r>
  <r>
    <x v="2"/>
    <x v="13"/>
    <s v="Union"/>
    <x v="154"/>
    <s v="UCCS - Union County - Family Shelter - ES - State ESG"/>
    <n v="20011"/>
    <x v="0"/>
    <n v="28"/>
    <n v="7"/>
    <n v="0"/>
    <n v="28"/>
    <n v="0"/>
    <n v="0"/>
    <n v="28"/>
    <n v="21"/>
    <n v="0.75"/>
    <x v="1"/>
    <n v="0"/>
    <s v="NA"/>
    <s v="Facility"/>
    <s v="160 Meadow Street"/>
    <n v="0"/>
    <s v="Monroe"/>
    <s v="NC"/>
    <n v="28110"/>
  </r>
  <r>
    <x v="2"/>
    <x v="13"/>
    <s v="Union"/>
    <x v="154"/>
    <s v="UCCS - Union County - Rapid Re-Housing - RRH - HUD"/>
    <n v="7664"/>
    <x v="4"/>
    <n v="8"/>
    <n v="1"/>
    <n v="14"/>
    <n v="22"/>
    <n v="0"/>
    <n v="0"/>
    <n v="22"/>
    <n v="22"/>
    <n v="1"/>
    <x v="1"/>
    <n v="0"/>
    <s v="NA"/>
    <n v="0"/>
    <s v="160 Meadow Street"/>
    <n v="0"/>
    <s v="Monroe"/>
    <s v="NC"/>
    <n v="28112"/>
  </r>
  <r>
    <x v="2"/>
    <x v="13"/>
    <s v="Union"/>
    <x v="154"/>
    <s v="UCCS - Union County - Rapid Re-Housing - RRH - State ESG"/>
    <n v="6905"/>
    <x v="4"/>
    <n v="12"/>
    <n v="3"/>
    <n v="10"/>
    <n v="22"/>
    <n v="0"/>
    <n v="0"/>
    <n v="22"/>
    <n v="22"/>
    <n v="1"/>
    <x v="1"/>
    <n v="0"/>
    <s v="NA"/>
    <n v="0"/>
    <s v="160 Meadow Street"/>
    <n v="0"/>
    <s v="Monroe"/>
    <s v="NC"/>
    <n v="28112"/>
  </r>
  <r>
    <x v="2"/>
    <x v="15"/>
    <s v="Halifax"/>
    <x v="155"/>
    <s v="Union Mission - Halifax County - Emergency Shelter - ES - Private"/>
    <n v="5480"/>
    <x v="0"/>
    <n v="12"/>
    <n v="6"/>
    <n v="0"/>
    <n v="12"/>
    <n v="0"/>
    <n v="0"/>
    <n v="12"/>
    <n v="6"/>
    <n v="0.5"/>
    <x v="2"/>
    <n v="0"/>
    <s v="NA"/>
    <s v="Facility"/>
    <s v="1310 Roanoke Avenue"/>
    <n v="0"/>
    <s v="Roanoke Rapids"/>
    <s v="NC"/>
    <n v="27870"/>
  </r>
  <r>
    <x v="2"/>
    <x v="15"/>
    <s v="Halifax"/>
    <x v="155"/>
    <s v="Union Mission - Halifax County - Room at the Inn (RATI) - ES - Private"/>
    <n v="20021"/>
    <x v="0"/>
    <n v="0"/>
    <n v="0"/>
    <n v="4"/>
    <n v="4"/>
    <n v="0"/>
    <n v="0"/>
    <n v="4"/>
    <n v="0"/>
    <n v="0"/>
    <x v="2"/>
    <n v="0"/>
    <s v="NA"/>
    <s v="Facility"/>
    <s v="1239 Hamilton Street"/>
    <n v="0"/>
    <s v="Roanoke Rapids"/>
    <s v="NC"/>
    <n v="27870"/>
  </r>
  <r>
    <x v="2"/>
    <x v="15"/>
    <s v="Nash"/>
    <x v="156"/>
    <s v="United Community Ministries - Edgecombe County - Bassett Center TH - Private"/>
    <n v="1154"/>
    <x v="2"/>
    <n v="59"/>
    <n v="11"/>
    <n v="1"/>
    <n v="60"/>
    <n v="0"/>
    <n v="0"/>
    <n v="60"/>
    <n v="26"/>
    <n v="0.43333333333333335"/>
    <x v="1"/>
    <n v="0"/>
    <s v="NA"/>
    <n v="0"/>
    <s v="916 Branch St."/>
    <n v="0"/>
    <s v="Rocky Mount"/>
    <s v="NC"/>
    <n v="27801"/>
  </r>
  <r>
    <x v="2"/>
    <x v="15"/>
    <s v="Nash"/>
    <x v="156"/>
    <s v="United Community Ministries - Nash County - UCM Shelter - ES - Private"/>
    <n v="1153"/>
    <x v="0"/>
    <n v="0"/>
    <n v="0"/>
    <n v="58"/>
    <n v="58"/>
    <n v="0"/>
    <n v="0"/>
    <n v="58"/>
    <n v="38"/>
    <n v="0.65517241379310343"/>
    <x v="1"/>
    <n v="0"/>
    <s v="NA"/>
    <s v="Facility"/>
    <s v="341 McDonald St"/>
    <n v="0"/>
    <s v="Rocky Mount"/>
    <s v="NC"/>
    <n v="27804"/>
  </r>
  <r>
    <x v="2"/>
    <x v="4"/>
    <s v="Multiple"/>
    <x v="157"/>
    <s v="United Way of Forsyth - Multiple BoS Counties - Rapid Rehousing - RRH - SSVF"/>
    <n v="20599"/>
    <x v="4"/>
    <n v="0"/>
    <n v="0"/>
    <n v="0"/>
    <n v="0"/>
    <n v="0"/>
    <n v="0"/>
    <n v="0"/>
    <n v="0"/>
    <s v="0"/>
    <x v="2"/>
    <n v="0"/>
    <s v="NA"/>
    <n v="0"/>
    <s v="301 N Main St #1700"/>
    <n v="0"/>
    <s v="Winston Salem"/>
    <s v="NC"/>
    <n v="27028"/>
  </r>
  <r>
    <x v="2"/>
    <x v="11"/>
    <s v="Multiple"/>
    <x v="158"/>
    <s v="Vaya Health - Multiple BoS Counties - Central Chronic - PSH - HUD"/>
    <n v="1924"/>
    <x v="1"/>
    <n v="3"/>
    <n v="1"/>
    <n v="3"/>
    <n v="6"/>
    <n v="0"/>
    <n v="0"/>
    <n v="6"/>
    <n v="6"/>
    <n v="1"/>
    <x v="1"/>
    <n v="0"/>
    <s v="NA"/>
    <n v="0"/>
    <s v="200 Ridgefield Court, Suite 218"/>
    <n v="0"/>
    <s v="Asheville"/>
    <s v="NC"/>
    <n v="28752"/>
  </r>
  <r>
    <x v="2"/>
    <x v="11"/>
    <s v="Multiple"/>
    <x v="158"/>
    <s v="Vaya Health - Multiple BoS Counties - Central Combo 2011 - PSH - HUD"/>
    <n v="5102"/>
    <x v="1"/>
    <n v="46"/>
    <n v="14"/>
    <n v="43"/>
    <n v="89"/>
    <n v="0"/>
    <n v="0"/>
    <n v="89"/>
    <n v="89"/>
    <n v="1"/>
    <x v="1"/>
    <n v="0"/>
    <s v="NA"/>
    <n v="0"/>
    <s v="200 Ridgefield Court, Suite 218"/>
    <n v="0"/>
    <s v="Asheville"/>
    <s v="NC"/>
    <n v="28752"/>
  </r>
  <r>
    <x v="2"/>
    <x v="6"/>
    <s v="Multiple"/>
    <x v="158"/>
    <s v="Vaya Health - Multiple BoS Counties - Western Combo  - PSH - HUD"/>
    <n v="1815"/>
    <x v="1"/>
    <n v="29"/>
    <n v="9"/>
    <n v="42"/>
    <n v="71"/>
    <n v="0"/>
    <n v="0"/>
    <n v="71"/>
    <n v="71"/>
    <n v="1"/>
    <x v="1"/>
    <n v="0"/>
    <s v="NA"/>
    <n v="0"/>
    <s v="200 Ridgefield Court, Suite 218"/>
    <n v="0"/>
    <s v="Asheville"/>
    <s v="NC"/>
    <n v="28786"/>
  </r>
  <r>
    <x v="2"/>
    <x v="4"/>
    <s v="Multiple"/>
    <x v="159"/>
    <s v="VoAC - Multiple BoS Counties - Priority 2 - RRH - SSVF"/>
    <n v="5451"/>
    <x v="4"/>
    <n v="44"/>
    <n v="14"/>
    <n v="95"/>
    <n v="139"/>
    <n v="0"/>
    <n v="0"/>
    <n v="139"/>
    <n v="139"/>
    <n v="1"/>
    <x v="1"/>
    <n v="0"/>
    <s v="NA"/>
    <n v="0"/>
    <s v="3710 University Drive, St#218"/>
    <n v="0"/>
    <s v="Durham"/>
    <s v="NC"/>
    <n v="27804"/>
  </r>
  <r>
    <x v="2"/>
    <x v="7"/>
    <s v="Wayne"/>
    <x v="160"/>
    <s v="Wayne Uplift Resource Association - Wayne County - DV Shelter ES - Private"/>
    <n v="6785"/>
    <x v="0"/>
    <n v="15"/>
    <n v="5"/>
    <n v="0"/>
    <n v="15"/>
    <n v="0"/>
    <n v="0"/>
    <n v="15"/>
    <n v="7"/>
    <n v="0.46666666666666667"/>
    <x v="0"/>
    <n v="1"/>
    <s v="DV"/>
    <s v="Facility"/>
    <n v="0"/>
    <n v="0"/>
    <s v="Goldsboro"/>
    <s v="NC"/>
    <n v="27530"/>
  </r>
  <r>
    <x v="2"/>
    <x v="7"/>
    <s v="Wilson"/>
    <x v="161"/>
    <s v="Wesley Shelter - Wilson County - DV Shelter - ES - Private"/>
    <n v="548"/>
    <x v="0"/>
    <n v="11"/>
    <n v="3"/>
    <n v="8"/>
    <n v="19"/>
    <n v="0"/>
    <n v="0"/>
    <n v="19"/>
    <n v="4"/>
    <n v="0.21052631578947367"/>
    <x v="0"/>
    <n v="1"/>
    <s v="DV"/>
    <s v="Facility"/>
    <n v="0"/>
    <n v="0"/>
    <s v="Wilson"/>
    <s v="NC"/>
    <n v="27894"/>
  </r>
  <r>
    <x v="2"/>
    <x v="5"/>
    <s v="Onslow"/>
    <x v="162"/>
    <s v="WOC - Onslow County - Rapid Re-Housing - RRH - Private"/>
    <n v="7068"/>
    <x v="4"/>
    <n v="0"/>
    <n v="0"/>
    <n v="2"/>
    <n v="2"/>
    <n v="0"/>
    <n v="0"/>
    <n v="2"/>
    <n v="2"/>
    <n v="1"/>
    <x v="1"/>
    <n v="0"/>
    <s v="NA"/>
    <n v="0"/>
    <s v="99 Village Dr #15"/>
    <n v="0"/>
    <s v="Jacksonville"/>
    <s v="NC"/>
    <n v="28546"/>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1">
  <r>
    <n v="8"/>
    <s v="NC"/>
    <x v="0"/>
    <s v="NC-513"/>
    <n v="2026"/>
    <x v="0"/>
    <n v="7613"/>
    <s v="Compass Center - Orange County - Safe Homes - ES - Private"/>
    <m/>
    <n v="7614"/>
    <d v="2026-01-26T00:00:00"/>
    <x v="0"/>
    <s v="Facility"/>
    <n v="379135"/>
    <x v="0"/>
    <s v="C"/>
    <d v="2025-10-01T00:00:00"/>
    <x v="0"/>
    <d v="2018-01-01T00:00:00"/>
    <m/>
    <n v="0"/>
    <n v="0"/>
    <n v="0"/>
    <n v="0"/>
    <n v="0"/>
    <n v="0"/>
    <n v="0"/>
    <n v="0"/>
    <n v="0"/>
    <n v="0"/>
    <n v="0"/>
    <n v="0"/>
    <n v="0"/>
    <n v="0"/>
    <n v="0"/>
    <n v="0"/>
    <n v="0"/>
    <n v="0"/>
    <n v="0"/>
    <n v="0"/>
    <n v="0"/>
    <n v="0"/>
    <n v="0"/>
    <n v="0"/>
    <n v="0"/>
    <n v="0"/>
    <n v="0"/>
    <n v="0"/>
    <n v="0"/>
    <n v="0"/>
    <n v="0"/>
    <n v="0"/>
    <n v="0"/>
    <n v="0"/>
    <n v="0"/>
    <n v="0"/>
    <n v="0"/>
    <n v="0"/>
    <n v="1"/>
    <s v="Council for Women/GCC and Local/Private"/>
    <s v="Site Based-Single"/>
    <x v="0"/>
    <s v="210 Henderson St"/>
    <m/>
    <s v="Chapel Hill"/>
    <s v="NC"/>
    <n v="27514"/>
    <n v="2"/>
    <n v="1"/>
    <n v="0"/>
    <n v="0"/>
    <n v="0"/>
    <n v="0"/>
    <n v="0"/>
    <n v="0"/>
    <n v="0"/>
    <n v="0"/>
    <n v="0"/>
    <n v="2"/>
    <n v="0"/>
    <m/>
    <m/>
    <n v="0"/>
    <n v="2"/>
    <n v="2"/>
    <s v="No"/>
    <m/>
    <n v="2"/>
  </r>
  <r>
    <n v="13"/>
    <s v="NC"/>
    <x v="0"/>
    <s v="NC-513"/>
    <n v="2026"/>
    <x v="1"/>
    <n v="259"/>
    <s v="Durham Housing and Neighborhood Services - Orange County - TBRA - PSH - HOPWA"/>
    <m/>
    <n v="20619"/>
    <d v="2026-01-26T00:00:00"/>
    <x v="1"/>
    <m/>
    <n v="379135"/>
    <x v="1"/>
    <s v="C"/>
    <d v="2024-07-01T00:00:00"/>
    <x v="1"/>
    <d v="2023-07-01T00:00:00"/>
    <m/>
    <n v="0"/>
    <n v="0"/>
    <n v="0"/>
    <n v="0"/>
    <n v="0"/>
    <n v="0"/>
    <n v="0"/>
    <n v="0"/>
    <n v="0"/>
    <n v="0"/>
    <n v="0"/>
    <n v="0"/>
    <n v="0"/>
    <n v="0"/>
    <n v="0"/>
    <n v="0"/>
    <n v="0"/>
    <n v="0"/>
    <n v="0"/>
    <n v="0"/>
    <n v="0"/>
    <n v="0"/>
    <n v="0"/>
    <n v="0"/>
    <n v="0"/>
    <n v="0"/>
    <n v="0"/>
    <n v="0"/>
    <n v="0"/>
    <n v="0"/>
    <n v="0"/>
    <n v="1"/>
    <n v="0"/>
    <n v="0"/>
    <n v="0"/>
    <n v="0"/>
    <n v="0"/>
    <n v="0"/>
    <n v="0"/>
    <m/>
    <s v="Tenant-Based scattered site"/>
    <x v="1"/>
    <s v="1401 Ross Ave"/>
    <m/>
    <s v="Siler City"/>
    <s v="NC"/>
    <n v="27515"/>
    <n v="0"/>
    <n v="0"/>
    <n v="0"/>
    <n v="0"/>
    <n v="0"/>
    <n v="1"/>
    <n v="0"/>
    <n v="0"/>
    <n v="0"/>
    <n v="0"/>
    <n v="0"/>
    <n v="1"/>
    <n v="0"/>
    <m/>
    <m/>
    <n v="0"/>
    <n v="1"/>
    <n v="1"/>
    <s v="No"/>
    <m/>
    <n v="0"/>
  </r>
  <r>
    <n v="1"/>
    <s v="NC"/>
    <x v="0"/>
    <s v="NC-513"/>
    <n v="2026"/>
    <x v="2"/>
    <n v="229"/>
    <s v="Inter-Faith Council for Social Service - Orange County - HomeStart Singles Shelter - ES - Private"/>
    <m/>
    <n v="231"/>
    <d v="2026-01-26T00:00:00"/>
    <x v="0"/>
    <s v="Facility"/>
    <n v="370552"/>
    <x v="1"/>
    <s v="C"/>
    <d v="2024-04-05T00:00:00"/>
    <x v="2"/>
    <d v="1998-05-01T00:00:00"/>
    <m/>
    <n v="0"/>
    <n v="0"/>
    <n v="0"/>
    <n v="0"/>
    <n v="0"/>
    <n v="0"/>
    <n v="0"/>
    <n v="0"/>
    <n v="0"/>
    <n v="0"/>
    <n v="0"/>
    <n v="0"/>
    <n v="0"/>
    <n v="0"/>
    <n v="0"/>
    <n v="0"/>
    <n v="0"/>
    <n v="0"/>
    <n v="0"/>
    <n v="0"/>
    <n v="0"/>
    <n v="0"/>
    <n v="0"/>
    <n v="0"/>
    <n v="0"/>
    <n v="0"/>
    <n v="0"/>
    <n v="0"/>
    <n v="0"/>
    <n v="0"/>
    <n v="0"/>
    <n v="0"/>
    <n v="0"/>
    <n v="0"/>
    <n v="0"/>
    <n v="0"/>
    <n v="0"/>
    <n v="0"/>
    <n v="0"/>
    <s v="Private and local municpal funding"/>
    <s v="Site Based-Single"/>
    <x v="1"/>
    <s v="2505 Homestead Rd"/>
    <m/>
    <s v="Chapel Hill"/>
    <s v="NC"/>
    <n v="27516"/>
    <n v="0"/>
    <n v="0"/>
    <n v="0"/>
    <n v="0"/>
    <n v="0"/>
    <n v="14"/>
    <n v="0"/>
    <n v="0"/>
    <n v="0"/>
    <n v="0"/>
    <n v="0"/>
    <n v="14"/>
    <n v="0"/>
    <m/>
    <m/>
    <n v="0"/>
    <n v="10"/>
    <n v="14"/>
    <s v="No"/>
    <m/>
    <n v="2"/>
  </r>
  <r>
    <n v="4"/>
    <s v="NC"/>
    <x v="0"/>
    <s v="NC-513"/>
    <n v="2026"/>
    <x v="2"/>
    <n v="229"/>
    <s v="Inter-Faith Council for Social Service - Orange County - Men's Cold Weather Cots  - ES - Private"/>
    <m/>
    <n v="6954"/>
    <d v="2026-01-26T00:00:00"/>
    <x v="0"/>
    <s v="Facility"/>
    <n v="379135"/>
    <x v="1"/>
    <s v="C"/>
    <d v="2024-11-01T00:00:00"/>
    <x v="2"/>
    <d v="2015-10-01T00:00:00"/>
    <m/>
    <n v="0"/>
    <n v="0"/>
    <n v="0"/>
    <n v="0"/>
    <n v="0"/>
    <n v="0"/>
    <n v="0"/>
    <n v="0"/>
    <n v="0"/>
    <n v="0"/>
    <n v="0"/>
    <n v="0"/>
    <n v="0"/>
    <n v="0"/>
    <n v="0"/>
    <n v="0"/>
    <n v="0"/>
    <n v="0"/>
    <n v="0"/>
    <n v="0"/>
    <n v="0"/>
    <n v="0"/>
    <n v="0"/>
    <n v="0"/>
    <n v="0"/>
    <n v="0"/>
    <n v="0"/>
    <n v="0"/>
    <n v="0"/>
    <n v="0"/>
    <n v="0"/>
    <n v="0"/>
    <n v="0"/>
    <n v="0"/>
    <n v="0"/>
    <n v="0"/>
    <n v="0"/>
    <n v="0"/>
    <n v="0"/>
    <s v="Private / local municipalities"/>
    <s v="Site Based-Single"/>
    <x v="1"/>
    <s v="1315 Martin Luther King Jr Blvd"/>
    <m/>
    <s v="Chapel Hill"/>
    <s v="NC"/>
    <n v="27514"/>
    <n v="0"/>
    <n v="0"/>
    <n v="0"/>
    <n v="0"/>
    <n v="0"/>
    <n v="0"/>
    <n v="0"/>
    <n v="0"/>
    <n v="0"/>
    <n v="0"/>
    <n v="0"/>
    <n v="0"/>
    <n v="0"/>
    <m/>
    <m/>
    <n v="17"/>
    <n v="12"/>
    <n v="17"/>
    <s v="No"/>
    <m/>
    <n v="2"/>
  </r>
  <r>
    <n v="3"/>
    <s v="NC"/>
    <x v="0"/>
    <s v="NC-513"/>
    <n v="2026"/>
    <x v="2"/>
    <n v="229"/>
    <s v="Inter-Faith Council for Social Service - Orange County - Men's Transitional Housing - TH - Private"/>
    <m/>
    <n v="6660"/>
    <d v="2026-01-26T00:00:00"/>
    <x v="2"/>
    <m/>
    <n v="379135"/>
    <x v="1"/>
    <s v="C"/>
    <d v="2021-07-01T00:00:00"/>
    <x v="2"/>
    <d v="2015-09-23T00:00:00"/>
    <m/>
    <n v="0"/>
    <n v="0"/>
    <n v="0"/>
    <n v="0"/>
    <n v="0"/>
    <n v="0"/>
    <n v="0"/>
    <n v="0"/>
    <n v="0"/>
    <n v="0"/>
    <n v="0"/>
    <n v="0"/>
    <n v="0"/>
    <n v="0"/>
    <n v="0"/>
    <n v="0"/>
    <n v="0"/>
    <n v="0"/>
    <n v="0"/>
    <n v="0"/>
    <n v="0"/>
    <n v="0"/>
    <n v="0"/>
    <n v="0"/>
    <n v="0"/>
    <n v="0"/>
    <n v="0"/>
    <n v="0"/>
    <n v="0"/>
    <n v="0"/>
    <n v="0"/>
    <n v="0"/>
    <n v="0"/>
    <n v="0"/>
    <n v="0"/>
    <n v="0"/>
    <n v="0"/>
    <n v="0"/>
    <n v="1"/>
    <s v="N/A"/>
    <s v="Site Based-Single"/>
    <x v="1"/>
    <s v="1315 Martin Luther King Jr Blvd"/>
    <m/>
    <s v="Chapel Hill"/>
    <s v="NC"/>
    <n v="27514"/>
    <n v="0"/>
    <n v="0"/>
    <n v="0"/>
    <n v="0"/>
    <n v="0"/>
    <n v="52"/>
    <n v="0"/>
    <n v="0"/>
    <n v="0"/>
    <n v="0"/>
    <n v="0"/>
    <n v="52"/>
    <n v="0"/>
    <m/>
    <m/>
    <n v="0"/>
    <n v="46"/>
    <n v="52"/>
    <s v="No"/>
    <m/>
    <n v="2"/>
  </r>
  <r>
    <n v="6"/>
    <s v="NC"/>
    <x v="0"/>
    <s v="NC-513"/>
    <n v="2026"/>
    <x v="2"/>
    <n v="229"/>
    <s v="Inter-Faith Council for Social Service - Orange County - Permanent Supportive Housing - PSH - HUD"/>
    <m/>
    <n v="7251"/>
    <d v="2026-01-26T00:00:00"/>
    <x v="1"/>
    <m/>
    <n v="379135"/>
    <x v="1"/>
    <s v="C"/>
    <d v="2026-01-26T00:00:00"/>
    <x v="2"/>
    <d v="2013-03-22T00:00:00"/>
    <m/>
    <n v="0"/>
    <n v="0"/>
    <n v="0"/>
    <n v="0"/>
    <n v="0"/>
    <n v="1"/>
    <n v="0"/>
    <n v="0"/>
    <n v="0"/>
    <n v="0"/>
    <n v="0"/>
    <n v="0"/>
    <n v="0"/>
    <n v="0"/>
    <n v="0"/>
    <n v="0"/>
    <n v="0"/>
    <n v="0"/>
    <n v="0"/>
    <n v="0"/>
    <n v="0"/>
    <n v="0"/>
    <n v="0"/>
    <n v="0"/>
    <n v="0"/>
    <n v="0"/>
    <n v="0"/>
    <n v="0"/>
    <n v="0"/>
    <n v="0"/>
    <n v="0"/>
    <n v="0"/>
    <n v="0"/>
    <n v="0"/>
    <n v="0"/>
    <n v="0"/>
    <n v="0"/>
    <n v="0"/>
    <n v="1"/>
    <s v="N/A"/>
    <s v="Tenant-Based scattered site"/>
    <x v="1"/>
    <s v="110 W. Main Street"/>
    <m/>
    <s v="Carrboro"/>
    <s v="NC"/>
    <n v="27510"/>
    <n v="14"/>
    <n v="4"/>
    <n v="0"/>
    <n v="0"/>
    <n v="14"/>
    <n v="21"/>
    <n v="0"/>
    <n v="0"/>
    <n v="21"/>
    <n v="0"/>
    <n v="0"/>
    <n v="35"/>
    <n v="0"/>
    <m/>
    <m/>
    <n v="0"/>
    <n v="35"/>
    <n v="35"/>
    <s v="No"/>
    <m/>
    <n v="2"/>
  </r>
  <r>
    <n v="5"/>
    <s v="NC"/>
    <x v="0"/>
    <s v="NC-513"/>
    <n v="2026"/>
    <x v="2"/>
    <n v="229"/>
    <s v="Inter-Faith Council for SS - Orange County - HomeStart Family Shelter - ES - Private"/>
    <m/>
    <n v="7084"/>
    <d v="2026-01-26T00:00:00"/>
    <x v="0"/>
    <s v="Facility"/>
    <n v="379135"/>
    <x v="1"/>
    <s v="C"/>
    <d v="2026-01-26T00:00:00"/>
    <x v="2"/>
    <d v="2016-10-01T00:00:00"/>
    <m/>
    <n v="0"/>
    <n v="0"/>
    <n v="0"/>
    <n v="0"/>
    <n v="0"/>
    <n v="0"/>
    <n v="0"/>
    <n v="0"/>
    <n v="0"/>
    <n v="0"/>
    <n v="0"/>
    <n v="0"/>
    <n v="0"/>
    <n v="0"/>
    <n v="0"/>
    <n v="0"/>
    <n v="0"/>
    <n v="0"/>
    <n v="0"/>
    <n v="0"/>
    <n v="0"/>
    <n v="0"/>
    <n v="0"/>
    <n v="0"/>
    <n v="0"/>
    <n v="0"/>
    <n v="0"/>
    <n v="0"/>
    <n v="0"/>
    <n v="0"/>
    <n v="0"/>
    <n v="0"/>
    <n v="0"/>
    <n v="0"/>
    <n v="0"/>
    <n v="0"/>
    <n v="0"/>
    <n v="0"/>
    <n v="1"/>
    <s v="Private and local municipal"/>
    <s v="Site Based-Single"/>
    <x v="1"/>
    <s v="2505 Homestead Rd"/>
    <m/>
    <s v="Chapel Hill"/>
    <s v="NC"/>
    <n v="27516"/>
    <n v="31"/>
    <n v="9"/>
    <n v="0"/>
    <n v="0"/>
    <n v="0"/>
    <n v="0"/>
    <n v="0"/>
    <n v="0"/>
    <n v="0"/>
    <n v="0"/>
    <n v="0"/>
    <n v="31"/>
    <n v="0"/>
    <m/>
    <m/>
    <n v="0"/>
    <n v="24"/>
    <n v="31"/>
    <s v="No"/>
    <m/>
    <n v="2"/>
  </r>
  <r>
    <n v="7"/>
    <s v="NC"/>
    <x v="0"/>
    <s v="NC-513"/>
    <n v="2026"/>
    <x v="2"/>
    <n v="229"/>
    <s v="Inter-Faith Council for SS - Orange County - HomeStart Singles Cold Weather Cots - ES - Private"/>
    <m/>
    <n v="7254"/>
    <d v="2026-01-26T00:00:00"/>
    <x v="0"/>
    <s v="Facility"/>
    <n v="379135"/>
    <x v="1"/>
    <s v="C"/>
    <d v="2026-01-01T00:00:00"/>
    <x v="2"/>
    <d v="2017-10-19T00:00:00"/>
    <m/>
    <n v="0"/>
    <n v="0"/>
    <n v="0"/>
    <n v="0"/>
    <n v="0"/>
    <n v="0"/>
    <n v="0"/>
    <n v="0"/>
    <n v="0"/>
    <n v="0"/>
    <n v="0"/>
    <n v="0"/>
    <n v="0"/>
    <n v="0"/>
    <n v="0"/>
    <n v="0"/>
    <n v="0"/>
    <n v="0"/>
    <n v="0"/>
    <n v="0"/>
    <n v="0"/>
    <n v="0"/>
    <n v="0"/>
    <n v="0"/>
    <n v="0"/>
    <n v="0"/>
    <n v="0"/>
    <n v="0"/>
    <n v="0"/>
    <n v="0"/>
    <n v="0"/>
    <n v="0"/>
    <n v="0"/>
    <n v="0"/>
    <n v="0"/>
    <n v="0"/>
    <n v="0"/>
    <n v="0"/>
    <n v="1"/>
    <s v="N/A"/>
    <s v="Site Based-Single"/>
    <x v="1"/>
    <s v="2505 Homestead Rd"/>
    <m/>
    <s v="Chapel Hill"/>
    <s v="NC"/>
    <n v="27516"/>
    <n v="0"/>
    <n v="0"/>
    <n v="0"/>
    <n v="0"/>
    <n v="0"/>
    <n v="0"/>
    <n v="0"/>
    <n v="0"/>
    <n v="0"/>
    <n v="0"/>
    <n v="0"/>
    <n v="0"/>
    <n v="3"/>
    <d v="2026-01-01T00:00:00"/>
    <d v="2026-04-01T00:00:00"/>
    <n v="0"/>
    <n v="2"/>
    <n v="3"/>
    <s v="No"/>
    <m/>
    <n v="2"/>
  </r>
  <r>
    <n v="15"/>
    <s v="NC"/>
    <x v="0"/>
    <s v="NC-513"/>
    <n v="2026"/>
    <x v="3"/>
    <n v="235"/>
    <s v="Orange County Department of Social Services - Orange County - Hotel/Motel - ES - County"/>
    <m/>
    <n v="20933"/>
    <d v="2026-01-26T00:00:00"/>
    <x v="0"/>
    <s v="Voucher"/>
    <n v="379135"/>
    <x v="2"/>
    <s v="C"/>
    <d v="2026-01-26T00:00:00"/>
    <x v="2"/>
    <d v="2025-01-01T00:00:00"/>
    <m/>
    <n v="0"/>
    <n v="0"/>
    <n v="0"/>
    <n v="0"/>
    <n v="0"/>
    <n v="0"/>
    <n v="0"/>
    <n v="0"/>
    <n v="0"/>
    <n v="0"/>
    <n v="0"/>
    <n v="0"/>
    <n v="0"/>
    <n v="0"/>
    <n v="0"/>
    <n v="0"/>
    <n v="0"/>
    <n v="0"/>
    <n v="0"/>
    <n v="0"/>
    <n v="0"/>
    <n v="0"/>
    <n v="0"/>
    <n v="0"/>
    <n v="0"/>
    <n v="0"/>
    <n v="0"/>
    <n v="0"/>
    <n v="0"/>
    <n v="0"/>
    <n v="0"/>
    <n v="0"/>
    <n v="0"/>
    <n v="0"/>
    <n v="0"/>
    <n v="0"/>
    <n v="0"/>
    <n v="0"/>
    <n v="0"/>
    <s v="County Government"/>
    <s v="Tenant-Based scattered site"/>
    <x v="1"/>
    <m/>
    <m/>
    <m/>
    <s v="NC"/>
    <n v="27516"/>
    <n v="0"/>
    <n v="0"/>
    <n v="0"/>
    <n v="0"/>
    <n v="0"/>
    <n v="0"/>
    <n v="0"/>
    <n v="0"/>
    <n v="0"/>
    <n v="0"/>
    <n v="0"/>
    <n v="0"/>
    <n v="0"/>
    <m/>
    <m/>
    <n v="7"/>
    <n v="7"/>
    <n v="7"/>
    <s v="No"/>
    <m/>
    <n v="2"/>
  </r>
  <r>
    <n v="17"/>
    <s v="NC"/>
    <x v="0"/>
    <s v="NC-513"/>
    <n v="2026"/>
    <x v="4"/>
    <n v="21093"/>
    <s v="Orange County Emergency Operations Center - Orange County - Warming Shelter - ES Nbn - County"/>
    <m/>
    <n v="21094"/>
    <d v="2026-01-26T00:00:00"/>
    <x v="0"/>
    <s v="Voucher"/>
    <n v="379135"/>
    <x v="2"/>
    <s v="C"/>
    <d v="2026-01-26T00:00:00"/>
    <x v="2"/>
    <d v="2026-01-26T00:00:00"/>
    <m/>
    <n v="0"/>
    <n v="0"/>
    <n v="0"/>
    <n v="0"/>
    <n v="0"/>
    <n v="0"/>
    <n v="0"/>
    <n v="0"/>
    <n v="0"/>
    <n v="0"/>
    <n v="0"/>
    <n v="0"/>
    <n v="0"/>
    <n v="0"/>
    <n v="0"/>
    <n v="0"/>
    <n v="0"/>
    <n v="0"/>
    <n v="0"/>
    <n v="0"/>
    <n v="0"/>
    <n v="0"/>
    <n v="0"/>
    <n v="0"/>
    <n v="0"/>
    <n v="0"/>
    <n v="0"/>
    <n v="0"/>
    <n v="0"/>
    <n v="0"/>
    <n v="0"/>
    <n v="0"/>
    <n v="0"/>
    <n v="0"/>
    <n v="0"/>
    <n v="0"/>
    <n v="0"/>
    <n v="0"/>
    <n v="0"/>
    <s v="County Emergency Operations Center"/>
    <s v="Tenant-Based scattered site"/>
    <x v="1"/>
    <s v="9201 Seawell School Rd"/>
    <m/>
    <s v="Chapel Hill"/>
    <s v="NC"/>
    <n v="27516"/>
    <n v="0"/>
    <n v="0"/>
    <n v="0"/>
    <n v="0"/>
    <n v="0"/>
    <n v="0"/>
    <n v="0"/>
    <n v="0"/>
    <n v="0"/>
    <n v="0"/>
    <n v="0"/>
    <n v="0"/>
    <n v="0"/>
    <m/>
    <m/>
    <n v="46"/>
    <n v="46"/>
    <n v="46"/>
    <s v="No"/>
    <m/>
    <n v="2"/>
  </r>
  <r>
    <n v="10"/>
    <s v="NC"/>
    <x v="0"/>
    <s v="NC-513"/>
    <n v="2026"/>
    <x v="5"/>
    <n v="241"/>
    <s v="Orange County Housing Authority - Orange County - EHV - PH - HUD"/>
    <m/>
    <n v="20415"/>
    <d v="2026-01-26T00:00:00"/>
    <x v="3"/>
    <m/>
    <n v="379135"/>
    <x v="2"/>
    <s v="C"/>
    <d v="2026-01-26T00:00:00"/>
    <x v="2"/>
    <d v="2021-08-01T00:00:00"/>
    <m/>
    <n v="0"/>
    <n v="0"/>
    <n v="0"/>
    <n v="0"/>
    <n v="0"/>
    <n v="0"/>
    <n v="0"/>
    <n v="0"/>
    <n v="0"/>
    <n v="0"/>
    <n v="0"/>
    <n v="0"/>
    <n v="0"/>
    <n v="0"/>
    <n v="0"/>
    <n v="0"/>
    <n v="0"/>
    <n v="0"/>
    <n v="0"/>
    <n v="0"/>
    <n v="0"/>
    <n v="0"/>
    <n v="0"/>
    <n v="0"/>
    <n v="0"/>
    <n v="0"/>
    <n v="0"/>
    <n v="0"/>
    <n v="0"/>
    <n v="0"/>
    <n v="0"/>
    <n v="0"/>
    <n v="0"/>
    <n v="0"/>
    <n v="0"/>
    <n v="1"/>
    <n v="0"/>
    <n v="0"/>
    <n v="0"/>
    <m/>
    <s v="Tenant-Based scattered site"/>
    <x v="1"/>
    <m/>
    <m/>
    <s v="Chapel Hill"/>
    <s v="NC"/>
    <n v="27510"/>
    <n v="0"/>
    <n v="0"/>
    <n v="0"/>
    <n v="0"/>
    <n v="0"/>
    <n v="15"/>
    <n v="0"/>
    <n v="0"/>
    <n v="0"/>
    <n v="0"/>
    <n v="0"/>
    <n v="15"/>
    <n v="0"/>
    <m/>
    <m/>
    <n v="0"/>
    <n v="15"/>
    <n v="15"/>
    <s v="No"/>
    <m/>
    <n v="2"/>
  </r>
  <r>
    <n v="11"/>
    <s v="NC"/>
    <x v="0"/>
    <s v="NC-513"/>
    <n v="2026"/>
    <x v="5"/>
    <n v="241"/>
    <s v="Orange County Housing Authority - Orange County - Housing Choice Vouchers - PH - HUD"/>
    <m/>
    <n v="20505"/>
    <d v="2026-01-26T00:00:00"/>
    <x v="3"/>
    <m/>
    <n v="379135"/>
    <x v="2"/>
    <s v="C"/>
    <d v="2026-01-26T00:00:00"/>
    <x v="2"/>
    <d v="2022-01-26T00:00:00"/>
    <m/>
    <n v="0"/>
    <n v="0"/>
    <n v="0"/>
    <n v="0"/>
    <n v="0"/>
    <n v="0"/>
    <n v="0"/>
    <n v="0"/>
    <n v="0"/>
    <n v="0"/>
    <n v="0"/>
    <n v="0"/>
    <n v="0"/>
    <n v="0"/>
    <n v="0"/>
    <n v="0"/>
    <n v="0"/>
    <n v="0"/>
    <n v="0"/>
    <n v="0"/>
    <n v="0"/>
    <n v="0"/>
    <n v="0"/>
    <n v="0"/>
    <n v="0"/>
    <n v="0"/>
    <n v="0"/>
    <n v="0"/>
    <n v="0"/>
    <n v="0"/>
    <n v="0"/>
    <n v="0"/>
    <n v="0"/>
    <n v="0"/>
    <n v="1"/>
    <n v="0"/>
    <n v="0"/>
    <n v="0"/>
    <n v="0"/>
    <m/>
    <s v="Tenant-Based scattered site"/>
    <x v="1"/>
    <m/>
    <m/>
    <s v="Chapel Hill"/>
    <s v="NC"/>
    <n v="27514"/>
    <n v="0"/>
    <n v="0"/>
    <n v="0"/>
    <n v="0"/>
    <n v="0"/>
    <n v="314"/>
    <n v="0"/>
    <n v="0"/>
    <n v="0"/>
    <n v="0"/>
    <n v="0"/>
    <n v="314"/>
    <n v="0"/>
    <m/>
    <m/>
    <n v="0"/>
    <n v="283"/>
    <n v="314"/>
    <s v="No"/>
    <m/>
    <n v="2"/>
  </r>
  <r>
    <n v="16"/>
    <s v="NC"/>
    <x v="0"/>
    <s v="NC-513"/>
    <n v="2026"/>
    <x v="5"/>
    <n v="241"/>
    <s v="Orange County Housing Authority - Orange County - HUD VASH - PSH - HUD"/>
    <m/>
    <n v="20963"/>
    <d v="2026-01-26T00:00:00"/>
    <x v="1"/>
    <m/>
    <n v="379135"/>
    <x v="2"/>
    <s v="C"/>
    <d v="2026-01-26T00:00:00"/>
    <x v="2"/>
    <d v="2025-01-27T00:00:00"/>
    <m/>
    <n v="0"/>
    <n v="0"/>
    <n v="0"/>
    <n v="0"/>
    <n v="0"/>
    <n v="0"/>
    <n v="0"/>
    <n v="0"/>
    <n v="0"/>
    <n v="0"/>
    <n v="0"/>
    <n v="0"/>
    <n v="0"/>
    <n v="0"/>
    <n v="0"/>
    <n v="0"/>
    <n v="1"/>
    <n v="0"/>
    <n v="0"/>
    <n v="0"/>
    <n v="0"/>
    <n v="0"/>
    <n v="0"/>
    <n v="0"/>
    <n v="0"/>
    <n v="0"/>
    <n v="0"/>
    <n v="0"/>
    <n v="0"/>
    <n v="0"/>
    <n v="0"/>
    <n v="0"/>
    <n v="0"/>
    <n v="0"/>
    <n v="0"/>
    <n v="0"/>
    <n v="0"/>
    <n v="0"/>
    <n v="0"/>
    <m/>
    <s v="Tenant-Based scattered site"/>
    <x v="1"/>
    <m/>
    <m/>
    <s v="Chapel Hill"/>
    <s v="NC"/>
    <n v="27514"/>
    <n v="0"/>
    <n v="0"/>
    <n v="0"/>
    <n v="0"/>
    <n v="0"/>
    <n v="42"/>
    <n v="42"/>
    <n v="0"/>
    <n v="0"/>
    <n v="0"/>
    <n v="0"/>
    <n v="42"/>
    <n v="0"/>
    <m/>
    <m/>
    <n v="0"/>
    <n v="21"/>
    <n v="42"/>
    <s v="No"/>
    <m/>
    <n v="2"/>
  </r>
  <r>
    <n v="12"/>
    <s v="NC"/>
    <x v="0"/>
    <s v="NC-513"/>
    <n v="2026"/>
    <x v="6"/>
    <n v="20228"/>
    <s v="Orange County Housing Department - Orange County - RRH - HUD"/>
    <m/>
    <n v="20545"/>
    <d v="2026-01-26T00:00:00"/>
    <x v="4"/>
    <m/>
    <n v="379135"/>
    <x v="1"/>
    <s v="C"/>
    <d v="2026-01-26T00:00:00"/>
    <x v="2"/>
    <d v="2022-10-01T00:00:00"/>
    <m/>
    <n v="0"/>
    <n v="0"/>
    <n v="0"/>
    <n v="0"/>
    <n v="0"/>
    <n v="0"/>
    <n v="1"/>
    <n v="0"/>
    <n v="0"/>
    <n v="0"/>
    <n v="0"/>
    <n v="0"/>
    <n v="0"/>
    <n v="0"/>
    <n v="0"/>
    <n v="0"/>
    <n v="0"/>
    <n v="0"/>
    <n v="0"/>
    <n v="0"/>
    <n v="0"/>
    <n v="0"/>
    <n v="0"/>
    <n v="0"/>
    <n v="0"/>
    <n v="0"/>
    <n v="0"/>
    <n v="0"/>
    <n v="0"/>
    <n v="0"/>
    <n v="0"/>
    <n v="0"/>
    <n v="0"/>
    <n v="0"/>
    <n v="0"/>
    <n v="0"/>
    <n v="0"/>
    <n v="0"/>
    <n v="0"/>
    <m/>
    <s v="Tenant-Based scattered site"/>
    <x v="1"/>
    <m/>
    <m/>
    <s v="Hillsborough"/>
    <s v="NC"/>
    <n v="27514"/>
    <n v="8"/>
    <n v="3"/>
    <n v="0"/>
    <n v="0"/>
    <n v="0"/>
    <n v="19"/>
    <n v="0"/>
    <n v="0"/>
    <n v="0"/>
    <n v="0"/>
    <n v="0"/>
    <n v="27"/>
    <n v="0"/>
    <m/>
    <m/>
    <n v="0"/>
    <n v="27"/>
    <n v="27"/>
    <s v="No"/>
    <m/>
    <n v="2"/>
  </r>
  <r>
    <n v="9"/>
    <s v="NC"/>
    <x v="0"/>
    <s v="NC-513"/>
    <n v="2026"/>
    <x v="6"/>
    <n v="20228"/>
    <s v="Orange County Housing Department - Orange County - RRH - State ESG"/>
    <m/>
    <n v="20367"/>
    <d v="2026-01-26T00:00:00"/>
    <x v="4"/>
    <m/>
    <n v="379135"/>
    <x v="1"/>
    <s v="C"/>
    <d v="2026-01-26T00:00:00"/>
    <x v="2"/>
    <d v="2021-01-01T00:00:00"/>
    <m/>
    <n v="0"/>
    <n v="1"/>
    <n v="0"/>
    <n v="0"/>
    <n v="0"/>
    <n v="0"/>
    <n v="0"/>
    <n v="0"/>
    <n v="0"/>
    <n v="0"/>
    <n v="0"/>
    <n v="0"/>
    <n v="0"/>
    <n v="0"/>
    <n v="0"/>
    <n v="0"/>
    <n v="0"/>
    <n v="0"/>
    <n v="0"/>
    <n v="0"/>
    <n v="0"/>
    <n v="0"/>
    <n v="0"/>
    <n v="0"/>
    <n v="0"/>
    <n v="0"/>
    <n v="0"/>
    <n v="0"/>
    <n v="0"/>
    <n v="0"/>
    <n v="0"/>
    <n v="0"/>
    <n v="0"/>
    <n v="0"/>
    <n v="0"/>
    <n v="0"/>
    <n v="0"/>
    <n v="0"/>
    <n v="0"/>
    <m/>
    <s v="Tenant-Based scattered site"/>
    <x v="1"/>
    <s v="300 West Tryon St"/>
    <m/>
    <s v="Hillsborough"/>
    <s v="NC"/>
    <n v="27514"/>
    <n v="2"/>
    <n v="1"/>
    <n v="0"/>
    <n v="0"/>
    <n v="0"/>
    <n v="6"/>
    <n v="0"/>
    <n v="0"/>
    <n v="0"/>
    <n v="0"/>
    <n v="0"/>
    <n v="8"/>
    <n v="0"/>
    <m/>
    <m/>
    <n v="0"/>
    <n v="8"/>
    <n v="8"/>
    <s v="No"/>
    <m/>
    <n v="2"/>
  </r>
  <r>
    <n v="14"/>
    <s v="NC"/>
    <x v="0"/>
    <s v="NC-513"/>
    <n v="2026"/>
    <x v="6"/>
    <n v="20228"/>
    <s v="Orange County Housing Department - Orange County - RRH Transfer Grant - CoC"/>
    <m/>
    <n v="20752"/>
    <d v="2026-01-26T00:00:00"/>
    <x v="4"/>
    <m/>
    <n v="379135"/>
    <x v="1"/>
    <s v="C"/>
    <d v="2026-01-26T00:00:00"/>
    <x v="0"/>
    <d v="2024-01-01T00:00:00"/>
    <m/>
    <n v="0"/>
    <n v="0"/>
    <n v="0"/>
    <n v="0"/>
    <n v="0"/>
    <n v="0"/>
    <n v="1"/>
    <n v="0"/>
    <n v="0"/>
    <n v="0"/>
    <n v="0"/>
    <n v="0"/>
    <n v="0"/>
    <n v="0"/>
    <n v="0"/>
    <n v="0"/>
    <n v="0"/>
    <n v="0"/>
    <n v="0"/>
    <n v="0"/>
    <n v="0"/>
    <n v="0"/>
    <n v="0"/>
    <n v="0"/>
    <n v="0"/>
    <n v="0"/>
    <n v="0"/>
    <n v="0"/>
    <n v="0"/>
    <n v="0"/>
    <n v="0"/>
    <n v="0"/>
    <n v="0"/>
    <n v="0"/>
    <n v="0"/>
    <n v="0"/>
    <n v="0"/>
    <n v="0"/>
    <n v="0"/>
    <m/>
    <s v="Tenant-Based scattered site"/>
    <x v="1"/>
    <m/>
    <m/>
    <s v="Hillsborough"/>
    <s v="NC"/>
    <n v="27514"/>
    <n v="5"/>
    <n v="1"/>
    <n v="0"/>
    <n v="0"/>
    <n v="0"/>
    <n v="3"/>
    <n v="0"/>
    <n v="0"/>
    <n v="0"/>
    <n v="0"/>
    <n v="0"/>
    <n v="8"/>
    <n v="0"/>
    <m/>
    <m/>
    <n v="0"/>
    <n v="8"/>
    <n v="8"/>
    <s v="No"/>
    <m/>
    <n v="2"/>
  </r>
  <r>
    <n v="2"/>
    <s v="NC"/>
    <x v="0"/>
    <s v="NC-513"/>
    <n v="2026"/>
    <x v="7"/>
    <n v="7489"/>
    <s v="VoAC - Orange County - Priority 2 - RRH - SSVF"/>
    <m/>
    <n v="5461"/>
    <d v="2026-01-26T00:00:00"/>
    <x v="4"/>
    <m/>
    <n v="379135"/>
    <x v="1"/>
    <s v="C"/>
    <d v="2024-01-24T00:00:00"/>
    <x v="2"/>
    <d v="2010-01-01T00:00:00"/>
    <m/>
    <n v="0"/>
    <n v="0"/>
    <n v="0"/>
    <n v="0"/>
    <n v="0"/>
    <n v="0"/>
    <n v="0"/>
    <n v="0"/>
    <n v="0"/>
    <n v="0"/>
    <n v="0"/>
    <n v="0"/>
    <n v="0"/>
    <n v="0"/>
    <n v="0"/>
    <n v="0"/>
    <n v="0"/>
    <n v="1"/>
    <n v="0"/>
    <n v="0"/>
    <n v="0"/>
    <n v="0"/>
    <n v="0"/>
    <n v="0"/>
    <n v="0"/>
    <n v="0"/>
    <n v="0"/>
    <n v="0"/>
    <n v="0"/>
    <n v="0"/>
    <n v="0"/>
    <n v="0"/>
    <n v="0"/>
    <n v="0"/>
    <n v="0"/>
    <n v="0"/>
    <n v="0"/>
    <n v="0"/>
    <n v="0"/>
    <m/>
    <s v="Tenant-Based scattered site"/>
    <x v="1"/>
    <m/>
    <m/>
    <m/>
    <s v="NC"/>
    <n v="27516"/>
    <n v="0"/>
    <n v="0"/>
    <n v="0"/>
    <n v="0"/>
    <n v="0"/>
    <n v="2"/>
    <n v="2"/>
    <n v="0"/>
    <n v="0"/>
    <n v="0"/>
    <n v="0"/>
    <n v="2"/>
    <n v="0"/>
    <m/>
    <m/>
    <n v="0"/>
    <n v="2"/>
    <n v="2"/>
    <s v="No"/>
    <m/>
    <n v="2"/>
  </r>
  <r>
    <n v="4"/>
    <s v="NC"/>
    <x v="1"/>
    <s v="NC-502"/>
    <n v="2026"/>
    <x v="8"/>
    <n v="1479"/>
    <s v="Alliance Health - Durham County - DASH Supportive Housing - PSH - HUD"/>
    <m/>
    <n v="4685"/>
    <d v="2026-01-26T00:00:00"/>
    <x v="1"/>
    <m/>
    <n v="370828"/>
    <x v="1"/>
    <s v="C"/>
    <d v="2026-01-26T00:00:00"/>
    <x v="2"/>
    <d v="2011-05-01T00:00:00"/>
    <m/>
    <n v="0"/>
    <n v="0"/>
    <n v="0"/>
    <n v="0"/>
    <n v="0"/>
    <n v="1"/>
    <n v="0"/>
    <n v="0"/>
    <n v="0"/>
    <n v="0"/>
    <n v="0"/>
    <n v="0"/>
    <n v="0"/>
    <n v="0"/>
    <n v="0"/>
    <n v="0"/>
    <n v="0"/>
    <n v="0"/>
    <n v="0"/>
    <n v="0"/>
    <n v="0"/>
    <n v="0"/>
    <n v="0"/>
    <n v="0"/>
    <n v="0"/>
    <n v="0"/>
    <n v="0"/>
    <n v="0"/>
    <n v="0"/>
    <n v="0"/>
    <n v="0"/>
    <n v="0"/>
    <n v="0"/>
    <n v="0"/>
    <n v="0"/>
    <n v="0"/>
    <n v="0"/>
    <n v="0"/>
    <n v="0"/>
    <m/>
    <s v="Tenant-Based scattered site"/>
    <x v="1"/>
    <s v="5200 W. Paramount Parkway"/>
    <s v="Suite 200"/>
    <s v="Morrisville"/>
    <s v="NC"/>
    <n v="27703"/>
    <n v="16"/>
    <n v="5"/>
    <n v="0"/>
    <n v="0"/>
    <n v="16"/>
    <n v="11"/>
    <n v="0"/>
    <n v="0"/>
    <n v="11"/>
    <n v="0"/>
    <n v="0"/>
    <n v="27"/>
    <n v="0"/>
    <m/>
    <m/>
    <n v="0"/>
    <n v="27"/>
    <n v="27"/>
    <s v="No"/>
    <m/>
    <n v="2"/>
  </r>
  <r>
    <n v="15"/>
    <s v="NC"/>
    <x v="1"/>
    <s v="NC-502"/>
    <n v="2026"/>
    <x v="9"/>
    <n v="5830"/>
    <s v="CASA - Durham County - Denson Apts - PSH - HUD"/>
    <m/>
    <n v="5831"/>
    <d v="2026-01-26T00:00:00"/>
    <x v="1"/>
    <m/>
    <n v="370828"/>
    <x v="1"/>
    <s v="C"/>
    <d v="2024-01-31T00:00:00"/>
    <x v="2"/>
    <d v="2012-01-25T00:00:00"/>
    <m/>
    <n v="0"/>
    <n v="0"/>
    <n v="0"/>
    <n v="0"/>
    <n v="0"/>
    <n v="1"/>
    <n v="0"/>
    <n v="0"/>
    <n v="0"/>
    <n v="0"/>
    <n v="0"/>
    <n v="0"/>
    <n v="0"/>
    <n v="0"/>
    <n v="0"/>
    <n v="0"/>
    <n v="0"/>
    <n v="0"/>
    <n v="0"/>
    <n v="0"/>
    <n v="0"/>
    <n v="0"/>
    <n v="0"/>
    <n v="0"/>
    <n v="0"/>
    <n v="0"/>
    <n v="0"/>
    <n v="0"/>
    <n v="0"/>
    <n v="0"/>
    <n v="0"/>
    <n v="0"/>
    <n v="0"/>
    <n v="0"/>
    <n v="0"/>
    <n v="0"/>
    <n v="0"/>
    <n v="0"/>
    <n v="1"/>
    <s v="N/A"/>
    <s v="Tenant-Based scattered site"/>
    <x v="1"/>
    <s v="624 West Jones St."/>
    <m/>
    <s v="Raleigh"/>
    <s v="NC"/>
    <n v="27705"/>
    <n v="0"/>
    <n v="0"/>
    <n v="0"/>
    <n v="0"/>
    <n v="0"/>
    <n v="6"/>
    <n v="6"/>
    <n v="0"/>
    <n v="0"/>
    <n v="0"/>
    <n v="0"/>
    <n v="6"/>
    <n v="0"/>
    <m/>
    <m/>
    <n v="0"/>
    <n v="5"/>
    <n v="6"/>
    <s v="No"/>
    <m/>
    <n v="2"/>
  </r>
  <r>
    <n v="21"/>
    <s v="NC"/>
    <x v="1"/>
    <s v="NC-502"/>
    <n v="2026"/>
    <x v="9"/>
    <n v="5830"/>
    <s v="CASA - Durham County - Maplewood - PSH - HUD"/>
    <m/>
    <n v="7321"/>
    <d v="2026-01-26T00:00:00"/>
    <x v="1"/>
    <m/>
    <n v="370828"/>
    <x v="1"/>
    <s v="C"/>
    <d v="2022-02-01T00:00:00"/>
    <x v="2"/>
    <d v="2017-12-01T00:00:00"/>
    <m/>
    <n v="0"/>
    <n v="0"/>
    <n v="0"/>
    <n v="0"/>
    <n v="0"/>
    <n v="1"/>
    <n v="0"/>
    <n v="0"/>
    <n v="0"/>
    <n v="0"/>
    <n v="0"/>
    <n v="0"/>
    <n v="0"/>
    <n v="0"/>
    <n v="0"/>
    <n v="0"/>
    <n v="0"/>
    <n v="0"/>
    <n v="0"/>
    <n v="0"/>
    <n v="0"/>
    <n v="0"/>
    <n v="0"/>
    <n v="0"/>
    <n v="0"/>
    <n v="0"/>
    <n v="0"/>
    <n v="0"/>
    <n v="0"/>
    <n v="0"/>
    <n v="0"/>
    <n v="0"/>
    <n v="0"/>
    <n v="0"/>
    <n v="0"/>
    <n v="0"/>
    <n v="0"/>
    <n v="0"/>
    <n v="1"/>
    <s v="Private funds"/>
    <s v="Site Based-Clustered"/>
    <x v="1"/>
    <s v="807 E. Main St"/>
    <s v="Suite 200 Bldg #2"/>
    <s v="Durham"/>
    <s v="NC"/>
    <n v="27701"/>
    <n v="0"/>
    <n v="0"/>
    <n v="0"/>
    <n v="0"/>
    <n v="0"/>
    <n v="1"/>
    <n v="0"/>
    <n v="0"/>
    <n v="1"/>
    <n v="0"/>
    <n v="0"/>
    <n v="1"/>
    <n v="0"/>
    <m/>
    <m/>
    <n v="0"/>
    <n v="0"/>
    <n v="1"/>
    <s v="No"/>
    <m/>
    <n v="2"/>
  </r>
  <r>
    <n v="33"/>
    <s v="NC"/>
    <x v="1"/>
    <s v="NC-502"/>
    <n v="2026"/>
    <x v="10"/>
    <n v="20895"/>
    <s v="DCSD - Durham County - Candlewood Inn - ES - City"/>
    <m/>
    <n v="21099"/>
    <d v="2026-01-26T00:00:00"/>
    <x v="0"/>
    <s v="Facility"/>
    <n v="370828"/>
    <x v="2"/>
    <s v="C"/>
    <d v="2026-01-26T00:00:00"/>
    <x v="2"/>
    <d v="2026-01-26T00:00:00"/>
    <m/>
    <n v="0"/>
    <n v="0"/>
    <n v="0"/>
    <n v="0"/>
    <n v="0"/>
    <n v="0"/>
    <n v="0"/>
    <n v="0"/>
    <n v="0"/>
    <n v="0"/>
    <n v="0"/>
    <n v="0"/>
    <n v="0"/>
    <n v="0"/>
    <n v="0"/>
    <n v="0"/>
    <n v="0"/>
    <n v="0"/>
    <n v="0"/>
    <n v="0"/>
    <n v="0"/>
    <n v="0"/>
    <n v="0"/>
    <n v="0"/>
    <n v="0"/>
    <n v="0"/>
    <n v="0"/>
    <n v="0"/>
    <n v="0"/>
    <n v="0"/>
    <n v="0"/>
    <n v="0"/>
    <n v="0"/>
    <n v="0"/>
    <n v="0"/>
    <n v="0"/>
    <n v="0"/>
    <n v="0"/>
    <n v="1"/>
    <s v="Durham Dedicated Housing Funds (DHF)"/>
    <s v="Site Based-Single"/>
    <x v="1"/>
    <s v="1818 NC-54,"/>
    <m/>
    <s v="Durham"/>
    <s v="NC"/>
    <n v="27713"/>
    <n v="0"/>
    <n v="0"/>
    <n v="0"/>
    <n v="0"/>
    <n v="0"/>
    <n v="0"/>
    <n v="0"/>
    <n v="0"/>
    <n v="0"/>
    <n v="0"/>
    <n v="0"/>
    <n v="0"/>
    <n v="0"/>
    <m/>
    <m/>
    <n v="43"/>
    <n v="43"/>
    <n v="43"/>
    <s v="No"/>
    <m/>
    <n v="2"/>
  </r>
  <r>
    <n v="5"/>
    <s v="NC"/>
    <x v="1"/>
    <s v="NC-502"/>
    <n v="2026"/>
    <x v="11"/>
    <n v="1620"/>
    <s v="Durham Crisis Response Center - Durham County - Emergency Shelter - ES - Private"/>
    <m/>
    <n v="5004"/>
    <d v="2026-01-26T00:00:00"/>
    <x v="0"/>
    <s v="Facility"/>
    <n v="379063"/>
    <x v="0"/>
    <s v="C"/>
    <d v="2023-05-01T00:00:00"/>
    <x v="0"/>
    <d v="2010-01-01T00:00:00"/>
    <m/>
    <n v="0"/>
    <n v="0"/>
    <n v="0"/>
    <n v="0"/>
    <n v="0"/>
    <n v="0"/>
    <n v="0"/>
    <n v="0"/>
    <n v="0"/>
    <n v="0"/>
    <n v="0"/>
    <n v="0"/>
    <n v="0"/>
    <n v="0"/>
    <n v="0"/>
    <n v="0"/>
    <n v="0"/>
    <n v="0"/>
    <n v="0"/>
    <n v="0"/>
    <n v="0"/>
    <n v="0"/>
    <n v="0"/>
    <n v="0"/>
    <n v="0"/>
    <n v="0"/>
    <n v="0"/>
    <n v="0"/>
    <n v="0"/>
    <n v="0"/>
    <n v="0"/>
    <n v="0"/>
    <n v="0"/>
    <n v="0"/>
    <n v="0"/>
    <n v="0"/>
    <n v="0"/>
    <n v="0"/>
    <n v="1"/>
    <s v="Private"/>
    <s v="Site Based-Single"/>
    <x v="0"/>
    <m/>
    <m/>
    <s v="Durham"/>
    <s v="NC"/>
    <n v="27701"/>
    <n v="8"/>
    <n v="2"/>
    <n v="0"/>
    <n v="0"/>
    <n v="0"/>
    <n v="3"/>
    <n v="0"/>
    <n v="0"/>
    <n v="0"/>
    <n v="0"/>
    <n v="0"/>
    <n v="11"/>
    <n v="0"/>
    <m/>
    <m/>
    <n v="0"/>
    <n v="5"/>
    <n v="11"/>
    <s v="No"/>
    <m/>
    <n v="2"/>
  </r>
  <r>
    <n v="26"/>
    <s v="NC"/>
    <x v="1"/>
    <s v="NC-502"/>
    <n v="2026"/>
    <x v="12"/>
    <n v="1746"/>
    <s v="Durham Housing Authority - Durham County - EHV - PH - HUD"/>
    <m/>
    <n v="20413"/>
    <d v="2026-01-26T00:00:00"/>
    <x v="3"/>
    <m/>
    <n v="379063"/>
    <x v="2"/>
    <s v="C"/>
    <d v="2026-01-26T00:00:00"/>
    <x v="2"/>
    <d v="2021-08-01T00:00:00"/>
    <m/>
    <n v="0"/>
    <n v="0"/>
    <n v="0"/>
    <n v="0"/>
    <n v="0"/>
    <n v="0"/>
    <n v="0"/>
    <n v="0"/>
    <n v="0"/>
    <n v="0"/>
    <n v="0"/>
    <n v="0"/>
    <n v="0"/>
    <n v="0"/>
    <n v="0"/>
    <n v="0"/>
    <n v="0"/>
    <n v="0"/>
    <n v="0"/>
    <n v="0"/>
    <n v="0"/>
    <n v="0"/>
    <n v="0"/>
    <n v="0"/>
    <n v="0"/>
    <n v="0"/>
    <n v="0"/>
    <n v="0"/>
    <n v="0"/>
    <n v="0"/>
    <n v="0"/>
    <n v="0"/>
    <n v="0"/>
    <n v="0"/>
    <n v="0"/>
    <n v="1"/>
    <n v="0"/>
    <n v="0"/>
    <n v="0"/>
    <m/>
    <s v="Tenant-Based scattered site"/>
    <x v="1"/>
    <s v="330 E. Main St."/>
    <m/>
    <s v="Durham"/>
    <s v="NC"/>
    <n v="27704"/>
    <n v="0"/>
    <n v="0"/>
    <n v="0"/>
    <n v="0"/>
    <n v="0"/>
    <n v="58"/>
    <n v="0"/>
    <n v="0"/>
    <n v="0"/>
    <n v="0"/>
    <n v="0"/>
    <n v="58"/>
    <n v="0"/>
    <m/>
    <m/>
    <n v="0"/>
    <n v="28"/>
    <n v="58"/>
    <s v="No"/>
    <m/>
    <n v="2"/>
  </r>
  <r>
    <n v="6"/>
    <s v="NC"/>
    <x v="1"/>
    <s v="NC-502"/>
    <n v="2026"/>
    <x v="12"/>
    <n v="1746"/>
    <s v="Durham Housing Authority - Durham County - Goley Point - PSH - HUD"/>
    <m/>
    <n v="5230"/>
    <d v="2026-01-26T00:00:00"/>
    <x v="1"/>
    <m/>
    <n v="379063"/>
    <x v="1"/>
    <s v="C"/>
    <d v="2026-01-26T00:00:00"/>
    <x v="2"/>
    <d v="2012-01-25T00:00:00"/>
    <m/>
    <n v="0"/>
    <n v="0"/>
    <n v="0"/>
    <n v="0"/>
    <n v="0"/>
    <n v="1"/>
    <n v="0"/>
    <n v="0"/>
    <n v="0"/>
    <n v="0"/>
    <n v="0"/>
    <n v="0"/>
    <n v="0"/>
    <n v="0"/>
    <n v="0"/>
    <n v="0"/>
    <n v="0"/>
    <n v="0"/>
    <n v="0"/>
    <n v="0"/>
    <n v="0"/>
    <n v="0"/>
    <n v="0"/>
    <n v="0"/>
    <n v="0"/>
    <n v="0"/>
    <n v="0"/>
    <n v="0"/>
    <n v="0"/>
    <n v="0"/>
    <n v="0"/>
    <n v="0"/>
    <n v="0"/>
    <n v="0"/>
    <n v="0"/>
    <n v="0"/>
    <n v="0"/>
    <n v="0"/>
    <n v="0"/>
    <m/>
    <s v="Site Based-Single"/>
    <x v="1"/>
    <s v="110 N. Goley Street"/>
    <m/>
    <s v="Durham"/>
    <s v="NC"/>
    <n v="27703"/>
    <n v="17"/>
    <n v="5"/>
    <n v="0"/>
    <n v="0"/>
    <n v="17"/>
    <n v="8"/>
    <n v="0"/>
    <n v="0"/>
    <n v="8"/>
    <n v="0"/>
    <n v="0"/>
    <n v="25"/>
    <n v="0"/>
    <m/>
    <m/>
    <n v="0"/>
    <n v="24"/>
    <n v="25"/>
    <s v="No"/>
    <m/>
    <n v="2"/>
  </r>
  <r>
    <n v="27"/>
    <s v="NC"/>
    <x v="1"/>
    <s v="NC-502"/>
    <n v="2026"/>
    <x v="12"/>
    <n v="1746"/>
    <s v="Durham Housing Authority - Durham County - Housing Choice Vouchers - PH - HUD"/>
    <m/>
    <n v="20504"/>
    <d v="2026-01-26T00:00:00"/>
    <x v="3"/>
    <m/>
    <n v="379063"/>
    <x v="2"/>
    <s v="C"/>
    <d v="2026-01-26T00:00:00"/>
    <x v="2"/>
    <d v="2022-01-26T00:00:00"/>
    <m/>
    <n v="0"/>
    <n v="0"/>
    <n v="0"/>
    <n v="0"/>
    <n v="0"/>
    <n v="0"/>
    <n v="0"/>
    <n v="0"/>
    <n v="0"/>
    <n v="0"/>
    <n v="0"/>
    <n v="0"/>
    <n v="0"/>
    <n v="0"/>
    <n v="0"/>
    <n v="0"/>
    <n v="0"/>
    <n v="0"/>
    <n v="0"/>
    <n v="0"/>
    <n v="0"/>
    <n v="0"/>
    <n v="0"/>
    <n v="0"/>
    <n v="0"/>
    <n v="0"/>
    <n v="0"/>
    <n v="0"/>
    <n v="0"/>
    <n v="0"/>
    <n v="0"/>
    <n v="0"/>
    <n v="0"/>
    <n v="0"/>
    <n v="1"/>
    <n v="0"/>
    <n v="0"/>
    <n v="0"/>
    <n v="0"/>
    <m/>
    <s v="Tenant-Based scattered site"/>
    <x v="1"/>
    <s v="330 E. Main St."/>
    <m/>
    <s v="Durham"/>
    <s v="NC"/>
    <n v="27713"/>
    <n v="0"/>
    <n v="0"/>
    <n v="0"/>
    <n v="0"/>
    <n v="0"/>
    <n v="225"/>
    <n v="0"/>
    <n v="0"/>
    <n v="0"/>
    <n v="0"/>
    <n v="0"/>
    <n v="225"/>
    <n v="0"/>
    <m/>
    <m/>
    <n v="0"/>
    <n v="52"/>
    <n v="225"/>
    <s v="No"/>
    <m/>
    <n v="2"/>
  </r>
  <r>
    <n v="9"/>
    <s v="NC"/>
    <x v="1"/>
    <s v="NC-502"/>
    <n v="2026"/>
    <x v="12"/>
    <n v="1746"/>
    <s v="Durham Housing Authority - Durham County - HUD VASH - PSH - HUD"/>
    <m/>
    <n v="5364"/>
    <d v="2026-01-26T00:00:00"/>
    <x v="1"/>
    <m/>
    <n v="379063"/>
    <x v="1"/>
    <s v="C"/>
    <d v="2026-01-26T00:00:00"/>
    <x v="2"/>
    <d v="2011-03-01T00:00:00"/>
    <m/>
    <n v="0"/>
    <n v="0"/>
    <n v="0"/>
    <n v="0"/>
    <n v="0"/>
    <n v="0"/>
    <n v="0"/>
    <n v="0"/>
    <n v="0"/>
    <n v="0"/>
    <n v="0"/>
    <n v="0"/>
    <n v="0"/>
    <n v="0"/>
    <n v="0"/>
    <n v="0"/>
    <n v="1"/>
    <n v="0"/>
    <n v="0"/>
    <n v="0"/>
    <n v="0"/>
    <n v="0"/>
    <n v="0"/>
    <n v="0"/>
    <n v="0"/>
    <n v="0"/>
    <n v="0"/>
    <n v="0"/>
    <n v="0"/>
    <n v="0"/>
    <n v="0"/>
    <n v="0"/>
    <n v="0"/>
    <n v="0"/>
    <n v="0"/>
    <n v="0"/>
    <n v="0"/>
    <n v="0"/>
    <n v="0"/>
    <m/>
    <s v="Tenant-Based scattered site"/>
    <x v="1"/>
    <s v="330 E. Main St."/>
    <m/>
    <s v="Durham"/>
    <s v="NC"/>
    <n v="27701"/>
    <n v="19"/>
    <n v="6"/>
    <n v="19"/>
    <n v="0"/>
    <n v="0"/>
    <n v="106"/>
    <n v="106"/>
    <n v="0"/>
    <n v="0"/>
    <n v="0"/>
    <n v="0"/>
    <n v="125"/>
    <n v="0"/>
    <m/>
    <m/>
    <n v="0"/>
    <n v="125"/>
    <n v="125"/>
    <s v="No"/>
    <m/>
    <n v="2"/>
  </r>
  <r>
    <n v="25"/>
    <s v="NC"/>
    <x v="1"/>
    <s v="NC-502"/>
    <n v="2026"/>
    <x v="13"/>
    <n v="7143"/>
    <s v="Durham VAMC - Durham County - Durham County - HUD-VASH - VA"/>
    <m/>
    <n v="20386"/>
    <d v="2026-01-26T00:00:00"/>
    <x v="1"/>
    <m/>
    <n v="379063"/>
    <x v="2"/>
    <s v="C"/>
    <d v="2026-01-26T00:00:00"/>
    <x v="2"/>
    <d v="2021-01-27T00:00:00"/>
    <m/>
    <n v="0"/>
    <n v="0"/>
    <n v="0"/>
    <n v="0"/>
    <n v="0"/>
    <n v="0"/>
    <n v="0"/>
    <n v="0"/>
    <n v="0"/>
    <n v="0"/>
    <n v="0"/>
    <n v="0"/>
    <n v="0"/>
    <n v="0"/>
    <n v="0"/>
    <n v="0"/>
    <n v="1"/>
    <n v="0"/>
    <n v="0"/>
    <n v="0"/>
    <n v="0"/>
    <n v="0"/>
    <n v="0"/>
    <n v="0"/>
    <n v="0"/>
    <n v="0"/>
    <n v="0"/>
    <n v="0"/>
    <n v="0"/>
    <n v="0"/>
    <n v="0"/>
    <n v="0"/>
    <n v="0"/>
    <n v="0"/>
    <n v="0"/>
    <n v="0"/>
    <n v="0"/>
    <n v="0"/>
    <n v="0"/>
    <m/>
    <s v="Tenant-Based scattered site"/>
    <x v="1"/>
    <m/>
    <m/>
    <m/>
    <m/>
    <n v="27701"/>
    <n v="0"/>
    <n v="0"/>
    <n v="0"/>
    <n v="0"/>
    <n v="0"/>
    <n v="46"/>
    <n v="46"/>
    <n v="0"/>
    <n v="0"/>
    <n v="0"/>
    <n v="0"/>
    <n v="46"/>
    <n v="0"/>
    <m/>
    <m/>
    <n v="0"/>
    <n v="36"/>
    <n v="46"/>
    <s v="No"/>
    <m/>
    <n v="2"/>
  </r>
  <r>
    <n v="29"/>
    <s v="NC"/>
    <x v="1"/>
    <s v="NC-502"/>
    <n v="2026"/>
    <x v="14"/>
    <n v="7070"/>
    <s v="Families Moving Forward - Durham County - DV RRH - CoC"/>
    <m/>
    <n v="20754"/>
    <d v="2026-01-26T00:00:00"/>
    <x v="4"/>
    <m/>
    <n v="370828"/>
    <x v="1"/>
    <s v="C"/>
    <d v="2026-01-26T00:00:00"/>
    <x v="0"/>
    <d v="2023-12-01T00:00:00"/>
    <m/>
    <n v="0"/>
    <n v="0"/>
    <n v="0"/>
    <n v="0"/>
    <n v="0"/>
    <n v="0"/>
    <n v="1"/>
    <n v="0"/>
    <n v="0"/>
    <n v="0"/>
    <n v="0"/>
    <n v="0"/>
    <n v="0"/>
    <n v="0"/>
    <n v="0"/>
    <n v="0"/>
    <n v="0"/>
    <n v="0"/>
    <n v="0"/>
    <n v="0"/>
    <n v="0"/>
    <n v="0"/>
    <n v="0"/>
    <n v="0"/>
    <n v="0"/>
    <n v="0"/>
    <n v="0"/>
    <n v="0"/>
    <n v="0"/>
    <n v="0"/>
    <n v="0"/>
    <n v="0"/>
    <n v="0"/>
    <n v="0"/>
    <n v="0"/>
    <n v="0"/>
    <n v="0"/>
    <n v="0"/>
    <n v="0"/>
    <m/>
    <s v="Tenant-Based scattered site"/>
    <x v="1"/>
    <s v="300 North Queen Street"/>
    <m/>
    <s v="Durham"/>
    <s v="NC"/>
    <n v="27704"/>
    <n v="20"/>
    <n v="7"/>
    <n v="0"/>
    <n v="0"/>
    <n v="0"/>
    <n v="3"/>
    <n v="0"/>
    <n v="0"/>
    <n v="0"/>
    <n v="0"/>
    <n v="0"/>
    <n v="23"/>
    <n v="0"/>
    <m/>
    <m/>
    <n v="0"/>
    <n v="23"/>
    <n v="23"/>
    <s v="No"/>
    <m/>
    <n v="2"/>
  </r>
  <r>
    <n v="19"/>
    <s v="NC"/>
    <x v="1"/>
    <s v="NC-502"/>
    <n v="2026"/>
    <x v="14"/>
    <n v="7070"/>
    <s v="Families Moving Forward - Durham County - The NEST- ES - State ESG"/>
    <m/>
    <n v="7071"/>
    <d v="2026-01-26T00:00:00"/>
    <x v="0"/>
    <s v="Facility"/>
    <n v="370828"/>
    <x v="1"/>
    <s v="C"/>
    <d v="2026-01-26T00:00:00"/>
    <x v="2"/>
    <d v="2012-12-01T00:00:00"/>
    <m/>
    <n v="1"/>
    <n v="0"/>
    <n v="0"/>
    <n v="0"/>
    <n v="0"/>
    <n v="0"/>
    <n v="0"/>
    <n v="0"/>
    <n v="0"/>
    <n v="0"/>
    <n v="0"/>
    <n v="0"/>
    <n v="0"/>
    <n v="0"/>
    <n v="0"/>
    <n v="0"/>
    <n v="0"/>
    <n v="0"/>
    <n v="0"/>
    <n v="0"/>
    <n v="0"/>
    <n v="0"/>
    <n v="0"/>
    <n v="0"/>
    <n v="0"/>
    <n v="0"/>
    <n v="0"/>
    <n v="0"/>
    <n v="0"/>
    <n v="0"/>
    <n v="0"/>
    <n v="0"/>
    <n v="0"/>
    <n v="0"/>
    <n v="0"/>
    <n v="0"/>
    <n v="0"/>
    <n v="0"/>
    <n v="1"/>
    <s v="Local"/>
    <s v="Site Based-Single"/>
    <x v="1"/>
    <s v="300 North Queen Street"/>
    <m/>
    <s v="Durham"/>
    <s v="NC"/>
    <n v="27701"/>
    <n v="74"/>
    <n v="20"/>
    <n v="0"/>
    <n v="0"/>
    <n v="0"/>
    <n v="0"/>
    <n v="0"/>
    <n v="0"/>
    <n v="0"/>
    <n v="0"/>
    <n v="0"/>
    <n v="74"/>
    <n v="0"/>
    <m/>
    <m/>
    <n v="0"/>
    <n v="74"/>
    <n v="74"/>
    <s v="No"/>
    <m/>
    <n v="2"/>
  </r>
  <r>
    <n v="30"/>
    <s v="NC"/>
    <x v="1"/>
    <s v="NC-502"/>
    <n v="2026"/>
    <x v="15"/>
    <n v="20777"/>
    <s v="Family Promise of the Triangle - Durham County - RRH - CoC"/>
    <m/>
    <n v="21013"/>
    <d v="2026-01-26T00:00:00"/>
    <x v="4"/>
    <m/>
    <n v="379063"/>
    <x v="1"/>
    <s v="C"/>
    <d v="2026-01-26T00:00:00"/>
    <x v="2"/>
    <d v="2025-10-01T00:00:00"/>
    <m/>
    <n v="0"/>
    <n v="0"/>
    <n v="0"/>
    <n v="0"/>
    <n v="0"/>
    <n v="0"/>
    <n v="1"/>
    <n v="0"/>
    <n v="0"/>
    <n v="0"/>
    <n v="0"/>
    <n v="0"/>
    <n v="0"/>
    <n v="0"/>
    <n v="0"/>
    <n v="0"/>
    <n v="0"/>
    <n v="0"/>
    <n v="0"/>
    <n v="0"/>
    <n v="0"/>
    <n v="0"/>
    <n v="0"/>
    <n v="0"/>
    <n v="0"/>
    <n v="0"/>
    <n v="0"/>
    <n v="0"/>
    <n v="0"/>
    <n v="0"/>
    <n v="0"/>
    <n v="0"/>
    <n v="0"/>
    <n v="0"/>
    <n v="0"/>
    <n v="0"/>
    <n v="0"/>
    <n v="0"/>
    <n v="0"/>
    <m/>
    <s v="Tenant-Based scattered site"/>
    <x v="1"/>
    <s v="18 West Colony Place, Suite 250"/>
    <m/>
    <s v="Durham"/>
    <s v="NC"/>
    <n v="27701"/>
    <n v="5"/>
    <n v="1"/>
    <n v="0"/>
    <n v="0"/>
    <n v="0"/>
    <n v="0"/>
    <n v="0"/>
    <n v="0"/>
    <n v="0"/>
    <n v="0"/>
    <n v="0"/>
    <n v="5"/>
    <n v="0"/>
    <m/>
    <m/>
    <n v="0"/>
    <n v="5"/>
    <n v="5"/>
    <s v="No"/>
    <m/>
    <n v="2"/>
  </r>
  <r>
    <n v="1"/>
    <s v="NC"/>
    <x v="1"/>
    <s v="NC-502"/>
    <n v="2026"/>
    <x v="16"/>
    <n v="1483"/>
    <s v="Housing for New Hope - Durham County - Andover Apartments - PSH - HUD"/>
    <m/>
    <n v="1573"/>
    <d v="2026-01-26T00:00:00"/>
    <x v="1"/>
    <m/>
    <n v="370828"/>
    <x v="1"/>
    <s v="C"/>
    <d v="2025-01-27T00:00:00"/>
    <x v="2"/>
    <d v="2007-10-16T00:00:00"/>
    <m/>
    <n v="0"/>
    <n v="0"/>
    <n v="0"/>
    <n v="0"/>
    <n v="0"/>
    <n v="1"/>
    <n v="0"/>
    <n v="0"/>
    <n v="0"/>
    <n v="0"/>
    <n v="0"/>
    <n v="0"/>
    <n v="0"/>
    <n v="0"/>
    <n v="0"/>
    <n v="0"/>
    <n v="0"/>
    <n v="0"/>
    <n v="0"/>
    <n v="0"/>
    <n v="0"/>
    <n v="0"/>
    <n v="0"/>
    <n v="0"/>
    <n v="0"/>
    <n v="0"/>
    <n v="0"/>
    <n v="0"/>
    <n v="0"/>
    <n v="0"/>
    <n v="0"/>
    <n v="0"/>
    <n v="0"/>
    <n v="0"/>
    <n v="0"/>
    <n v="0"/>
    <n v="0"/>
    <n v="0"/>
    <n v="0"/>
    <m/>
    <s v="Site Based-Clustered"/>
    <x v="1"/>
    <s v="18 West Colony Place, Suite 250"/>
    <m/>
    <s v="Durham"/>
    <s v="NC"/>
    <n v="27701"/>
    <n v="0"/>
    <n v="0"/>
    <n v="0"/>
    <n v="0"/>
    <n v="0"/>
    <n v="20"/>
    <n v="0"/>
    <n v="0"/>
    <n v="20"/>
    <n v="0"/>
    <n v="0"/>
    <n v="20"/>
    <n v="0"/>
    <m/>
    <m/>
    <n v="0"/>
    <n v="17"/>
    <n v="20"/>
    <s v="No"/>
    <m/>
    <n v="2"/>
  </r>
  <r>
    <n v="13"/>
    <s v="NC"/>
    <x v="1"/>
    <s v="NC-502"/>
    <n v="2026"/>
    <x v="16"/>
    <n v="1483"/>
    <s v="Housing for New Hope - Durham County - Rapid Re-Housing - RRH - State ESG"/>
    <m/>
    <n v="5775"/>
    <d v="2026-01-26T00:00:00"/>
    <x v="4"/>
    <m/>
    <n v="379063"/>
    <x v="1"/>
    <s v="C"/>
    <d v="2026-01-01T00:00:00"/>
    <x v="2"/>
    <d v="2020-01-01T00:00:00"/>
    <m/>
    <n v="0"/>
    <n v="1"/>
    <n v="0"/>
    <n v="0"/>
    <n v="0"/>
    <n v="0"/>
    <n v="0"/>
    <n v="0"/>
    <n v="0"/>
    <n v="0"/>
    <n v="0"/>
    <n v="0"/>
    <n v="0"/>
    <n v="0"/>
    <n v="0"/>
    <n v="0"/>
    <n v="0"/>
    <n v="0"/>
    <n v="0"/>
    <n v="0"/>
    <n v="0"/>
    <n v="0"/>
    <n v="0"/>
    <n v="0"/>
    <n v="0"/>
    <n v="0"/>
    <n v="0"/>
    <n v="0"/>
    <n v="0"/>
    <n v="0"/>
    <n v="0"/>
    <n v="0"/>
    <n v="0"/>
    <n v="0"/>
    <n v="0"/>
    <n v="0"/>
    <n v="0"/>
    <n v="0"/>
    <n v="0"/>
    <m/>
    <s v="Tenant-Based scattered site"/>
    <x v="1"/>
    <s v="18 West Colony Place, Suite 250"/>
    <m/>
    <s v="Durham"/>
    <s v="NC"/>
    <n v="27701"/>
    <n v="0"/>
    <n v="0"/>
    <n v="0"/>
    <n v="0"/>
    <n v="0"/>
    <n v="0"/>
    <n v="0"/>
    <n v="0"/>
    <n v="0"/>
    <n v="0"/>
    <n v="0"/>
    <n v="0"/>
    <n v="0"/>
    <m/>
    <m/>
    <n v="0"/>
    <n v="0"/>
    <n v="0"/>
    <s v="No"/>
    <m/>
    <n v="2"/>
  </r>
  <r>
    <n v="18"/>
    <s v="NC"/>
    <x v="1"/>
    <s v="NC-502"/>
    <n v="2026"/>
    <x v="16"/>
    <n v="1483"/>
    <s v="Housing for New Hope - Durham County - Rapid Rehousing I - RRH - HUD"/>
    <m/>
    <n v="6131"/>
    <d v="2026-01-26T00:00:00"/>
    <x v="4"/>
    <m/>
    <n v="379063"/>
    <x v="1"/>
    <s v="C"/>
    <d v="2026-01-26T00:00:00"/>
    <x v="2"/>
    <d v="2015-10-01T00:00:00"/>
    <m/>
    <n v="0"/>
    <n v="0"/>
    <n v="0"/>
    <n v="0"/>
    <n v="0"/>
    <n v="0"/>
    <n v="1"/>
    <n v="0"/>
    <n v="0"/>
    <n v="0"/>
    <n v="0"/>
    <n v="0"/>
    <n v="0"/>
    <n v="0"/>
    <n v="0"/>
    <n v="0"/>
    <n v="0"/>
    <n v="0"/>
    <n v="0"/>
    <n v="0"/>
    <n v="0"/>
    <n v="0"/>
    <n v="0"/>
    <n v="0"/>
    <n v="0"/>
    <n v="0"/>
    <n v="0"/>
    <n v="0"/>
    <n v="0"/>
    <n v="0"/>
    <n v="0"/>
    <n v="0"/>
    <n v="0"/>
    <n v="0"/>
    <n v="0"/>
    <n v="0"/>
    <n v="0"/>
    <n v="0"/>
    <n v="0"/>
    <m/>
    <s v="Tenant-Based scattered site"/>
    <x v="1"/>
    <s v="18 West Colony Place, Suite 250"/>
    <m/>
    <s v="Durham"/>
    <s v="NC"/>
    <n v="27705"/>
    <n v="11"/>
    <n v="2"/>
    <n v="0"/>
    <n v="0"/>
    <n v="0"/>
    <n v="4"/>
    <n v="0"/>
    <n v="0"/>
    <n v="0"/>
    <n v="0"/>
    <n v="0"/>
    <n v="15"/>
    <n v="0"/>
    <m/>
    <m/>
    <n v="0"/>
    <n v="15"/>
    <n v="15"/>
    <s v="No"/>
    <m/>
    <n v="2"/>
  </r>
  <r>
    <n v="7"/>
    <s v="NC"/>
    <x v="1"/>
    <s v="NC-502"/>
    <n v="2026"/>
    <x v="16"/>
    <n v="1483"/>
    <s v="Housing for New Hope - Durham County - Rehousing - RRH - City ESG"/>
    <m/>
    <n v="5249"/>
    <d v="2026-01-26T00:00:00"/>
    <x v="4"/>
    <m/>
    <n v="379063"/>
    <x v="1"/>
    <s v="C"/>
    <d v="2026-01-26T00:00:00"/>
    <x v="2"/>
    <d v="2014-01-29T00:00:00"/>
    <m/>
    <n v="0"/>
    <n v="1"/>
    <n v="0"/>
    <n v="0"/>
    <n v="0"/>
    <n v="0"/>
    <n v="0"/>
    <n v="0"/>
    <n v="0"/>
    <n v="0"/>
    <n v="0"/>
    <n v="0"/>
    <n v="0"/>
    <n v="0"/>
    <n v="0"/>
    <n v="0"/>
    <n v="0"/>
    <n v="0"/>
    <n v="0"/>
    <n v="0"/>
    <n v="0"/>
    <n v="0"/>
    <n v="0"/>
    <n v="0"/>
    <n v="0"/>
    <n v="0"/>
    <n v="0"/>
    <n v="0"/>
    <n v="0"/>
    <n v="0"/>
    <n v="0"/>
    <n v="0"/>
    <n v="0"/>
    <n v="0"/>
    <n v="0"/>
    <n v="0"/>
    <n v="0"/>
    <n v="0"/>
    <n v="0"/>
    <m/>
    <s v="Tenant-Based scattered site"/>
    <x v="1"/>
    <s v="18 West Colony Place, Suite 250"/>
    <m/>
    <s v="Durham"/>
    <s v="NC"/>
    <n v="27703"/>
    <n v="11"/>
    <n v="4"/>
    <n v="0"/>
    <n v="0"/>
    <n v="0"/>
    <n v="7"/>
    <n v="0"/>
    <n v="0"/>
    <n v="0"/>
    <n v="0"/>
    <n v="0"/>
    <n v="18"/>
    <n v="0"/>
    <m/>
    <m/>
    <n v="0"/>
    <n v="18"/>
    <n v="18"/>
    <s v="No"/>
    <m/>
    <n v="2"/>
  </r>
  <r>
    <n v="11"/>
    <s v="NC"/>
    <x v="1"/>
    <s v="NC-502"/>
    <n v="2026"/>
    <x v="16"/>
    <n v="1483"/>
    <s v="Housing for New Hope - Durham County - Streets to Home I - PSH - HUD"/>
    <m/>
    <n v="5375"/>
    <d v="2026-01-26T00:00:00"/>
    <x v="1"/>
    <m/>
    <n v="379063"/>
    <x v="1"/>
    <s v="C"/>
    <d v="2026-01-26T00:00:00"/>
    <x v="2"/>
    <d v="2012-09-01T00:00:00"/>
    <m/>
    <n v="0"/>
    <n v="0"/>
    <n v="0"/>
    <n v="0"/>
    <n v="0"/>
    <n v="1"/>
    <n v="0"/>
    <n v="0"/>
    <n v="0"/>
    <n v="0"/>
    <n v="0"/>
    <n v="0"/>
    <n v="0"/>
    <n v="0"/>
    <n v="0"/>
    <n v="0"/>
    <n v="0"/>
    <n v="0"/>
    <n v="0"/>
    <n v="0"/>
    <n v="0"/>
    <n v="0"/>
    <n v="0"/>
    <n v="0"/>
    <n v="0"/>
    <n v="0"/>
    <n v="0"/>
    <n v="0"/>
    <n v="0"/>
    <n v="0"/>
    <n v="0"/>
    <n v="0"/>
    <n v="0"/>
    <n v="0"/>
    <n v="0"/>
    <n v="0"/>
    <n v="0"/>
    <n v="0"/>
    <n v="0"/>
    <m/>
    <s v="Tenant-Based scattered site"/>
    <x v="1"/>
    <s v="18 West Colony Place, Suite 250"/>
    <m/>
    <s v="Durham"/>
    <s v="NC"/>
    <n v="27701"/>
    <n v="9"/>
    <n v="4"/>
    <n v="0"/>
    <n v="0"/>
    <n v="9"/>
    <n v="13"/>
    <n v="0"/>
    <n v="0"/>
    <n v="13"/>
    <n v="0"/>
    <n v="0"/>
    <n v="22"/>
    <n v="0"/>
    <m/>
    <m/>
    <n v="0"/>
    <n v="22"/>
    <n v="22"/>
    <s v="No"/>
    <m/>
    <n v="2"/>
  </r>
  <r>
    <n v="14"/>
    <s v="NC"/>
    <x v="1"/>
    <s v="NC-502"/>
    <n v="2026"/>
    <x v="16"/>
    <n v="1483"/>
    <s v="Housing for New Hope - Durham County - Streets to Home II - PSH - HUD"/>
    <m/>
    <n v="5798"/>
    <d v="2026-01-26T00:00:00"/>
    <x v="1"/>
    <m/>
    <n v="379063"/>
    <x v="1"/>
    <s v="C"/>
    <d v="2026-01-26T00:00:00"/>
    <x v="2"/>
    <d v="2015-01-15T00:00:00"/>
    <m/>
    <n v="0"/>
    <n v="0"/>
    <n v="0"/>
    <n v="0"/>
    <n v="0"/>
    <n v="1"/>
    <n v="0"/>
    <n v="0"/>
    <n v="0"/>
    <n v="0"/>
    <n v="0"/>
    <n v="0"/>
    <n v="0"/>
    <n v="0"/>
    <n v="0"/>
    <n v="0"/>
    <n v="0"/>
    <n v="0"/>
    <n v="0"/>
    <n v="0"/>
    <n v="0"/>
    <n v="0"/>
    <n v="0"/>
    <n v="0"/>
    <n v="0"/>
    <n v="0"/>
    <n v="0"/>
    <n v="0"/>
    <n v="0"/>
    <n v="0"/>
    <n v="0"/>
    <n v="0"/>
    <n v="0"/>
    <n v="0"/>
    <n v="0"/>
    <n v="0"/>
    <n v="0"/>
    <n v="0"/>
    <n v="0"/>
    <m/>
    <s v="Tenant-Based scattered site"/>
    <x v="1"/>
    <s v="18 West Colony Place, Suite 250"/>
    <m/>
    <s v="Durham"/>
    <s v="NC"/>
    <n v="27701"/>
    <n v="0"/>
    <n v="0"/>
    <n v="0"/>
    <n v="0"/>
    <n v="0"/>
    <n v="15"/>
    <n v="0"/>
    <n v="0"/>
    <n v="0"/>
    <n v="0"/>
    <n v="0"/>
    <n v="15"/>
    <n v="0"/>
    <m/>
    <m/>
    <n v="0"/>
    <n v="15"/>
    <n v="15"/>
    <s v="No"/>
    <m/>
    <n v="2"/>
  </r>
  <r>
    <n v="2"/>
    <s v="NC"/>
    <x v="1"/>
    <s v="NC-502"/>
    <n v="2026"/>
    <x v="16"/>
    <n v="1483"/>
    <s v="Housing for New Hope - Durham County - Williams Square Apartments - PSH - HUD"/>
    <m/>
    <n v="4544"/>
    <d v="2026-01-26T00:00:00"/>
    <x v="1"/>
    <m/>
    <n v="370828"/>
    <x v="1"/>
    <s v="C"/>
    <d v="2025-01-25T00:00:00"/>
    <x v="2"/>
    <d v="2010-05-18T00:00:00"/>
    <m/>
    <n v="0"/>
    <n v="0"/>
    <n v="0"/>
    <n v="0"/>
    <n v="0"/>
    <n v="1"/>
    <n v="0"/>
    <n v="0"/>
    <n v="0"/>
    <n v="0"/>
    <n v="0"/>
    <n v="0"/>
    <n v="0"/>
    <n v="0"/>
    <n v="0"/>
    <n v="0"/>
    <n v="0"/>
    <n v="0"/>
    <n v="0"/>
    <n v="0"/>
    <n v="0"/>
    <n v="0"/>
    <n v="0"/>
    <n v="0"/>
    <n v="0"/>
    <n v="0"/>
    <n v="0"/>
    <n v="0"/>
    <n v="0"/>
    <n v="0"/>
    <n v="0"/>
    <n v="0"/>
    <n v="0"/>
    <n v="0"/>
    <n v="0"/>
    <n v="0"/>
    <n v="0"/>
    <n v="0"/>
    <n v="0"/>
    <m/>
    <s v="Site Based-Clustered"/>
    <x v="1"/>
    <s v="501 E. Carver St."/>
    <m/>
    <s v="Durham"/>
    <s v="NC"/>
    <n v="27704"/>
    <n v="0"/>
    <n v="0"/>
    <n v="0"/>
    <n v="0"/>
    <n v="0"/>
    <n v="18"/>
    <n v="0"/>
    <n v="0"/>
    <n v="18"/>
    <n v="0"/>
    <n v="0"/>
    <n v="18"/>
    <n v="0"/>
    <m/>
    <m/>
    <n v="0"/>
    <n v="18"/>
    <n v="18"/>
    <s v="No"/>
    <m/>
    <n v="2"/>
  </r>
  <r>
    <n v="3"/>
    <s v="NC"/>
    <x v="1"/>
    <s v="NC-502"/>
    <n v="2026"/>
    <x v="16"/>
    <n v="1483"/>
    <s v="Housing for New Hope - Durham County - Williams Square Apartments 3 - PSH - HUD"/>
    <m/>
    <n v="4546"/>
    <d v="2026-01-26T00:00:00"/>
    <x v="1"/>
    <m/>
    <n v="370828"/>
    <x v="1"/>
    <s v="C"/>
    <d v="2026-01-26T00:00:00"/>
    <x v="2"/>
    <d v="2010-05-18T00:00:00"/>
    <m/>
    <n v="0"/>
    <n v="0"/>
    <n v="0"/>
    <n v="0"/>
    <n v="0"/>
    <n v="1"/>
    <n v="0"/>
    <n v="0"/>
    <n v="0"/>
    <n v="0"/>
    <n v="0"/>
    <n v="0"/>
    <n v="0"/>
    <n v="0"/>
    <n v="0"/>
    <n v="0"/>
    <n v="0"/>
    <n v="0"/>
    <n v="0"/>
    <n v="0"/>
    <n v="0"/>
    <n v="0"/>
    <n v="0"/>
    <n v="0"/>
    <n v="0"/>
    <n v="0"/>
    <n v="0"/>
    <n v="0"/>
    <n v="0"/>
    <n v="0"/>
    <n v="0"/>
    <n v="0"/>
    <n v="0"/>
    <n v="0"/>
    <n v="0"/>
    <n v="0"/>
    <n v="0"/>
    <n v="0"/>
    <n v="0"/>
    <m/>
    <s v="Site Based-Single"/>
    <x v="1"/>
    <s v="501 E. Carver St."/>
    <m/>
    <s v="Durham"/>
    <s v="NC"/>
    <n v="27704"/>
    <n v="0"/>
    <n v="0"/>
    <n v="0"/>
    <n v="0"/>
    <n v="0"/>
    <n v="2"/>
    <n v="0"/>
    <n v="0"/>
    <n v="2"/>
    <n v="0"/>
    <n v="0"/>
    <n v="2"/>
    <n v="0"/>
    <m/>
    <m/>
    <n v="0"/>
    <n v="2"/>
    <n v="2"/>
    <s v="No"/>
    <m/>
    <n v="2"/>
  </r>
  <r>
    <n v="31"/>
    <s v="NC"/>
    <x v="1"/>
    <s v="NC-502"/>
    <n v="2026"/>
    <x v="17"/>
    <n v="7606"/>
    <s v="Open Table Ministry - Durham County - Expanded Winter Shelter - ES - DHF"/>
    <m/>
    <n v="21017"/>
    <d v="2026-01-26T00:00:00"/>
    <x v="0"/>
    <s v="Facility"/>
    <n v="370828"/>
    <x v="1"/>
    <s v="C"/>
    <d v="2026-01-26T00:00:00"/>
    <x v="2"/>
    <d v="2025-11-15T00:00:00"/>
    <m/>
    <n v="0"/>
    <n v="0"/>
    <n v="0"/>
    <n v="0"/>
    <n v="0"/>
    <n v="0"/>
    <n v="0"/>
    <n v="0"/>
    <n v="0"/>
    <n v="0"/>
    <n v="0"/>
    <n v="0"/>
    <n v="0"/>
    <n v="0"/>
    <n v="0"/>
    <n v="0"/>
    <n v="0"/>
    <n v="0"/>
    <n v="0"/>
    <n v="0"/>
    <n v="0"/>
    <n v="0"/>
    <n v="0"/>
    <n v="0"/>
    <n v="0"/>
    <n v="0"/>
    <n v="0"/>
    <n v="0"/>
    <n v="0"/>
    <n v="0"/>
    <n v="0"/>
    <n v="0"/>
    <n v="0"/>
    <n v="0"/>
    <n v="0"/>
    <n v="0"/>
    <n v="0"/>
    <n v="0"/>
    <n v="1"/>
    <s v="DHF funding from the City of Durham"/>
    <s v="Site Based-Single"/>
    <x v="1"/>
    <s v="806 Clarendon St"/>
    <m/>
    <s v="Durham"/>
    <s v="NC"/>
    <n v="27701"/>
    <n v="0"/>
    <n v="0"/>
    <n v="0"/>
    <n v="0"/>
    <n v="0"/>
    <n v="0"/>
    <n v="0"/>
    <n v="0"/>
    <n v="0"/>
    <n v="0"/>
    <n v="0"/>
    <n v="0"/>
    <n v="52"/>
    <d v="2026-01-26T00:00:00"/>
    <d v="2026-04-01T00:00:00"/>
    <n v="0"/>
    <n v="46"/>
    <n v="52"/>
    <s v="No"/>
    <m/>
    <n v="2"/>
  </r>
  <r>
    <n v="32"/>
    <s v="NC"/>
    <x v="1"/>
    <s v="NC-502"/>
    <n v="2026"/>
    <x v="18"/>
    <n v="7529"/>
    <s v="Project Access of Durham - Durham County - DHCT - PSH - CoC"/>
    <m/>
    <n v="21049"/>
    <d v="2026-01-26T00:00:00"/>
    <x v="1"/>
    <m/>
    <n v="370828"/>
    <x v="1"/>
    <s v="C"/>
    <d v="2026-01-26T00:00:00"/>
    <x v="2"/>
    <d v="2026-01-01T00:00:00"/>
    <m/>
    <n v="0"/>
    <n v="0"/>
    <n v="0"/>
    <n v="0"/>
    <n v="0"/>
    <n v="1"/>
    <n v="0"/>
    <n v="0"/>
    <n v="0"/>
    <n v="0"/>
    <n v="0"/>
    <n v="0"/>
    <n v="0"/>
    <n v="0"/>
    <n v="0"/>
    <n v="0"/>
    <n v="0"/>
    <n v="0"/>
    <n v="0"/>
    <n v="0"/>
    <n v="0"/>
    <n v="0"/>
    <n v="0"/>
    <n v="0"/>
    <n v="0"/>
    <n v="0"/>
    <n v="0"/>
    <n v="0"/>
    <n v="0"/>
    <n v="0"/>
    <n v="0"/>
    <n v="0"/>
    <n v="0"/>
    <n v="0"/>
    <n v="0"/>
    <n v="0"/>
    <n v="0"/>
    <n v="0"/>
    <n v="0"/>
    <m/>
    <s v="Tenant-Based scattered site"/>
    <x v="1"/>
    <s v="4206 N. Roxboro St Suite 100"/>
    <m/>
    <s v="Durham"/>
    <s v="NC"/>
    <n v="27707"/>
    <n v="0"/>
    <n v="0"/>
    <n v="0"/>
    <n v="0"/>
    <n v="0"/>
    <n v="1"/>
    <n v="0"/>
    <n v="0"/>
    <n v="1"/>
    <n v="0"/>
    <n v="0"/>
    <n v="1"/>
    <n v="0"/>
    <m/>
    <m/>
    <n v="0"/>
    <n v="1"/>
    <n v="1"/>
    <s v="No"/>
    <m/>
    <n v="2"/>
  </r>
  <r>
    <n v="22"/>
    <s v="NC"/>
    <x v="1"/>
    <s v="NC-502"/>
    <n v="2026"/>
    <x v="18"/>
    <n v="7529"/>
    <s v="Project Access of Durham - Durham County - Homeless Care Transitions - ES - Private"/>
    <m/>
    <n v="7530"/>
    <d v="2026-01-26T00:00:00"/>
    <x v="0"/>
    <s v="Voucher"/>
    <n v="370828"/>
    <x v="1"/>
    <s v="C"/>
    <d v="2026-01-26T00:00:00"/>
    <x v="2"/>
    <d v="2018-12-01T00:00:00"/>
    <m/>
    <n v="0"/>
    <n v="0"/>
    <n v="0"/>
    <n v="0"/>
    <n v="0"/>
    <n v="0"/>
    <n v="0"/>
    <n v="0"/>
    <n v="0"/>
    <n v="0"/>
    <n v="0"/>
    <n v="0"/>
    <n v="0"/>
    <n v="0"/>
    <n v="0"/>
    <n v="0"/>
    <n v="0"/>
    <n v="0"/>
    <n v="0"/>
    <n v="0"/>
    <n v="0"/>
    <n v="0"/>
    <n v="0"/>
    <n v="0"/>
    <n v="0"/>
    <n v="0"/>
    <n v="0"/>
    <n v="0"/>
    <n v="0"/>
    <n v="0"/>
    <n v="0"/>
    <n v="0"/>
    <n v="0"/>
    <n v="0"/>
    <n v="0"/>
    <n v="0"/>
    <n v="0"/>
    <n v="0"/>
    <n v="1"/>
    <s v="Private"/>
    <s v="Tenant-Based scattered site"/>
    <x v="1"/>
    <s v="4206 N. Roxboro St Suite 100"/>
    <m/>
    <s v="Durham"/>
    <s v="NC"/>
    <n v="27704"/>
    <n v="0"/>
    <n v="0"/>
    <n v="0"/>
    <n v="0"/>
    <n v="0"/>
    <n v="4"/>
    <n v="0"/>
    <n v="0"/>
    <n v="0"/>
    <n v="0"/>
    <n v="0"/>
    <n v="4"/>
    <n v="0"/>
    <m/>
    <m/>
    <n v="0"/>
    <n v="4"/>
    <n v="4"/>
    <s v="No"/>
    <m/>
    <n v="2"/>
  </r>
  <r>
    <n v="24"/>
    <s v="NC"/>
    <x v="1"/>
    <s v="NC-502"/>
    <n v="2026"/>
    <x v="18"/>
    <n v="7529"/>
    <s v="Project Access of Durham - Durham County - Rapid Re-Housing - RRH - City DHF"/>
    <m/>
    <n v="20204"/>
    <d v="2026-01-26T00:00:00"/>
    <x v="4"/>
    <m/>
    <n v="370828"/>
    <x v="1"/>
    <s v="C"/>
    <d v="2026-01-26T00:00:00"/>
    <x v="2"/>
    <d v="2020-01-01T00:00:00"/>
    <m/>
    <n v="0"/>
    <n v="0"/>
    <n v="0"/>
    <n v="0"/>
    <n v="0"/>
    <n v="0"/>
    <n v="0"/>
    <n v="0"/>
    <n v="0"/>
    <n v="0"/>
    <n v="0"/>
    <n v="0"/>
    <n v="0"/>
    <n v="0"/>
    <n v="0"/>
    <n v="0"/>
    <n v="0"/>
    <n v="0"/>
    <n v="0"/>
    <n v="0"/>
    <n v="0"/>
    <n v="0"/>
    <n v="0"/>
    <n v="0"/>
    <n v="0"/>
    <n v="0"/>
    <n v="0"/>
    <n v="0"/>
    <n v="0"/>
    <n v="0"/>
    <n v="0"/>
    <n v="0"/>
    <n v="0"/>
    <n v="0"/>
    <n v="0"/>
    <n v="0"/>
    <n v="0"/>
    <n v="0"/>
    <n v="1"/>
    <s v="Dedicated Housing Fund"/>
    <s v="Tenant-Based scattered site"/>
    <x v="1"/>
    <s v="4206 N. Roxboro St Suite 100"/>
    <m/>
    <s v="Durham"/>
    <s v="NC"/>
    <n v="27707"/>
    <n v="0"/>
    <n v="0"/>
    <n v="0"/>
    <n v="0"/>
    <n v="0"/>
    <n v="5"/>
    <n v="0"/>
    <n v="0"/>
    <n v="0"/>
    <n v="0"/>
    <n v="0"/>
    <n v="5"/>
    <n v="0"/>
    <m/>
    <m/>
    <n v="0"/>
    <n v="5"/>
    <n v="5"/>
    <s v="No"/>
    <m/>
    <n v="2"/>
  </r>
  <r>
    <n v="8"/>
    <s v="NC"/>
    <x v="1"/>
    <s v="NC-502"/>
    <n v="2026"/>
    <x v="19"/>
    <n v="1048"/>
    <s v="Triangle Residential Options for Substance Abusers - Durham County - TROSA GPD - TH -  VA"/>
    <m/>
    <n v="5363"/>
    <d v="2026-01-26T00:00:00"/>
    <x v="2"/>
    <m/>
    <n v="379063"/>
    <x v="1"/>
    <s v="C"/>
    <d v="2025-07-01T00:00:00"/>
    <x v="2"/>
    <d v="2011-03-01T00:00:00"/>
    <m/>
    <n v="0"/>
    <n v="0"/>
    <n v="0"/>
    <n v="0"/>
    <n v="0"/>
    <n v="0"/>
    <n v="0"/>
    <n v="0"/>
    <n v="0"/>
    <n v="0"/>
    <n v="0"/>
    <n v="0"/>
    <n v="0"/>
    <n v="0"/>
    <n v="0"/>
    <n v="0"/>
    <n v="0"/>
    <n v="0"/>
    <n v="0"/>
    <n v="0"/>
    <n v="0"/>
    <n v="1"/>
    <n v="0"/>
    <n v="0"/>
    <n v="0"/>
    <n v="0"/>
    <n v="0"/>
    <n v="0"/>
    <n v="0"/>
    <n v="0"/>
    <n v="0"/>
    <n v="0"/>
    <n v="0"/>
    <n v="0"/>
    <n v="0"/>
    <n v="0"/>
    <n v="0"/>
    <n v="0"/>
    <n v="0"/>
    <m/>
    <s v="Site Based-Clustered"/>
    <x v="1"/>
    <s v="1820 James St."/>
    <m/>
    <s v="Durham"/>
    <s v="NC"/>
    <n v="27707"/>
    <n v="0"/>
    <n v="0"/>
    <n v="0"/>
    <n v="0"/>
    <n v="0"/>
    <n v="15"/>
    <n v="15"/>
    <n v="0"/>
    <n v="0"/>
    <n v="0"/>
    <n v="0"/>
    <n v="15"/>
    <n v="0"/>
    <m/>
    <m/>
    <n v="0"/>
    <n v="9"/>
    <n v="15"/>
    <s v="No"/>
    <m/>
    <n v="2"/>
  </r>
  <r>
    <n v="16"/>
    <s v="NC"/>
    <x v="1"/>
    <s v="NC-502"/>
    <n v="2026"/>
    <x v="20"/>
    <n v="1562"/>
    <s v="Urban Ministries of Durham - Durham County - Families Emergency Shelter - ES - Private"/>
    <m/>
    <n v="5837"/>
    <d v="2026-01-26T00:00:00"/>
    <x v="0"/>
    <s v="Facility"/>
    <n v="370828"/>
    <x v="1"/>
    <s v="C"/>
    <d v="2026-01-26T00:00:00"/>
    <x v="2"/>
    <d v="2015-08-15T00:00:00"/>
    <m/>
    <n v="0"/>
    <n v="0"/>
    <n v="0"/>
    <n v="0"/>
    <n v="0"/>
    <n v="0"/>
    <n v="0"/>
    <n v="0"/>
    <n v="0"/>
    <n v="0"/>
    <n v="0"/>
    <n v="0"/>
    <n v="0"/>
    <n v="0"/>
    <n v="0"/>
    <n v="0"/>
    <n v="0"/>
    <n v="0"/>
    <n v="0"/>
    <n v="0"/>
    <n v="0"/>
    <n v="0"/>
    <n v="0"/>
    <n v="0"/>
    <n v="0"/>
    <n v="0"/>
    <n v="0"/>
    <n v="0"/>
    <n v="0"/>
    <n v="0"/>
    <n v="0"/>
    <n v="0"/>
    <n v="0"/>
    <n v="0"/>
    <n v="0"/>
    <n v="0"/>
    <n v="0"/>
    <n v="0"/>
    <n v="1"/>
    <s v="Private/Local"/>
    <s v="Site Based-Single"/>
    <x v="1"/>
    <s v="410 Liberty Street"/>
    <s v="P.O. Box 249"/>
    <s v="Durham"/>
    <s v="NC"/>
    <n v="27702"/>
    <n v="32"/>
    <n v="8"/>
    <n v="0"/>
    <n v="0"/>
    <n v="0"/>
    <n v="0"/>
    <n v="0"/>
    <n v="0"/>
    <n v="0"/>
    <n v="0"/>
    <n v="0"/>
    <n v="32"/>
    <n v="0"/>
    <m/>
    <m/>
    <n v="0"/>
    <n v="21"/>
    <n v="32"/>
    <s v="No"/>
    <m/>
    <n v="2"/>
  </r>
  <r>
    <n v="20"/>
    <s v="NC"/>
    <x v="1"/>
    <s v="NC-502"/>
    <n v="2026"/>
    <x v="20"/>
    <n v="1562"/>
    <s v="Urban Ministries of Durham - Durham County - Fresh Start II RRH - HUD"/>
    <m/>
    <n v="7168"/>
    <d v="2026-01-26T00:00:00"/>
    <x v="4"/>
    <m/>
    <n v="379063"/>
    <x v="1"/>
    <s v="C"/>
    <d v="2026-01-26T00:00:00"/>
    <x v="2"/>
    <d v="2017-03-01T00:00:00"/>
    <m/>
    <n v="0"/>
    <n v="0"/>
    <n v="0"/>
    <n v="0"/>
    <n v="0"/>
    <n v="0"/>
    <n v="1"/>
    <n v="0"/>
    <n v="0"/>
    <n v="0"/>
    <n v="0"/>
    <n v="0"/>
    <n v="0"/>
    <n v="0"/>
    <n v="0"/>
    <n v="0"/>
    <n v="0"/>
    <n v="0"/>
    <n v="0"/>
    <n v="0"/>
    <n v="0"/>
    <n v="0"/>
    <n v="0"/>
    <n v="0"/>
    <n v="0"/>
    <n v="0"/>
    <n v="0"/>
    <n v="0"/>
    <n v="0"/>
    <n v="0"/>
    <n v="0"/>
    <n v="0"/>
    <n v="0"/>
    <n v="0"/>
    <n v="0"/>
    <n v="0"/>
    <n v="0"/>
    <n v="0"/>
    <n v="0"/>
    <m/>
    <s v="Tenant-Based scattered site"/>
    <x v="1"/>
    <s v="410 Liberty Street"/>
    <m/>
    <s v="Durham"/>
    <s v="NC"/>
    <n v="27705"/>
    <n v="2"/>
    <n v="1"/>
    <n v="0"/>
    <n v="0"/>
    <n v="0"/>
    <n v="13"/>
    <n v="0"/>
    <n v="0"/>
    <n v="0"/>
    <n v="0"/>
    <n v="0"/>
    <n v="15"/>
    <n v="0"/>
    <m/>
    <m/>
    <n v="0"/>
    <n v="15"/>
    <n v="15"/>
    <s v="No"/>
    <m/>
    <n v="2"/>
  </r>
  <r>
    <n v="17"/>
    <s v="NC"/>
    <x v="1"/>
    <s v="NC-502"/>
    <n v="2026"/>
    <x v="20"/>
    <n v="1562"/>
    <s v="Urban Ministries of Durham - Durham County - Singles Emergency Shelter - ES - Private"/>
    <m/>
    <n v="5838"/>
    <d v="2026-01-26T00:00:00"/>
    <x v="0"/>
    <s v="Facility"/>
    <n v="379063"/>
    <x v="1"/>
    <s v="C"/>
    <d v="2025-01-27T00:00:00"/>
    <x v="2"/>
    <d v="2015-08-15T00:00:00"/>
    <m/>
    <n v="0"/>
    <n v="0"/>
    <n v="0"/>
    <n v="0"/>
    <n v="0"/>
    <n v="0"/>
    <n v="0"/>
    <n v="0"/>
    <n v="0"/>
    <n v="0"/>
    <n v="0"/>
    <n v="0"/>
    <n v="0"/>
    <n v="0"/>
    <n v="0"/>
    <n v="0"/>
    <n v="0"/>
    <n v="0"/>
    <n v="0"/>
    <n v="0"/>
    <n v="0"/>
    <n v="0"/>
    <n v="0"/>
    <n v="0"/>
    <n v="0"/>
    <n v="0"/>
    <n v="0"/>
    <n v="0"/>
    <n v="0"/>
    <n v="0"/>
    <n v="0"/>
    <n v="0"/>
    <n v="0"/>
    <n v="0"/>
    <n v="0"/>
    <n v="0"/>
    <n v="0"/>
    <n v="0"/>
    <n v="1"/>
    <s v="Private/Local"/>
    <s v="Site Based-Single"/>
    <x v="1"/>
    <s v="410 Liberty Street"/>
    <s v="P.O. Box 249"/>
    <s v="Durham"/>
    <s v="NC"/>
    <n v="27702"/>
    <n v="0"/>
    <n v="0"/>
    <n v="0"/>
    <n v="0"/>
    <n v="0"/>
    <n v="62"/>
    <n v="0"/>
    <n v="0"/>
    <n v="0"/>
    <n v="0"/>
    <n v="0"/>
    <n v="62"/>
    <n v="0"/>
    <m/>
    <m/>
    <n v="0"/>
    <n v="61"/>
    <n v="62"/>
    <s v="No"/>
    <m/>
    <n v="2"/>
  </r>
  <r>
    <n v="23"/>
    <s v="NC"/>
    <x v="1"/>
    <s v="NC-502"/>
    <n v="2026"/>
    <x v="20"/>
    <n v="1562"/>
    <s v="Urban Ministries of Durham - Durham County - White Flag Shelter - ES - Private"/>
    <m/>
    <n v="20203"/>
    <d v="2026-01-26T00:00:00"/>
    <x v="0"/>
    <s v="Facility"/>
    <n v="379063"/>
    <x v="1"/>
    <s v="C"/>
    <d v="2025-01-28T00:00:00"/>
    <x v="2"/>
    <d v="2020-02-19T00:00:00"/>
    <m/>
    <n v="0"/>
    <n v="0"/>
    <n v="0"/>
    <n v="0"/>
    <n v="0"/>
    <n v="0"/>
    <n v="0"/>
    <n v="0"/>
    <n v="0"/>
    <n v="0"/>
    <n v="0"/>
    <n v="0"/>
    <n v="0"/>
    <n v="0"/>
    <n v="0"/>
    <n v="0"/>
    <n v="0"/>
    <n v="0"/>
    <n v="0"/>
    <n v="0"/>
    <n v="0"/>
    <n v="0"/>
    <n v="0"/>
    <n v="0"/>
    <n v="0"/>
    <n v="0"/>
    <n v="0"/>
    <n v="0"/>
    <n v="0"/>
    <n v="0"/>
    <n v="0"/>
    <n v="0"/>
    <n v="0"/>
    <n v="0"/>
    <n v="0"/>
    <n v="0"/>
    <n v="0"/>
    <n v="0"/>
    <n v="1"/>
    <s v="Private"/>
    <s v="Site Based-Single"/>
    <x v="1"/>
    <s v="410 Liberty Street"/>
    <s v="P.O. Box 249"/>
    <s v="Durham"/>
    <s v="NC"/>
    <n v="27702"/>
    <n v="0"/>
    <n v="0"/>
    <n v="0"/>
    <n v="0"/>
    <n v="0"/>
    <n v="0"/>
    <n v="0"/>
    <n v="0"/>
    <n v="0"/>
    <n v="0"/>
    <n v="0"/>
    <n v="0"/>
    <n v="0"/>
    <m/>
    <m/>
    <n v="10"/>
    <n v="9"/>
    <n v="10"/>
    <s v="No"/>
    <m/>
    <n v="2"/>
  </r>
  <r>
    <n v="10"/>
    <s v="NC"/>
    <x v="1"/>
    <s v="NC-502"/>
    <n v="2026"/>
    <x v="21"/>
    <n v="5367"/>
    <s v="USA Veterans Help - Durham County - USAVH - ES -  VA"/>
    <m/>
    <n v="5368"/>
    <d v="2026-01-26T00:00:00"/>
    <x v="0"/>
    <s v="Facility"/>
    <n v="379063"/>
    <x v="1"/>
    <s v="C"/>
    <d v="2016-01-27T00:00:00"/>
    <x v="2"/>
    <d v="2012-10-04T00:00:00"/>
    <m/>
    <n v="0"/>
    <n v="0"/>
    <n v="0"/>
    <n v="0"/>
    <n v="0"/>
    <n v="0"/>
    <n v="0"/>
    <n v="0"/>
    <n v="0"/>
    <n v="0"/>
    <n v="0"/>
    <n v="0"/>
    <n v="0"/>
    <n v="0"/>
    <n v="0"/>
    <n v="0"/>
    <n v="0"/>
    <n v="0"/>
    <n v="0"/>
    <n v="0"/>
    <n v="0"/>
    <n v="0"/>
    <n v="0"/>
    <n v="0"/>
    <n v="1"/>
    <n v="0"/>
    <n v="0"/>
    <n v="0"/>
    <n v="0"/>
    <n v="0"/>
    <n v="0"/>
    <n v="0"/>
    <n v="0"/>
    <n v="0"/>
    <n v="0"/>
    <n v="0"/>
    <n v="0"/>
    <n v="0"/>
    <n v="0"/>
    <m/>
    <s v="Site Based-Clustered"/>
    <x v="1"/>
    <s v="2608 Pommel Lane"/>
    <m/>
    <s v="Durham"/>
    <s v="NC"/>
    <n v="27703"/>
    <n v="0"/>
    <n v="0"/>
    <n v="0"/>
    <n v="0"/>
    <n v="0"/>
    <n v="12"/>
    <n v="12"/>
    <n v="0"/>
    <n v="0"/>
    <n v="0"/>
    <n v="0"/>
    <n v="12"/>
    <n v="0"/>
    <m/>
    <m/>
    <n v="0"/>
    <n v="12"/>
    <n v="12"/>
    <s v="No"/>
    <m/>
    <n v="2"/>
  </r>
  <r>
    <n v="12"/>
    <s v="NC"/>
    <x v="1"/>
    <s v="NC-502"/>
    <n v="2026"/>
    <x v="22"/>
    <n v="4581"/>
    <s v="VoAC - Durham County - Priority 2 (Durham) RRH - SSVF"/>
    <m/>
    <n v="5454"/>
    <d v="2026-01-26T00:00:00"/>
    <x v="4"/>
    <m/>
    <n v="379063"/>
    <x v="1"/>
    <s v="C"/>
    <d v="2026-01-26T00:00:00"/>
    <x v="2"/>
    <d v="2013-10-01T00:00:00"/>
    <m/>
    <n v="0"/>
    <n v="0"/>
    <n v="0"/>
    <n v="0"/>
    <n v="0"/>
    <n v="0"/>
    <n v="0"/>
    <n v="0"/>
    <n v="0"/>
    <n v="0"/>
    <n v="0"/>
    <n v="0"/>
    <n v="0"/>
    <n v="0"/>
    <n v="0"/>
    <n v="0"/>
    <n v="0"/>
    <n v="1"/>
    <n v="0"/>
    <n v="0"/>
    <n v="0"/>
    <n v="0"/>
    <n v="0"/>
    <n v="0"/>
    <n v="0"/>
    <n v="0"/>
    <n v="0"/>
    <n v="0"/>
    <n v="0"/>
    <n v="0"/>
    <n v="0"/>
    <n v="0"/>
    <n v="0"/>
    <n v="0"/>
    <n v="0"/>
    <n v="0"/>
    <n v="0"/>
    <n v="0"/>
    <n v="0"/>
    <m/>
    <s v="Tenant-Based scattered site"/>
    <x v="1"/>
    <m/>
    <m/>
    <s v="Durham"/>
    <s v="NC"/>
    <n v="27707"/>
    <n v="4"/>
    <n v="2"/>
    <n v="4"/>
    <n v="0"/>
    <n v="0"/>
    <n v="36"/>
    <n v="36"/>
    <n v="0"/>
    <n v="0"/>
    <n v="0"/>
    <n v="0"/>
    <n v="40"/>
    <n v="0"/>
    <m/>
    <m/>
    <n v="0"/>
    <n v="40"/>
    <n v="40"/>
    <s v="No"/>
    <m/>
    <n v="2"/>
  </r>
  <r>
    <n v="28"/>
    <s v="NC"/>
    <x v="1"/>
    <s v="NC-502"/>
    <n v="2026"/>
    <x v="22"/>
    <n v="4581"/>
    <s v="Volunteers of America - Durham County - Maple Court - OPH - VA"/>
    <m/>
    <n v="20722"/>
    <d v="2026-01-26T00:00:00"/>
    <x v="3"/>
    <m/>
    <n v="370828"/>
    <x v="1"/>
    <s v="C"/>
    <d v="2025-01-27T00:00:00"/>
    <x v="2"/>
    <d v="2023-10-01T00:00:00"/>
    <m/>
    <n v="0"/>
    <n v="0"/>
    <n v="0"/>
    <n v="0"/>
    <n v="0"/>
    <n v="0"/>
    <n v="0"/>
    <n v="0"/>
    <n v="0"/>
    <n v="0"/>
    <n v="0"/>
    <n v="0"/>
    <n v="0"/>
    <n v="0"/>
    <n v="0"/>
    <n v="0"/>
    <n v="0"/>
    <n v="0"/>
    <n v="0"/>
    <n v="0"/>
    <n v="0"/>
    <n v="0"/>
    <n v="0"/>
    <n v="0"/>
    <n v="0"/>
    <n v="0"/>
    <n v="0"/>
    <n v="0"/>
    <n v="0"/>
    <n v="0"/>
    <n v="0"/>
    <n v="0"/>
    <n v="0"/>
    <n v="0"/>
    <n v="0"/>
    <n v="0"/>
    <n v="0"/>
    <n v="0"/>
    <n v="1"/>
    <s v="Local/Private funds"/>
    <s v="Site Based-Single"/>
    <x v="1"/>
    <s v="S Maple St"/>
    <m/>
    <s v="Durham"/>
    <s v="NC"/>
    <n v="27703"/>
    <n v="0"/>
    <n v="0"/>
    <n v="0"/>
    <n v="0"/>
    <n v="0"/>
    <n v="14"/>
    <n v="14"/>
    <n v="0"/>
    <n v="0"/>
    <n v="0"/>
    <n v="0"/>
    <n v="14"/>
    <n v="0"/>
    <m/>
    <m/>
    <n v="0"/>
    <n v="7"/>
    <n v="14"/>
    <s v="No"/>
    <m/>
    <n v="2"/>
  </r>
  <r>
    <n v="36"/>
    <s v="NC"/>
    <x v="2"/>
    <s v="NC-503"/>
    <n v="2026"/>
    <x v="23"/>
    <n v="2133"/>
    <s v="Albemarle Hopeline - Pasquotank County - Hopeline DV Shelter - ES - State ESG"/>
    <m/>
    <n v="4814"/>
    <d v="2026-02-04T00:00:00"/>
    <x v="0"/>
    <s v="Facility"/>
    <n v="379139"/>
    <x v="0"/>
    <s v="C"/>
    <d v="2021-01-27T00:00:00"/>
    <x v="0"/>
    <d v="2010-01-01T00:00:00"/>
    <m/>
    <n v="1"/>
    <n v="0"/>
    <n v="0"/>
    <n v="0"/>
    <n v="0"/>
    <n v="0"/>
    <n v="0"/>
    <n v="0"/>
    <n v="0"/>
    <n v="0"/>
    <n v="0"/>
    <n v="0"/>
    <n v="0"/>
    <n v="0"/>
    <n v="0"/>
    <n v="0"/>
    <n v="0"/>
    <n v="0"/>
    <n v="0"/>
    <n v="0"/>
    <n v="0"/>
    <n v="0"/>
    <n v="0"/>
    <n v="0"/>
    <n v="0"/>
    <n v="0"/>
    <n v="0"/>
    <n v="0"/>
    <n v="0"/>
    <n v="0"/>
    <n v="0"/>
    <n v="0"/>
    <n v="0"/>
    <n v="0"/>
    <n v="0"/>
    <n v="0"/>
    <n v="0"/>
    <n v="0"/>
    <n v="1"/>
    <s v="VOCA, FVPSA, Governor's Crime Commission"/>
    <s v="Site Based-Single"/>
    <x v="0"/>
    <m/>
    <m/>
    <s v="Elizabeth City"/>
    <s v="NC"/>
    <n v="27906"/>
    <n v="15"/>
    <n v="7"/>
    <n v="0"/>
    <n v="0"/>
    <n v="0"/>
    <n v="3"/>
    <n v="0"/>
    <n v="0"/>
    <n v="0"/>
    <n v="0"/>
    <n v="0"/>
    <n v="18"/>
    <n v="0"/>
    <m/>
    <m/>
    <n v="0"/>
    <n v="11"/>
    <n v="18"/>
    <s v="No"/>
    <m/>
    <n v="2"/>
  </r>
  <r>
    <n v="23"/>
    <s v="NC"/>
    <x v="2"/>
    <s v="NC-503"/>
    <n v="2026"/>
    <x v="24"/>
    <n v="217"/>
    <s v="Allied Churches of Alamance Co - Alamance County - Emergency Shelter - ES - State ESG"/>
    <m/>
    <n v="1825"/>
    <d v="2026-02-04T00:00:00"/>
    <x v="0"/>
    <s v="Facility"/>
    <n v="370432"/>
    <x v="1"/>
    <s v="C"/>
    <d v="2025-01-26T00:00:00"/>
    <x v="2"/>
    <d v="2010-01-01T00:00:00"/>
    <m/>
    <n v="1"/>
    <n v="0"/>
    <n v="0"/>
    <n v="0"/>
    <n v="0"/>
    <n v="0"/>
    <n v="0"/>
    <n v="0"/>
    <n v="0"/>
    <n v="0"/>
    <n v="0"/>
    <n v="0"/>
    <n v="0"/>
    <n v="0"/>
    <n v="0"/>
    <n v="0"/>
    <n v="0"/>
    <n v="0"/>
    <n v="0"/>
    <n v="0"/>
    <n v="0"/>
    <n v="0"/>
    <n v="0"/>
    <n v="0"/>
    <n v="0"/>
    <n v="0"/>
    <n v="0"/>
    <n v="0"/>
    <n v="0"/>
    <n v="0"/>
    <n v="0"/>
    <n v="0"/>
    <n v="0"/>
    <n v="0"/>
    <n v="0"/>
    <n v="0"/>
    <n v="0"/>
    <n v="0"/>
    <n v="1"/>
    <s v="Private funds"/>
    <s v="Site Based-Single"/>
    <x v="1"/>
    <s v="206 North Fisher Street"/>
    <m/>
    <s v="Burlington"/>
    <s v="NC"/>
    <n v="27217"/>
    <n v="11"/>
    <n v="4"/>
    <n v="0"/>
    <n v="0"/>
    <n v="0"/>
    <n v="26"/>
    <n v="0"/>
    <n v="0"/>
    <n v="0"/>
    <n v="0"/>
    <n v="0"/>
    <n v="37"/>
    <n v="0"/>
    <m/>
    <m/>
    <n v="0"/>
    <n v="20"/>
    <n v="37"/>
    <s v="No"/>
    <m/>
    <n v="2"/>
  </r>
  <r>
    <n v="285"/>
    <s v="NC"/>
    <x v="2"/>
    <s v="NC-503"/>
    <n v="2026"/>
    <x v="25"/>
    <n v="20490"/>
    <s v="Anson County Homes of Hope - Anson County - Transitional Housing - TH - Private"/>
    <m/>
    <n v="20857"/>
    <d v="2026-02-04T00:00:00"/>
    <x v="2"/>
    <m/>
    <n v="379007"/>
    <x v="2"/>
    <s v="C"/>
    <d v="2025-01-25T00:00:00"/>
    <x v="2"/>
    <d v="2023-01-26T00:00:00"/>
    <m/>
    <n v="0"/>
    <n v="0"/>
    <n v="0"/>
    <n v="0"/>
    <n v="0"/>
    <n v="0"/>
    <n v="0"/>
    <n v="0"/>
    <n v="0"/>
    <n v="0"/>
    <n v="0"/>
    <n v="0"/>
    <n v="0"/>
    <n v="0"/>
    <n v="0"/>
    <n v="0"/>
    <n v="0"/>
    <n v="0"/>
    <n v="0"/>
    <n v="0"/>
    <n v="0"/>
    <n v="0"/>
    <n v="0"/>
    <n v="0"/>
    <n v="0"/>
    <n v="0"/>
    <n v="0"/>
    <n v="0"/>
    <n v="0"/>
    <n v="0"/>
    <n v="0"/>
    <n v="0"/>
    <n v="0"/>
    <n v="0"/>
    <n v="0"/>
    <n v="0"/>
    <n v="0"/>
    <n v="0"/>
    <n v="1"/>
    <s v="Privately funded"/>
    <s v="Site Based-Single"/>
    <x v="1"/>
    <s v="207 South Park Road"/>
    <m/>
    <s v="Wadesboro"/>
    <s v="NC"/>
    <n v="28170"/>
    <n v="12"/>
    <n v="3"/>
    <n v="0"/>
    <n v="0"/>
    <n v="0"/>
    <n v="1"/>
    <n v="0"/>
    <n v="0"/>
    <n v="0"/>
    <n v="0"/>
    <n v="0"/>
    <n v="13"/>
    <n v="0"/>
    <m/>
    <m/>
    <n v="0"/>
    <n v="13"/>
    <n v="13"/>
    <s v="No"/>
    <m/>
    <n v="2"/>
  </r>
  <r>
    <n v="79"/>
    <s v="NC"/>
    <x v="2"/>
    <s v="NC-503"/>
    <n v="2026"/>
    <x v="26"/>
    <n v="7498"/>
    <s v="Asheville Buncombe Community Christian Ministries - Multiple BoS Counties - Rapid Rehousing - RRH - "/>
    <m/>
    <n v="5533"/>
    <d v="2026-02-04T00:00:00"/>
    <x v="4"/>
    <m/>
    <n v="379035"/>
    <x v="1"/>
    <s v="C"/>
    <d v="2026-02-04T00:00:00"/>
    <x v="2"/>
    <d v="2010-01-01T00:00:00"/>
    <m/>
    <n v="0"/>
    <n v="0"/>
    <n v="0"/>
    <n v="0"/>
    <n v="0"/>
    <n v="0"/>
    <n v="0"/>
    <n v="0"/>
    <n v="0"/>
    <n v="0"/>
    <n v="0"/>
    <n v="0"/>
    <n v="0"/>
    <n v="0"/>
    <n v="0"/>
    <n v="0"/>
    <n v="0"/>
    <n v="1"/>
    <n v="0"/>
    <n v="0"/>
    <n v="0"/>
    <n v="0"/>
    <n v="0"/>
    <n v="0"/>
    <n v="0"/>
    <n v="0"/>
    <n v="0"/>
    <n v="0"/>
    <n v="0"/>
    <n v="0"/>
    <n v="0"/>
    <n v="0"/>
    <n v="0"/>
    <n v="0"/>
    <n v="0"/>
    <n v="0"/>
    <n v="0"/>
    <n v="0"/>
    <n v="0"/>
    <m/>
    <s v="Tenant-Based scattered site"/>
    <x v="1"/>
    <s v="20 20th Street"/>
    <m/>
    <s v="Asheville"/>
    <s v="NC"/>
    <n v="28715"/>
    <n v="28"/>
    <n v="8"/>
    <n v="28"/>
    <n v="0"/>
    <n v="0"/>
    <n v="28"/>
    <n v="28"/>
    <n v="0"/>
    <n v="0"/>
    <n v="0"/>
    <n v="0"/>
    <n v="56"/>
    <n v="0"/>
    <m/>
    <m/>
    <n v="0"/>
    <n v="56"/>
    <n v="56"/>
    <s v="No"/>
    <m/>
    <n v="2"/>
  </r>
  <r>
    <n v="249"/>
    <s v="NC"/>
    <x v="2"/>
    <s v="NC-503"/>
    <n v="2026"/>
    <x v="26"/>
    <n v="7498"/>
    <s v="Asheville Buncombe Community Christian Ministries - Region 13 - Rapid Rehousing - RRH - SSVF"/>
    <m/>
    <n v="20784"/>
    <d v="2026-02-04T00:00:00"/>
    <x v="4"/>
    <m/>
    <n v="371452"/>
    <x v="1"/>
    <s v="C"/>
    <d v="2025-01-29T00:00:00"/>
    <x v="2"/>
    <d v="2024-01-01T00:00:00"/>
    <m/>
    <n v="0"/>
    <n v="0"/>
    <n v="0"/>
    <n v="0"/>
    <n v="0"/>
    <n v="0"/>
    <n v="0"/>
    <n v="0"/>
    <n v="0"/>
    <n v="0"/>
    <n v="0"/>
    <n v="0"/>
    <n v="0"/>
    <n v="0"/>
    <n v="0"/>
    <n v="0"/>
    <n v="0"/>
    <n v="1"/>
    <n v="0"/>
    <n v="0"/>
    <n v="0"/>
    <n v="0"/>
    <n v="0"/>
    <n v="0"/>
    <n v="0"/>
    <n v="0"/>
    <n v="0"/>
    <n v="0"/>
    <n v="0"/>
    <n v="0"/>
    <n v="0"/>
    <n v="0"/>
    <n v="0"/>
    <n v="0"/>
    <n v="0"/>
    <n v="0"/>
    <n v="0"/>
    <n v="0"/>
    <n v="0"/>
    <m/>
    <s v="Tenant-Based scattered site"/>
    <x v="1"/>
    <s v="20 20th Street"/>
    <m/>
    <s v="Asheville"/>
    <s v="NC"/>
    <n v="28540"/>
    <n v="0"/>
    <n v="0"/>
    <n v="0"/>
    <n v="0"/>
    <n v="0"/>
    <n v="0"/>
    <n v="0"/>
    <n v="0"/>
    <n v="0"/>
    <n v="0"/>
    <n v="0"/>
    <n v="0"/>
    <n v="0"/>
    <m/>
    <m/>
    <n v="0"/>
    <n v="0"/>
    <n v="0"/>
    <s v="No"/>
    <m/>
    <n v="2"/>
  </r>
  <r>
    <n v="191"/>
    <s v="NC"/>
    <x v="2"/>
    <s v="NC-503"/>
    <n v="2026"/>
    <x v="27"/>
    <n v="20638"/>
    <s v="Back at Home BoS - Region 1 - HERE in Jackson - PSH - Rural CoC"/>
    <m/>
    <n v="20639"/>
    <d v="2026-02-04T00:00:00"/>
    <x v="1"/>
    <m/>
    <n v="371338"/>
    <x v="1"/>
    <s v="C"/>
    <d v="2025-09-01T00:00:00"/>
    <x v="2"/>
    <d v="2023-10-01T00:00:00"/>
    <m/>
    <n v="0"/>
    <n v="0"/>
    <n v="0"/>
    <n v="0"/>
    <n v="0"/>
    <n v="0"/>
    <n v="0"/>
    <n v="0"/>
    <n v="0"/>
    <n v="0"/>
    <n v="0"/>
    <n v="0"/>
    <n v="0"/>
    <n v="0"/>
    <n v="0"/>
    <n v="1"/>
    <n v="0"/>
    <n v="0"/>
    <n v="0"/>
    <n v="0"/>
    <n v="0"/>
    <n v="0"/>
    <n v="0"/>
    <n v="0"/>
    <n v="0"/>
    <n v="0"/>
    <n v="0"/>
    <n v="0"/>
    <n v="0"/>
    <n v="0"/>
    <n v="0"/>
    <n v="0"/>
    <n v="0"/>
    <n v="0"/>
    <n v="0"/>
    <n v="0"/>
    <n v="0"/>
    <n v="0"/>
    <n v="0"/>
    <m/>
    <s v="Tenant-Based scattered site"/>
    <x v="1"/>
    <s v="563 W Main St STE 2"/>
    <m/>
    <s v="Sylva"/>
    <s v="NC"/>
    <n v="28603"/>
    <n v="0"/>
    <n v="0"/>
    <n v="0"/>
    <n v="0"/>
    <n v="0"/>
    <n v="2"/>
    <n v="0"/>
    <n v="0"/>
    <n v="0"/>
    <n v="0"/>
    <n v="0"/>
    <n v="2"/>
    <n v="0"/>
    <m/>
    <m/>
    <n v="0"/>
    <n v="2"/>
    <n v="2"/>
    <s v="No"/>
    <m/>
    <n v="2"/>
  </r>
  <r>
    <n v="192"/>
    <s v="NC"/>
    <x v="2"/>
    <s v="NC-503"/>
    <n v="2026"/>
    <x v="27"/>
    <n v="20638"/>
    <s v="Back at Home BoS - Region 1 - HERE in Jackson - PSH - Unsheltered CoC"/>
    <m/>
    <n v="20640"/>
    <d v="2026-02-04T00:00:00"/>
    <x v="1"/>
    <m/>
    <n v="379087"/>
    <x v="1"/>
    <s v="C"/>
    <d v="2024-04-01T00:00:00"/>
    <x v="2"/>
    <d v="2023-10-01T00:00:00"/>
    <m/>
    <n v="0"/>
    <n v="0"/>
    <n v="0"/>
    <n v="0"/>
    <n v="0"/>
    <n v="0"/>
    <n v="0"/>
    <n v="0"/>
    <n v="0"/>
    <n v="0"/>
    <n v="0"/>
    <n v="0"/>
    <n v="0"/>
    <n v="0"/>
    <n v="1"/>
    <n v="0"/>
    <n v="0"/>
    <n v="0"/>
    <n v="0"/>
    <n v="0"/>
    <n v="0"/>
    <n v="0"/>
    <n v="0"/>
    <n v="0"/>
    <n v="0"/>
    <n v="0"/>
    <n v="0"/>
    <n v="0"/>
    <n v="0"/>
    <n v="0"/>
    <n v="0"/>
    <n v="0"/>
    <n v="0"/>
    <n v="0"/>
    <n v="0"/>
    <n v="0"/>
    <n v="0"/>
    <n v="0"/>
    <n v="0"/>
    <m/>
    <s v="Tenant-Based scattered site"/>
    <x v="1"/>
    <s v="563 W Main St STE 2"/>
    <m/>
    <s v="Sylva"/>
    <s v="NC"/>
    <n v="28786"/>
    <n v="5"/>
    <n v="1"/>
    <n v="0"/>
    <n v="0"/>
    <n v="0"/>
    <n v="2"/>
    <n v="0"/>
    <n v="0"/>
    <n v="0"/>
    <n v="0"/>
    <n v="0"/>
    <n v="7"/>
    <n v="0"/>
    <m/>
    <m/>
    <n v="0"/>
    <n v="7"/>
    <n v="7"/>
    <s v="No"/>
    <m/>
    <n v="2"/>
  </r>
  <r>
    <n v="193"/>
    <s v="NC"/>
    <x v="2"/>
    <s v="NC-503"/>
    <n v="2026"/>
    <x v="27"/>
    <n v="20638"/>
    <s v="Back at Home BoS - Region 1 - HERE in Jackson - RRH - Rural CoC"/>
    <m/>
    <n v="20641"/>
    <d v="2026-02-04T00:00:00"/>
    <x v="4"/>
    <m/>
    <n v="379087"/>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563 W Main St STE 2"/>
    <m/>
    <s v="Sylva"/>
    <s v="NC"/>
    <n v="28786"/>
    <n v="29"/>
    <n v="7"/>
    <n v="0"/>
    <n v="0"/>
    <n v="0"/>
    <n v="29"/>
    <n v="0"/>
    <n v="0"/>
    <n v="0"/>
    <n v="0"/>
    <n v="0"/>
    <n v="58"/>
    <n v="0"/>
    <m/>
    <m/>
    <n v="0"/>
    <n v="58"/>
    <n v="58"/>
    <s v="No"/>
    <m/>
    <n v="2"/>
  </r>
  <r>
    <n v="194"/>
    <s v="NC"/>
    <x v="2"/>
    <s v="NC-503"/>
    <n v="2026"/>
    <x v="27"/>
    <n v="20638"/>
    <s v="Back at Home BoS - Region 1 - HERE in Jackson - RRH - Unsheltered CoC"/>
    <m/>
    <n v="20642"/>
    <d v="2026-02-04T00:00:00"/>
    <x v="4"/>
    <m/>
    <n v="379087"/>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563 W Main St STE 2"/>
    <m/>
    <s v="Sylva"/>
    <s v="NC"/>
    <n v="28786"/>
    <n v="20"/>
    <n v="6"/>
    <n v="0"/>
    <n v="0"/>
    <n v="0"/>
    <n v="27"/>
    <n v="0"/>
    <n v="0"/>
    <n v="0"/>
    <n v="0"/>
    <n v="0"/>
    <n v="47"/>
    <n v="0"/>
    <m/>
    <m/>
    <n v="0"/>
    <n v="47"/>
    <n v="47"/>
    <s v="No"/>
    <m/>
    <n v="2"/>
  </r>
  <r>
    <n v="219"/>
    <s v="NC"/>
    <x v="2"/>
    <s v="NC-503"/>
    <n v="2026"/>
    <x v="27"/>
    <n v="20638"/>
    <s v="Back at Home BoS - Region 10 - Greene Lamp - RRH - Rural CoC"/>
    <m/>
    <n v="20692"/>
    <d v="2026-02-04T00:00:00"/>
    <x v="4"/>
    <m/>
    <n v="379195"/>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309 Summit"/>
    <m/>
    <s v="Kinston"/>
    <s v="NC"/>
    <n v="27893"/>
    <n v="51"/>
    <n v="16"/>
    <n v="0"/>
    <n v="0"/>
    <n v="0"/>
    <n v="17"/>
    <n v="0"/>
    <n v="0"/>
    <n v="0"/>
    <n v="0"/>
    <n v="0"/>
    <n v="68"/>
    <n v="0"/>
    <m/>
    <m/>
    <n v="0"/>
    <n v="68"/>
    <n v="68"/>
    <s v="No"/>
    <m/>
    <n v="2"/>
  </r>
  <r>
    <n v="218"/>
    <s v="NC"/>
    <x v="2"/>
    <s v="NC-503"/>
    <n v="2026"/>
    <x v="27"/>
    <n v="20638"/>
    <s v="Back at Home BoS - Region 10 - Greene Lamp - RRH - Unsheltered CoC"/>
    <m/>
    <n v="20691"/>
    <d v="2026-02-04T00:00:00"/>
    <x v="4"/>
    <m/>
    <n v="379191"/>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309 Summit"/>
    <m/>
    <s v="Kinston"/>
    <s v="NC"/>
    <n v="27530"/>
    <n v="8"/>
    <n v="3"/>
    <n v="0"/>
    <n v="0"/>
    <n v="0"/>
    <n v="8"/>
    <n v="0"/>
    <n v="0"/>
    <n v="0"/>
    <n v="0"/>
    <n v="0"/>
    <n v="16"/>
    <n v="0"/>
    <m/>
    <m/>
    <n v="0"/>
    <n v="16"/>
    <n v="16"/>
    <s v="No"/>
    <m/>
    <n v="2"/>
  </r>
  <r>
    <n v="225"/>
    <s v="NC"/>
    <x v="2"/>
    <s v="NC-503"/>
    <n v="2026"/>
    <x v="27"/>
    <n v="20638"/>
    <s v="Back at Home BoS - Region 11 - Trillium - PSH - Rural CoC"/>
    <m/>
    <n v="20702"/>
    <d v="2026-02-04T00:00:00"/>
    <x v="1"/>
    <m/>
    <n v="379139"/>
    <x v="1"/>
    <s v="C"/>
    <d v="2026-02-04T00:00:00"/>
    <x v="2"/>
    <d v="2023-10-01T00:00:00"/>
    <m/>
    <n v="0"/>
    <n v="0"/>
    <n v="0"/>
    <n v="0"/>
    <n v="0"/>
    <n v="0"/>
    <n v="0"/>
    <n v="0"/>
    <n v="0"/>
    <n v="0"/>
    <n v="0"/>
    <n v="0"/>
    <n v="0"/>
    <n v="0"/>
    <n v="0"/>
    <n v="1"/>
    <n v="0"/>
    <n v="0"/>
    <n v="0"/>
    <n v="0"/>
    <n v="0"/>
    <n v="0"/>
    <n v="0"/>
    <n v="0"/>
    <n v="0"/>
    <n v="0"/>
    <n v="0"/>
    <n v="0"/>
    <n v="0"/>
    <n v="0"/>
    <n v="0"/>
    <n v="0"/>
    <n v="0"/>
    <n v="0"/>
    <n v="0"/>
    <n v="0"/>
    <n v="0"/>
    <n v="0"/>
    <n v="0"/>
    <m/>
    <s v="Tenant-Based scattered site"/>
    <x v="1"/>
    <s v="201 West First Street"/>
    <m/>
    <s v="Greenville"/>
    <s v="NC"/>
    <n v="27909"/>
    <n v="0"/>
    <n v="0"/>
    <n v="0"/>
    <n v="0"/>
    <n v="0"/>
    <n v="2"/>
    <n v="0"/>
    <n v="0"/>
    <n v="2"/>
    <n v="0"/>
    <n v="0"/>
    <n v="2"/>
    <n v="0"/>
    <m/>
    <m/>
    <n v="0"/>
    <n v="2"/>
    <n v="2"/>
    <s v="No"/>
    <m/>
    <n v="2"/>
  </r>
  <r>
    <n v="226"/>
    <s v="NC"/>
    <x v="2"/>
    <s v="NC-503"/>
    <n v="2026"/>
    <x v="27"/>
    <n v="20638"/>
    <s v="Back at Home BoS - Region 11 - Trillium - RRH - Rural CoC"/>
    <m/>
    <n v="20703"/>
    <d v="2026-02-04T00:00:00"/>
    <x v="4"/>
    <m/>
    <n v="379139"/>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201 West First Street"/>
    <m/>
    <s v="Greenville"/>
    <s v="NC"/>
    <n v="27909"/>
    <n v="34"/>
    <n v="8"/>
    <n v="0"/>
    <n v="0"/>
    <n v="0"/>
    <n v="11"/>
    <n v="0"/>
    <n v="0"/>
    <n v="0"/>
    <n v="0"/>
    <n v="0"/>
    <n v="45"/>
    <n v="0"/>
    <m/>
    <m/>
    <n v="0"/>
    <n v="45"/>
    <n v="45"/>
    <s v="No"/>
    <m/>
    <n v="2"/>
  </r>
  <r>
    <n v="228"/>
    <s v="NC"/>
    <x v="2"/>
    <s v="NC-503"/>
    <n v="2026"/>
    <x v="27"/>
    <n v="20638"/>
    <s v="Back at Home BoS - Region 12 - Trillium - PSH - Unsheltered CoC"/>
    <m/>
    <n v="20707"/>
    <d v="2026-02-04T00:00:00"/>
    <x v="1"/>
    <m/>
    <n v="379147"/>
    <x v="1"/>
    <s v="C"/>
    <d v="2026-02-04T00:00:00"/>
    <x v="2"/>
    <d v="2023-10-01T00:00:00"/>
    <m/>
    <n v="0"/>
    <n v="0"/>
    <n v="0"/>
    <n v="0"/>
    <n v="0"/>
    <n v="0"/>
    <n v="0"/>
    <n v="0"/>
    <n v="0"/>
    <n v="0"/>
    <n v="0"/>
    <n v="0"/>
    <n v="0"/>
    <n v="0"/>
    <n v="1"/>
    <n v="0"/>
    <n v="0"/>
    <n v="0"/>
    <n v="0"/>
    <n v="0"/>
    <n v="0"/>
    <n v="0"/>
    <n v="0"/>
    <n v="0"/>
    <n v="0"/>
    <n v="0"/>
    <n v="0"/>
    <n v="0"/>
    <n v="0"/>
    <n v="0"/>
    <n v="0"/>
    <n v="0"/>
    <n v="0"/>
    <n v="0"/>
    <n v="0"/>
    <n v="0"/>
    <n v="0"/>
    <n v="0"/>
    <n v="0"/>
    <m/>
    <s v="Tenant-Based scattered site"/>
    <x v="1"/>
    <s v="201 West First Street"/>
    <m/>
    <s v="Greenville"/>
    <s v="NC"/>
    <n v="27858"/>
    <n v="18"/>
    <n v="3"/>
    <n v="0"/>
    <n v="0"/>
    <n v="0"/>
    <n v="7"/>
    <n v="0"/>
    <n v="0"/>
    <n v="0"/>
    <n v="0"/>
    <n v="0"/>
    <n v="25"/>
    <n v="0"/>
    <m/>
    <m/>
    <n v="0"/>
    <n v="25"/>
    <n v="25"/>
    <s v="No"/>
    <m/>
    <n v="2"/>
  </r>
  <r>
    <n v="227"/>
    <s v="NC"/>
    <x v="2"/>
    <s v="NC-503"/>
    <n v="2026"/>
    <x v="27"/>
    <n v="20638"/>
    <s v="Back at Home BoS - Region 12 - Trillium - RRH - Rural CoC"/>
    <m/>
    <n v="20706"/>
    <d v="2026-02-04T00:00:00"/>
    <x v="4"/>
    <m/>
    <n v="379013"/>
    <x v="1"/>
    <s v="C"/>
    <d v="2025-01-29T00:00:00"/>
    <x v="2"/>
    <d v="2023-10-01T00:00:00"/>
    <m/>
    <n v="0"/>
    <n v="0"/>
    <n v="0"/>
    <n v="0"/>
    <n v="0"/>
    <n v="0"/>
    <n v="1"/>
    <n v="0"/>
    <n v="0"/>
    <n v="0"/>
    <n v="0"/>
    <n v="0"/>
    <n v="0"/>
    <n v="0"/>
    <n v="0"/>
    <n v="0"/>
    <n v="0"/>
    <n v="0"/>
    <n v="0"/>
    <n v="0"/>
    <n v="0"/>
    <n v="0"/>
    <n v="0"/>
    <n v="0"/>
    <n v="0"/>
    <n v="0"/>
    <n v="0"/>
    <n v="0"/>
    <n v="0"/>
    <n v="0"/>
    <n v="0"/>
    <n v="0"/>
    <n v="0"/>
    <n v="0"/>
    <n v="0"/>
    <n v="0"/>
    <n v="0"/>
    <n v="0"/>
    <n v="0"/>
    <m/>
    <s v="Tenant-Based scattered site"/>
    <x v="1"/>
    <s v="201 West First Street"/>
    <m/>
    <s v="Greenville"/>
    <s v="NC"/>
    <n v="27889"/>
    <n v="2"/>
    <n v="1"/>
    <n v="0"/>
    <n v="0"/>
    <n v="0"/>
    <n v="0"/>
    <n v="0"/>
    <n v="0"/>
    <n v="0"/>
    <n v="0"/>
    <n v="0"/>
    <n v="2"/>
    <n v="0"/>
    <m/>
    <m/>
    <n v="0"/>
    <n v="2"/>
    <n v="2"/>
    <s v="No"/>
    <m/>
    <n v="2"/>
  </r>
  <r>
    <n v="229"/>
    <s v="NC"/>
    <x v="2"/>
    <s v="NC-503"/>
    <n v="2026"/>
    <x v="27"/>
    <n v="20638"/>
    <s v="Back at Home BoS - Region 12 - Trillium - RRH - Unsheltered CoC"/>
    <m/>
    <n v="20708"/>
    <d v="2026-02-04T00:00:00"/>
    <x v="4"/>
    <m/>
    <n v="379147"/>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201 West First Street"/>
    <m/>
    <s v="Greenville"/>
    <s v="NC"/>
    <n v="27858"/>
    <n v="46"/>
    <n v="13"/>
    <n v="0"/>
    <n v="0"/>
    <n v="0"/>
    <n v="33"/>
    <n v="0"/>
    <n v="0"/>
    <n v="0"/>
    <n v="0"/>
    <n v="0"/>
    <n v="79"/>
    <n v="0"/>
    <m/>
    <m/>
    <n v="0"/>
    <n v="79"/>
    <n v="79"/>
    <s v="No"/>
    <m/>
    <n v="2"/>
  </r>
  <r>
    <n v="231"/>
    <s v="NC"/>
    <x v="2"/>
    <s v="NC-503"/>
    <n v="2026"/>
    <x v="27"/>
    <n v="20638"/>
    <s v="Back at Home BoS - Region 13 - Trillium - PSH - Unsheltered CoC"/>
    <m/>
    <n v="20712"/>
    <d v="2026-02-04T00:00:00"/>
    <x v="1"/>
    <m/>
    <n v="379133"/>
    <x v="1"/>
    <s v="C"/>
    <d v="2026-02-04T00:00:00"/>
    <x v="2"/>
    <d v="2023-10-01T00:00:00"/>
    <m/>
    <n v="0"/>
    <n v="0"/>
    <n v="0"/>
    <n v="0"/>
    <n v="0"/>
    <n v="0"/>
    <n v="0"/>
    <n v="0"/>
    <n v="0"/>
    <n v="0"/>
    <n v="0"/>
    <n v="0"/>
    <n v="0"/>
    <n v="0"/>
    <n v="1"/>
    <n v="0"/>
    <n v="0"/>
    <n v="0"/>
    <n v="0"/>
    <n v="0"/>
    <n v="0"/>
    <n v="0"/>
    <n v="0"/>
    <n v="0"/>
    <n v="0"/>
    <n v="0"/>
    <n v="0"/>
    <n v="0"/>
    <n v="0"/>
    <n v="0"/>
    <n v="0"/>
    <n v="0"/>
    <n v="0"/>
    <n v="0"/>
    <n v="0"/>
    <n v="0"/>
    <n v="0"/>
    <n v="0"/>
    <n v="0"/>
    <m/>
    <s v="Tenant-Based scattered site"/>
    <x v="1"/>
    <s v="201 West First Street"/>
    <m/>
    <s v="Greenville"/>
    <s v="NC"/>
    <n v="28540"/>
    <n v="0"/>
    <n v="0"/>
    <n v="0"/>
    <n v="0"/>
    <n v="0"/>
    <n v="1"/>
    <n v="0"/>
    <n v="0"/>
    <n v="1"/>
    <n v="0"/>
    <n v="0"/>
    <n v="1"/>
    <n v="0"/>
    <m/>
    <m/>
    <n v="0"/>
    <n v="1"/>
    <n v="1"/>
    <s v="No"/>
    <m/>
    <n v="2"/>
  </r>
  <r>
    <n v="230"/>
    <s v="NC"/>
    <x v="2"/>
    <s v="NC-503"/>
    <n v="2026"/>
    <x v="27"/>
    <n v="20638"/>
    <s v="Back at Home BoS - Region 13 - Trillium - RRH - Rural CoC"/>
    <m/>
    <n v="20711"/>
    <d v="2026-02-04T00:00:00"/>
    <x v="4"/>
    <m/>
    <n v="379031"/>
    <x v="1"/>
    <s v="C"/>
    <d v="2023-10-01T00:00:00"/>
    <x v="2"/>
    <d v="2023-10-01T00:00:00"/>
    <m/>
    <n v="0"/>
    <n v="0"/>
    <n v="0"/>
    <n v="0"/>
    <n v="0"/>
    <n v="0"/>
    <n v="1"/>
    <n v="0"/>
    <n v="0"/>
    <n v="0"/>
    <n v="0"/>
    <n v="0"/>
    <n v="0"/>
    <n v="0"/>
    <n v="0"/>
    <n v="0"/>
    <n v="0"/>
    <n v="0"/>
    <n v="0"/>
    <n v="0"/>
    <n v="0"/>
    <n v="0"/>
    <n v="0"/>
    <n v="0"/>
    <n v="0"/>
    <n v="0"/>
    <n v="0"/>
    <n v="0"/>
    <n v="0"/>
    <n v="0"/>
    <n v="0"/>
    <n v="0"/>
    <n v="0"/>
    <n v="0"/>
    <n v="0"/>
    <n v="0"/>
    <n v="0"/>
    <n v="0"/>
    <n v="0"/>
    <m/>
    <s v="Tenant-Based scattered site"/>
    <x v="1"/>
    <s v="201 West First Street"/>
    <m/>
    <s v="Greenville"/>
    <s v="NC"/>
    <n v="28516"/>
    <n v="0"/>
    <n v="0"/>
    <n v="0"/>
    <n v="0"/>
    <n v="0"/>
    <n v="0"/>
    <n v="0"/>
    <n v="0"/>
    <n v="0"/>
    <n v="0"/>
    <n v="0"/>
    <n v="0"/>
    <n v="0"/>
    <m/>
    <m/>
    <n v="0"/>
    <n v="0"/>
    <n v="0"/>
    <s v="No"/>
    <m/>
    <n v="2"/>
  </r>
  <r>
    <n v="232"/>
    <s v="NC"/>
    <x v="2"/>
    <s v="NC-503"/>
    <n v="2026"/>
    <x v="27"/>
    <n v="20638"/>
    <s v="Back at Home BoS - Region 13 - Trillium - RRH - Unsheltered CoC"/>
    <m/>
    <n v="20713"/>
    <d v="2026-02-04T00:00:00"/>
    <x v="4"/>
    <m/>
    <n v="379133"/>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201 West First Street"/>
    <m/>
    <s v="Greenville"/>
    <s v="NC"/>
    <n v="28540"/>
    <n v="6"/>
    <n v="3"/>
    <n v="0"/>
    <n v="0"/>
    <n v="0"/>
    <n v="24"/>
    <n v="0"/>
    <n v="0"/>
    <n v="0"/>
    <n v="0"/>
    <n v="0"/>
    <n v="30"/>
    <n v="0"/>
    <m/>
    <m/>
    <n v="0"/>
    <n v="30"/>
    <n v="30"/>
    <s v="No"/>
    <m/>
    <n v="2"/>
  </r>
  <r>
    <n v="205"/>
    <s v="NC"/>
    <x v="2"/>
    <s v="NC-503"/>
    <n v="2026"/>
    <x v="27"/>
    <n v="20638"/>
    <s v="Back at Home BoS - Region 2 - Thrive - PSH - Rural CoC"/>
    <m/>
    <n v="20665"/>
    <d v="2026-02-04T00:00:00"/>
    <x v="1"/>
    <m/>
    <n v="379161"/>
    <x v="1"/>
    <s v="C"/>
    <d v="2025-04-01T00:00:00"/>
    <x v="2"/>
    <d v="2023-10-01T00:00:00"/>
    <m/>
    <n v="0"/>
    <n v="0"/>
    <n v="0"/>
    <n v="0"/>
    <n v="0"/>
    <n v="0"/>
    <n v="0"/>
    <n v="0"/>
    <n v="0"/>
    <n v="0"/>
    <n v="0"/>
    <n v="0"/>
    <n v="0"/>
    <n v="0"/>
    <n v="0"/>
    <n v="1"/>
    <n v="0"/>
    <n v="0"/>
    <n v="0"/>
    <n v="0"/>
    <n v="0"/>
    <n v="0"/>
    <n v="0"/>
    <n v="0"/>
    <n v="0"/>
    <n v="0"/>
    <n v="0"/>
    <n v="0"/>
    <n v="0"/>
    <n v="0"/>
    <n v="0"/>
    <n v="0"/>
    <n v="0"/>
    <n v="0"/>
    <n v="0"/>
    <n v="0"/>
    <n v="0"/>
    <n v="0"/>
    <n v="0"/>
    <m/>
    <s v="Tenant-Based scattered site"/>
    <x v="1"/>
    <s v="218 West Allen Street"/>
    <m/>
    <s v="Hendersonville"/>
    <s v="NC"/>
    <n v="28043"/>
    <n v="0"/>
    <n v="0"/>
    <n v="0"/>
    <n v="0"/>
    <n v="0"/>
    <n v="2"/>
    <n v="0"/>
    <n v="0"/>
    <n v="0"/>
    <n v="0"/>
    <n v="0"/>
    <n v="2"/>
    <n v="0"/>
    <m/>
    <m/>
    <n v="0"/>
    <n v="2"/>
    <n v="2"/>
    <s v="No"/>
    <m/>
    <n v="2"/>
  </r>
  <r>
    <n v="211"/>
    <s v="NC"/>
    <x v="2"/>
    <s v="NC-503"/>
    <n v="2026"/>
    <x v="27"/>
    <n v="20638"/>
    <s v="Back at Home BoS - Region 2 - Thrive - PSH - Unsheltered CoC"/>
    <m/>
    <n v="20676"/>
    <d v="2026-02-04T00:00:00"/>
    <x v="1"/>
    <m/>
    <n v="379089"/>
    <x v="1"/>
    <s v="C"/>
    <d v="2026-02-04T00:00:00"/>
    <x v="2"/>
    <d v="2023-10-01T00:00:00"/>
    <m/>
    <n v="0"/>
    <n v="0"/>
    <n v="0"/>
    <n v="0"/>
    <n v="0"/>
    <n v="0"/>
    <n v="0"/>
    <n v="0"/>
    <n v="0"/>
    <n v="0"/>
    <n v="0"/>
    <n v="0"/>
    <n v="0"/>
    <n v="0"/>
    <n v="1"/>
    <n v="0"/>
    <n v="0"/>
    <n v="0"/>
    <n v="0"/>
    <n v="0"/>
    <n v="0"/>
    <n v="0"/>
    <n v="0"/>
    <n v="0"/>
    <n v="0"/>
    <n v="0"/>
    <n v="0"/>
    <n v="0"/>
    <n v="0"/>
    <n v="0"/>
    <n v="0"/>
    <n v="0"/>
    <n v="0"/>
    <n v="0"/>
    <n v="0"/>
    <n v="0"/>
    <n v="0"/>
    <n v="0"/>
    <n v="0"/>
    <m/>
    <s v="Tenant-Based scattered site"/>
    <x v="1"/>
    <s v="218 West Allen Street"/>
    <m/>
    <s v="Hendersonville"/>
    <s v="NC"/>
    <n v="28792"/>
    <n v="35"/>
    <n v="9"/>
    <n v="0"/>
    <n v="0"/>
    <n v="0"/>
    <n v="24"/>
    <n v="0"/>
    <n v="0"/>
    <n v="0"/>
    <n v="0"/>
    <n v="0"/>
    <n v="59"/>
    <n v="0"/>
    <m/>
    <m/>
    <n v="0"/>
    <n v="59"/>
    <n v="59"/>
    <s v="No"/>
    <m/>
    <n v="2"/>
  </r>
  <r>
    <n v="207"/>
    <s v="NC"/>
    <x v="2"/>
    <s v="NC-503"/>
    <n v="2026"/>
    <x v="27"/>
    <n v="20638"/>
    <s v="Back at Home BoS - Region 2 - Thrive - RRH - Rural CoC"/>
    <m/>
    <n v="20669"/>
    <d v="2026-02-04T00:00:00"/>
    <x v="4"/>
    <m/>
    <n v="379161"/>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218 West Allen Street"/>
    <m/>
    <s v="Hendersonville"/>
    <s v="NC"/>
    <n v="28043"/>
    <n v="13"/>
    <n v="4"/>
    <n v="0"/>
    <n v="0"/>
    <n v="0"/>
    <n v="7"/>
    <n v="0"/>
    <n v="0"/>
    <n v="0"/>
    <n v="0"/>
    <n v="0"/>
    <n v="20"/>
    <n v="0"/>
    <m/>
    <m/>
    <n v="0"/>
    <n v="20"/>
    <n v="20"/>
    <s v="No"/>
    <m/>
    <n v="2"/>
  </r>
  <r>
    <n v="209"/>
    <s v="NC"/>
    <x v="2"/>
    <s v="NC-503"/>
    <n v="2026"/>
    <x v="27"/>
    <n v="20638"/>
    <s v="Back at Home BoS - Region 2 - Thrive - RRH - Unsheltered CoC"/>
    <m/>
    <n v="20673"/>
    <d v="2026-02-04T00:00:00"/>
    <x v="4"/>
    <m/>
    <n v="379089"/>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218 West Allen Street"/>
    <m/>
    <s v="Hendersonville"/>
    <s v="NC"/>
    <n v="28792"/>
    <n v="48"/>
    <n v="15"/>
    <n v="0"/>
    <n v="0"/>
    <n v="0"/>
    <n v="54"/>
    <n v="0"/>
    <n v="0"/>
    <n v="0"/>
    <n v="0"/>
    <n v="0"/>
    <n v="102"/>
    <n v="0"/>
    <m/>
    <m/>
    <n v="0"/>
    <n v="102"/>
    <n v="102"/>
    <s v="No"/>
    <m/>
    <n v="2"/>
  </r>
  <r>
    <n v="339"/>
    <s v="NC"/>
    <x v="2"/>
    <s v="NC-503"/>
    <n v="2026"/>
    <x v="27"/>
    <n v="20638"/>
    <s v="Back at Home BoS - Region 2 - Thrive CH Ded - PSH - CoC"/>
    <m/>
    <n v="21018"/>
    <d v="2026-02-04T00:00:00"/>
    <x v="1"/>
    <m/>
    <n v="379161"/>
    <x v="1"/>
    <s v="C"/>
    <d v="2026-02-04T00:00:00"/>
    <x v="2"/>
    <d v="2025-11-01T00:00:00"/>
    <m/>
    <n v="0"/>
    <n v="0"/>
    <n v="0"/>
    <n v="0"/>
    <n v="0"/>
    <n v="1"/>
    <n v="0"/>
    <n v="0"/>
    <n v="0"/>
    <n v="0"/>
    <n v="0"/>
    <n v="0"/>
    <n v="0"/>
    <n v="0"/>
    <n v="0"/>
    <n v="0"/>
    <n v="0"/>
    <n v="0"/>
    <n v="0"/>
    <n v="0"/>
    <n v="0"/>
    <n v="0"/>
    <n v="0"/>
    <n v="0"/>
    <n v="0"/>
    <n v="0"/>
    <n v="0"/>
    <n v="0"/>
    <n v="0"/>
    <n v="0"/>
    <n v="0"/>
    <n v="0"/>
    <n v="0"/>
    <n v="0"/>
    <n v="0"/>
    <n v="0"/>
    <n v="0"/>
    <n v="0"/>
    <n v="0"/>
    <m/>
    <s v="Tenant-Based scattered site"/>
    <x v="1"/>
    <s v="218 West Allen Street"/>
    <m/>
    <s v="Hendersonville"/>
    <s v="NC"/>
    <n v="28043"/>
    <n v="0"/>
    <n v="0"/>
    <n v="0"/>
    <n v="0"/>
    <n v="0"/>
    <n v="11"/>
    <n v="0"/>
    <n v="0"/>
    <n v="11"/>
    <n v="0"/>
    <n v="0"/>
    <n v="11"/>
    <n v="0"/>
    <m/>
    <m/>
    <n v="0"/>
    <n v="11"/>
    <n v="11"/>
    <s v="No"/>
    <m/>
    <n v="0"/>
  </r>
  <r>
    <n v="220"/>
    <s v="NC"/>
    <x v="2"/>
    <s v="NC-503"/>
    <n v="2026"/>
    <x v="27"/>
    <n v="20638"/>
    <s v="Back at Home BoS - Region 3 - Partners - PSH - Unsheltered CoC"/>
    <m/>
    <n v="20694"/>
    <d v="2026-02-04T00:00:00"/>
    <x v="1"/>
    <m/>
    <n v="379035"/>
    <x v="1"/>
    <s v="C"/>
    <d v="2026-02-04T00:00:00"/>
    <x v="2"/>
    <d v="2023-10-01T00:00:00"/>
    <m/>
    <n v="0"/>
    <n v="0"/>
    <n v="0"/>
    <n v="0"/>
    <n v="0"/>
    <n v="0"/>
    <n v="0"/>
    <n v="0"/>
    <n v="0"/>
    <n v="0"/>
    <n v="0"/>
    <n v="0"/>
    <n v="0"/>
    <n v="0"/>
    <n v="1"/>
    <n v="0"/>
    <n v="0"/>
    <n v="0"/>
    <n v="0"/>
    <n v="0"/>
    <n v="0"/>
    <n v="0"/>
    <n v="0"/>
    <n v="0"/>
    <n v="0"/>
    <n v="0"/>
    <n v="0"/>
    <n v="0"/>
    <n v="0"/>
    <n v="0"/>
    <n v="0"/>
    <n v="0"/>
    <n v="0"/>
    <n v="0"/>
    <n v="0"/>
    <n v="0"/>
    <n v="0"/>
    <n v="0"/>
    <n v="0"/>
    <m/>
    <s v="Tenant-Based scattered site"/>
    <x v="1"/>
    <s v="1985 Tate Blvd. S.E. Suite 529"/>
    <m/>
    <s v="Hickory"/>
    <s v="NC"/>
    <n v="28601"/>
    <n v="3"/>
    <n v="1"/>
    <n v="0"/>
    <n v="0"/>
    <n v="0"/>
    <n v="1"/>
    <n v="0"/>
    <n v="0"/>
    <n v="0"/>
    <n v="0"/>
    <n v="0"/>
    <n v="4"/>
    <n v="0"/>
    <m/>
    <m/>
    <n v="0"/>
    <n v="4"/>
    <n v="4"/>
    <s v="No"/>
    <m/>
    <n v="2"/>
  </r>
  <r>
    <n v="221"/>
    <s v="NC"/>
    <x v="2"/>
    <s v="NC-503"/>
    <n v="2026"/>
    <x v="27"/>
    <n v="20638"/>
    <s v="Back at Home BoS - Region 3 - Partners - RRH - Unsheltered CoC"/>
    <m/>
    <n v="20695"/>
    <d v="2026-02-04T00:00:00"/>
    <x v="4"/>
    <m/>
    <n v="379035"/>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1985 Tate Blvd. S.E. Suite 529"/>
    <m/>
    <s v="Hickory"/>
    <s v="NC"/>
    <n v="28601"/>
    <n v="23"/>
    <n v="7"/>
    <n v="0"/>
    <n v="0"/>
    <n v="0"/>
    <n v="29"/>
    <n v="0"/>
    <n v="0"/>
    <n v="0"/>
    <n v="0"/>
    <n v="0"/>
    <n v="52"/>
    <n v="0"/>
    <m/>
    <m/>
    <n v="0"/>
    <n v="52"/>
    <n v="52"/>
    <s v="No"/>
    <m/>
    <n v="2"/>
  </r>
  <r>
    <n v="233"/>
    <s v="NC"/>
    <x v="2"/>
    <s v="NC-503"/>
    <n v="2026"/>
    <x v="27"/>
    <n v="20638"/>
    <s v="Back at Home BoS - Region 3 - Vaya - RRH - Rural CoC"/>
    <m/>
    <n v="20716"/>
    <d v="2026-02-04T00:00:00"/>
    <x v="4"/>
    <m/>
    <n v="379111"/>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408 Spaulding Rd. Suite B"/>
    <m/>
    <s v="Marion"/>
    <s v="NC"/>
    <n v="28752"/>
    <n v="20"/>
    <n v="7"/>
    <n v="0"/>
    <n v="0"/>
    <n v="0"/>
    <n v="14"/>
    <n v="0"/>
    <n v="0"/>
    <n v="0"/>
    <n v="0"/>
    <n v="0"/>
    <n v="34"/>
    <n v="0"/>
    <m/>
    <m/>
    <n v="0"/>
    <n v="34"/>
    <n v="34"/>
    <s v="No"/>
    <m/>
    <n v="2"/>
  </r>
  <r>
    <n v="234"/>
    <s v="NC"/>
    <x v="2"/>
    <s v="NC-503"/>
    <n v="2026"/>
    <x v="27"/>
    <n v="20638"/>
    <s v="Back at Home BoS - Region 3 - Vaya - RRH - Unsheltered CoC"/>
    <m/>
    <n v="20718"/>
    <d v="2026-02-04T00:00:00"/>
    <x v="4"/>
    <m/>
    <n v="379027"/>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408 Spaulding Rd. Suite B"/>
    <m/>
    <s v="Marion"/>
    <s v="NC"/>
    <n v="28645"/>
    <n v="0"/>
    <n v="0"/>
    <n v="0"/>
    <n v="0"/>
    <n v="0"/>
    <n v="0"/>
    <n v="0"/>
    <n v="0"/>
    <n v="0"/>
    <n v="0"/>
    <n v="0"/>
    <n v="0"/>
    <n v="0"/>
    <m/>
    <m/>
    <n v="0"/>
    <n v="0"/>
    <n v="0"/>
    <s v="No"/>
    <m/>
    <n v="2"/>
  </r>
  <r>
    <n v="196"/>
    <s v="NC"/>
    <x v="2"/>
    <s v="NC-503"/>
    <n v="2026"/>
    <x v="27"/>
    <n v="20638"/>
    <s v="Back at Home BoS - Region 4 - Diakonos - PSH - Rural CoC"/>
    <m/>
    <n v="20645"/>
    <d v="2026-02-04T00:00:00"/>
    <x v="1"/>
    <m/>
    <n v="379097"/>
    <x v="1"/>
    <s v="C"/>
    <d v="2026-02-04T00:00:00"/>
    <x v="2"/>
    <d v="2023-10-01T00:00:00"/>
    <m/>
    <n v="0"/>
    <n v="0"/>
    <n v="0"/>
    <n v="0"/>
    <n v="0"/>
    <n v="0"/>
    <n v="0"/>
    <n v="0"/>
    <n v="0"/>
    <n v="0"/>
    <n v="0"/>
    <n v="0"/>
    <n v="0"/>
    <n v="0"/>
    <n v="0"/>
    <n v="1"/>
    <n v="0"/>
    <n v="0"/>
    <n v="0"/>
    <n v="0"/>
    <n v="0"/>
    <n v="0"/>
    <n v="0"/>
    <n v="0"/>
    <n v="0"/>
    <n v="0"/>
    <n v="0"/>
    <n v="0"/>
    <n v="0"/>
    <n v="0"/>
    <n v="0"/>
    <n v="0"/>
    <n v="0"/>
    <n v="0"/>
    <n v="0"/>
    <n v="0"/>
    <n v="0"/>
    <n v="0"/>
    <n v="0"/>
    <m/>
    <s v="Tenant-Based scattered site"/>
    <x v="1"/>
    <s v="1421 Fifth Street"/>
    <m/>
    <s v="Statesville"/>
    <s v="NC"/>
    <n v="27030"/>
    <n v="4"/>
    <n v="2"/>
    <n v="0"/>
    <n v="0"/>
    <n v="4"/>
    <n v="5"/>
    <n v="0"/>
    <n v="0"/>
    <n v="5"/>
    <n v="0"/>
    <n v="0"/>
    <n v="9"/>
    <n v="0"/>
    <m/>
    <m/>
    <n v="0"/>
    <n v="9"/>
    <n v="9"/>
    <s v="No"/>
    <m/>
    <n v="2"/>
  </r>
  <r>
    <n v="199"/>
    <s v="NC"/>
    <x v="2"/>
    <s v="NC-503"/>
    <n v="2026"/>
    <x v="27"/>
    <n v="20638"/>
    <s v="Back at Home BoS - Region 4 - Diakonos - PSH - Unsheltered CoC"/>
    <m/>
    <n v="20650"/>
    <d v="2026-02-04T00:00:00"/>
    <x v="1"/>
    <m/>
    <n v="379097"/>
    <x v="1"/>
    <s v="C"/>
    <d v="2025-08-01T00:00:00"/>
    <x v="2"/>
    <d v="2023-10-01T00:00:00"/>
    <m/>
    <n v="0"/>
    <n v="0"/>
    <n v="0"/>
    <n v="0"/>
    <n v="0"/>
    <n v="0"/>
    <n v="0"/>
    <n v="0"/>
    <n v="0"/>
    <n v="0"/>
    <n v="0"/>
    <n v="0"/>
    <n v="0"/>
    <n v="0"/>
    <n v="1"/>
    <n v="0"/>
    <n v="0"/>
    <n v="0"/>
    <n v="0"/>
    <n v="0"/>
    <n v="0"/>
    <n v="0"/>
    <n v="0"/>
    <n v="0"/>
    <n v="0"/>
    <n v="0"/>
    <n v="0"/>
    <n v="0"/>
    <n v="0"/>
    <n v="0"/>
    <n v="0"/>
    <n v="0"/>
    <n v="0"/>
    <n v="0"/>
    <n v="0"/>
    <n v="0"/>
    <n v="0"/>
    <n v="0"/>
    <n v="0"/>
    <m/>
    <s v="Tenant-Based scattered site"/>
    <x v="1"/>
    <s v="1421 Fifth Street"/>
    <m/>
    <s v="Statesville"/>
    <s v="NC"/>
    <n v="28677"/>
    <n v="0"/>
    <n v="0"/>
    <n v="0"/>
    <n v="0"/>
    <n v="0"/>
    <n v="4"/>
    <n v="0"/>
    <n v="0"/>
    <n v="0"/>
    <n v="0"/>
    <n v="0"/>
    <n v="4"/>
    <n v="0"/>
    <m/>
    <m/>
    <n v="0"/>
    <n v="4"/>
    <n v="4"/>
    <s v="No"/>
    <m/>
    <n v="2"/>
  </r>
  <r>
    <n v="198"/>
    <s v="NC"/>
    <x v="2"/>
    <s v="NC-503"/>
    <n v="2026"/>
    <x v="27"/>
    <n v="20638"/>
    <s v="Back at Home BoS - Region 4 - Diakonos - RRH - Rural CoC"/>
    <m/>
    <n v="20648"/>
    <d v="2026-02-04T00:00:00"/>
    <x v="4"/>
    <m/>
    <n v="379097"/>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1421 Fifth St"/>
    <m/>
    <s v="Statesville"/>
    <s v="NC"/>
    <n v="27030"/>
    <n v="23"/>
    <n v="7"/>
    <n v="0"/>
    <n v="0"/>
    <n v="0"/>
    <n v="10"/>
    <n v="0"/>
    <n v="0"/>
    <n v="0"/>
    <n v="0"/>
    <n v="0"/>
    <n v="33"/>
    <n v="0"/>
    <m/>
    <m/>
    <n v="0"/>
    <n v="33"/>
    <n v="33"/>
    <s v="No"/>
    <m/>
    <n v="2"/>
  </r>
  <r>
    <n v="200"/>
    <s v="NC"/>
    <x v="2"/>
    <s v="NC-503"/>
    <n v="2026"/>
    <x v="27"/>
    <n v="20638"/>
    <s v="Back at Home BoS - Region 4 - Diakonos - RRH - Unsheltered CoC"/>
    <m/>
    <n v="20651"/>
    <d v="2026-02-04T00:00:00"/>
    <x v="4"/>
    <m/>
    <n v="379097"/>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1421 Fifth Street"/>
    <m/>
    <s v="Statesville"/>
    <s v="NC"/>
    <n v="28687"/>
    <n v="17"/>
    <n v="5"/>
    <n v="0"/>
    <n v="0"/>
    <n v="0"/>
    <n v="19"/>
    <n v="0"/>
    <n v="0"/>
    <n v="0"/>
    <n v="0"/>
    <n v="0"/>
    <n v="36"/>
    <n v="0"/>
    <m/>
    <m/>
    <n v="0"/>
    <n v="36"/>
    <n v="36"/>
    <s v="No"/>
    <m/>
    <n v="2"/>
  </r>
  <r>
    <n v="195"/>
    <s v="NC"/>
    <x v="2"/>
    <s v="NC-503"/>
    <n v="2026"/>
    <x v="27"/>
    <n v="20638"/>
    <s v="Back at Home BoS - Region 5 - Brick Capital - PSH - Unsheltered CoC"/>
    <m/>
    <n v="20644"/>
    <d v="2026-02-04T00:00:00"/>
    <x v="1"/>
    <m/>
    <n v="379057"/>
    <x v="1"/>
    <s v="C"/>
    <d v="2025-09-01T00:00:00"/>
    <x v="2"/>
    <d v="2023-10-01T00:00:00"/>
    <m/>
    <n v="0"/>
    <n v="0"/>
    <n v="0"/>
    <n v="0"/>
    <n v="0"/>
    <n v="0"/>
    <n v="0"/>
    <n v="0"/>
    <n v="0"/>
    <n v="0"/>
    <n v="0"/>
    <n v="0"/>
    <n v="0"/>
    <n v="0"/>
    <n v="1"/>
    <n v="0"/>
    <n v="0"/>
    <n v="0"/>
    <n v="0"/>
    <n v="0"/>
    <n v="0"/>
    <n v="0"/>
    <n v="0"/>
    <n v="0"/>
    <n v="0"/>
    <n v="0"/>
    <n v="0"/>
    <n v="0"/>
    <n v="0"/>
    <n v="0"/>
    <n v="0"/>
    <n v="0"/>
    <n v="0"/>
    <n v="0"/>
    <n v="0"/>
    <n v="0"/>
    <n v="0"/>
    <n v="0"/>
    <n v="0"/>
    <m/>
    <s v="Tenant-Based scattered site"/>
    <x v="1"/>
    <s v="822 S Horner Blvd"/>
    <m/>
    <s v="Sanford"/>
    <s v="NC"/>
    <n v="27292"/>
    <n v="27"/>
    <n v="8"/>
    <n v="0"/>
    <n v="0"/>
    <n v="0"/>
    <n v="1"/>
    <n v="0"/>
    <n v="0"/>
    <n v="0"/>
    <n v="0"/>
    <n v="0"/>
    <n v="28"/>
    <n v="0"/>
    <m/>
    <m/>
    <n v="0"/>
    <n v="28"/>
    <n v="28"/>
    <s v="No"/>
    <m/>
    <n v="2"/>
  </r>
  <r>
    <n v="197"/>
    <s v="NC"/>
    <x v="2"/>
    <s v="NC-503"/>
    <n v="2026"/>
    <x v="27"/>
    <n v="20638"/>
    <s v="Back at Home BoS - Region 5 - Brick Capital - RRH - Unsheltered CoC"/>
    <m/>
    <n v="20646"/>
    <d v="2026-02-04T00:00:00"/>
    <x v="4"/>
    <m/>
    <n v="379057"/>
    <x v="1"/>
    <s v="C"/>
    <d v="2026-02-04T00:00:00"/>
    <x v="2"/>
    <d v="2023-10-01T00:00:00"/>
    <m/>
    <n v="0"/>
    <n v="0"/>
    <n v="0"/>
    <n v="0"/>
    <n v="0"/>
    <n v="0"/>
    <n v="0"/>
    <n v="0"/>
    <n v="0"/>
    <n v="0"/>
    <n v="0"/>
    <n v="0"/>
    <n v="0"/>
    <n v="0"/>
    <n v="0"/>
    <n v="1"/>
    <n v="0"/>
    <n v="0"/>
    <n v="0"/>
    <n v="0"/>
    <n v="0"/>
    <n v="0"/>
    <n v="0"/>
    <n v="0"/>
    <n v="0"/>
    <n v="0"/>
    <n v="0"/>
    <n v="0"/>
    <n v="0"/>
    <n v="0"/>
    <n v="0"/>
    <n v="0"/>
    <n v="0"/>
    <n v="0"/>
    <n v="0"/>
    <n v="0"/>
    <n v="0"/>
    <n v="0"/>
    <n v="0"/>
    <m/>
    <s v="Tenant-Based scattered site"/>
    <x v="1"/>
    <s v="822 S Horner Blvd"/>
    <m/>
    <s v="Sanford"/>
    <s v="NC"/>
    <n v="27292"/>
    <n v="0"/>
    <n v="0"/>
    <n v="0"/>
    <n v="0"/>
    <n v="0"/>
    <n v="104"/>
    <n v="0"/>
    <n v="0"/>
    <n v="0"/>
    <n v="0"/>
    <n v="0"/>
    <n v="104"/>
    <n v="0"/>
    <m/>
    <m/>
    <n v="0"/>
    <n v="104"/>
    <n v="104"/>
    <s v="No"/>
    <m/>
    <n v="2"/>
  </r>
  <r>
    <n v="202"/>
    <s v="NC"/>
    <x v="2"/>
    <s v="NC-503"/>
    <n v="2026"/>
    <x v="27"/>
    <n v="20638"/>
    <s v="Back at Home BoS - Region 5 - Partners - RRH - Rural CoC"/>
    <m/>
    <n v="20655"/>
    <d v="2026-02-04T00:00:00"/>
    <x v="4"/>
    <m/>
    <n v="379167"/>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1985 Tate Blvd. S.E. Suite 529"/>
    <m/>
    <s v="Hickory"/>
    <s v="NC"/>
    <n v="28001"/>
    <n v="24"/>
    <n v="8"/>
    <n v="0"/>
    <n v="0"/>
    <n v="0"/>
    <n v="17"/>
    <n v="0"/>
    <n v="0"/>
    <n v="0"/>
    <n v="0"/>
    <n v="0"/>
    <n v="41"/>
    <n v="0"/>
    <m/>
    <m/>
    <n v="0"/>
    <n v="41"/>
    <n v="41"/>
    <s v="No"/>
    <m/>
    <n v="2"/>
  </r>
  <r>
    <n v="201"/>
    <s v="NC"/>
    <x v="2"/>
    <s v="NC-503"/>
    <n v="2026"/>
    <x v="27"/>
    <n v="20638"/>
    <s v="Back at Home BoS - Region 5 - Partners - RRH - Unsheltered CoC"/>
    <m/>
    <n v="20654"/>
    <d v="2026-02-04T00:00:00"/>
    <x v="4"/>
    <m/>
    <n v="379025"/>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1985 Tate Blvd. S.E. Suite 529"/>
    <m/>
    <s v="Hickory"/>
    <s v="NC"/>
    <n v="28025"/>
    <n v="89"/>
    <n v="22"/>
    <n v="0"/>
    <n v="0"/>
    <n v="0"/>
    <n v="34"/>
    <n v="0"/>
    <n v="0"/>
    <n v="0"/>
    <n v="0"/>
    <n v="0"/>
    <n v="123"/>
    <n v="0"/>
    <m/>
    <m/>
    <n v="0"/>
    <n v="123"/>
    <n v="123"/>
    <s v="No"/>
    <m/>
    <n v="2"/>
  </r>
  <r>
    <n v="206"/>
    <s v="NC"/>
    <x v="2"/>
    <s v="NC-503"/>
    <n v="2026"/>
    <x v="27"/>
    <n v="20638"/>
    <s v="Back at Home BoS - Region 5 - Vaya - RRH - Unsheltered CoC"/>
    <m/>
    <n v="20667"/>
    <d v="2026-02-04T00:00:00"/>
    <x v="4"/>
    <m/>
    <n v="379159"/>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825 Wilkesboro Blvd."/>
    <m/>
    <s v="Lenoir"/>
    <s v="NC"/>
    <n v="28144"/>
    <n v="49"/>
    <n v="13"/>
    <n v="0"/>
    <n v="0"/>
    <n v="0"/>
    <n v="14"/>
    <n v="0"/>
    <n v="0"/>
    <n v="0"/>
    <n v="0"/>
    <n v="0"/>
    <n v="63"/>
    <n v="0"/>
    <m/>
    <m/>
    <n v="0"/>
    <n v="63"/>
    <n v="63"/>
    <s v="No"/>
    <m/>
    <n v="2"/>
  </r>
  <r>
    <n v="342"/>
    <s v="NC"/>
    <x v="2"/>
    <s v="NC-503"/>
    <n v="2026"/>
    <x v="27"/>
    <n v="20638"/>
    <s v="Back at Home BoS - Region 5 - Vaya CH ded - PSH - CoC"/>
    <m/>
    <n v="21025"/>
    <d v="2026-02-04T00:00:00"/>
    <x v="1"/>
    <m/>
    <n v="379159"/>
    <x v="1"/>
    <s v="C"/>
    <d v="2026-02-04T00:00:00"/>
    <x v="2"/>
    <d v="2025-11-01T00:00:00"/>
    <m/>
    <n v="0"/>
    <n v="0"/>
    <n v="0"/>
    <n v="0"/>
    <n v="0"/>
    <n v="1"/>
    <n v="0"/>
    <n v="0"/>
    <n v="0"/>
    <n v="0"/>
    <n v="0"/>
    <n v="0"/>
    <n v="0"/>
    <n v="0"/>
    <n v="0"/>
    <n v="0"/>
    <n v="0"/>
    <n v="0"/>
    <n v="0"/>
    <n v="0"/>
    <n v="0"/>
    <n v="0"/>
    <n v="0"/>
    <n v="0"/>
    <n v="0"/>
    <n v="0"/>
    <n v="0"/>
    <n v="0"/>
    <n v="0"/>
    <n v="0"/>
    <n v="0"/>
    <n v="0"/>
    <n v="0"/>
    <n v="0"/>
    <n v="0"/>
    <n v="0"/>
    <n v="0"/>
    <n v="0"/>
    <n v="0"/>
    <m/>
    <s v="Tenant-Based scattered site"/>
    <x v="1"/>
    <s v="825 Wilkesboro Blvd."/>
    <m/>
    <s v="Lenoir"/>
    <s v="NC"/>
    <n v="28144"/>
    <n v="0"/>
    <n v="0"/>
    <n v="0"/>
    <n v="0"/>
    <n v="0"/>
    <n v="2"/>
    <n v="0"/>
    <n v="0"/>
    <n v="0"/>
    <n v="0"/>
    <n v="0"/>
    <n v="2"/>
    <n v="0"/>
    <m/>
    <m/>
    <n v="0"/>
    <n v="2"/>
    <n v="2"/>
    <s v="No"/>
    <m/>
    <n v="2"/>
  </r>
  <r>
    <n v="216"/>
    <s v="NC"/>
    <x v="2"/>
    <s v="NC-503"/>
    <n v="2026"/>
    <x v="27"/>
    <n v="20638"/>
    <s v="Back at Home BoS - Region 6 - Salvation Army Greensboro - PSH - Unsheltered CoC"/>
    <m/>
    <n v="20686"/>
    <d v="2026-02-04T00:00:00"/>
    <x v="1"/>
    <m/>
    <n v="379157"/>
    <x v="1"/>
    <s v="C"/>
    <d v="2026-02-04T00:00:00"/>
    <x v="2"/>
    <d v="2023-10-01T00:00:00"/>
    <m/>
    <n v="0"/>
    <n v="0"/>
    <n v="0"/>
    <n v="0"/>
    <n v="0"/>
    <n v="0"/>
    <n v="0"/>
    <n v="0"/>
    <n v="0"/>
    <n v="0"/>
    <n v="0"/>
    <n v="0"/>
    <n v="0"/>
    <n v="0"/>
    <n v="1"/>
    <n v="0"/>
    <n v="0"/>
    <n v="0"/>
    <n v="0"/>
    <n v="0"/>
    <n v="0"/>
    <n v="0"/>
    <n v="0"/>
    <n v="0"/>
    <n v="0"/>
    <n v="0"/>
    <n v="0"/>
    <n v="0"/>
    <n v="0"/>
    <n v="0"/>
    <n v="0"/>
    <n v="0"/>
    <n v="0"/>
    <n v="0"/>
    <n v="0"/>
    <n v="0"/>
    <n v="0"/>
    <n v="0"/>
    <n v="0"/>
    <m/>
    <s v="Tenant-Based scattered site"/>
    <x v="1"/>
    <s v="1001 Freeman Mill Rd"/>
    <m/>
    <s v="Greensboro"/>
    <s v="NC"/>
    <n v="27375"/>
    <n v="4"/>
    <n v="1"/>
    <n v="0"/>
    <n v="0"/>
    <n v="0"/>
    <n v="4"/>
    <n v="0"/>
    <n v="0"/>
    <n v="0"/>
    <n v="0"/>
    <n v="0"/>
    <n v="8"/>
    <n v="0"/>
    <m/>
    <m/>
    <n v="0"/>
    <n v="8"/>
    <n v="8"/>
    <s v="No"/>
    <m/>
    <n v="2"/>
  </r>
  <r>
    <n v="215"/>
    <s v="NC"/>
    <x v="2"/>
    <s v="NC-503"/>
    <n v="2026"/>
    <x v="27"/>
    <n v="20638"/>
    <s v="Back at Home BoS - Region 6 - Salvation Army Greensboro - RRH - Rural CoC"/>
    <m/>
    <n v="20685"/>
    <d v="2026-02-04T00:00:00"/>
    <x v="4"/>
    <m/>
    <n v="379145"/>
    <x v="1"/>
    <s v="C"/>
    <d v="2025-01-29T00:00:00"/>
    <x v="2"/>
    <d v="2023-10-01T00:00:00"/>
    <m/>
    <n v="0"/>
    <n v="0"/>
    <n v="0"/>
    <n v="0"/>
    <n v="0"/>
    <n v="0"/>
    <n v="1"/>
    <n v="0"/>
    <n v="0"/>
    <n v="0"/>
    <n v="0"/>
    <n v="0"/>
    <n v="0"/>
    <n v="0"/>
    <n v="0"/>
    <n v="0"/>
    <n v="0"/>
    <n v="0"/>
    <n v="0"/>
    <n v="0"/>
    <n v="0"/>
    <n v="0"/>
    <n v="0"/>
    <n v="0"/>
    <n v="0"/>
    <n v="0"/>
    <n v="0"/>
    <n v="0"/>
    <n v="0"/>
    <n v="0"/>
    <n v="0"/>
    <n v="0"/>
    <n v="0"/>
    <n v="0"/>
    <n v="0"/>
    <n v="0"/>
    <n v="0"/>
    <n v="0"/>
    <n v="0"/>
    <m/>
    <s v="Tenant-Based scattered site"/>
    <x v="1"/>
    <s v="1001 Freeman Mill Rd"/>
    <m/>
    <s v="Greensboro"/>
    <s v="NC"/>
    <n v="27573"/>
    <n v="0"/>
    <n v="0"/>
    <n v="0"/>
    <n v="0"/>
    <n v="0"/>
    <n v="1"/>
    <n v="0"/>
    <n v="0"/>
    <n v="0"/>
    <n v="0"/>
    <n v="0"/>
    <n v="1"/>
    <n v="0"/>
    <m/>
    <m/>
    <n v="0"/>
    <n v="1"/>
    <n v="1"/>
    <s v="No"/>
    <m/>
    <n v="2"/>
  </r>
  <r>
    <n v="217"/>
    <s v="NC"/>
    <x v="2"/>
    <s v="NC-503"/>
    <n v="2026"/>
    <x v="27"/>
    <n v="20638"/>
    <s v="Back at Home BoS - Region 6 - Salvation Army Greensboro - RRH - Unsheltered CoC"/>
    <m/>
    <n v="20687"/>
    <d v="2026-02-04T00:00:00"/>
    <x v="4"/>
    <m/>
    <n v="379157"/>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1001 Freeman Mill Rd"/>
    <m/>
    <s v="Greensboro"/>
    <s v="NC"/>
    <n v="27375"/>
    <n v="49"/>
    <n v="17"/>
    <n v="0"/>
    <n v="0"/>
    <n v="0"/>
    <n v="17"/>
    <n v="0"/>
    <n v="0"/>
    <n v="0"/>
    <n v="0"/>
    <n v="0"/>
    <n v="66"/>
    <n v="0"/>
    <m/>
    <m/>
    <n v="0"/>
    <n v="66"/>
    <n v="66"/>
    <s v="No"/>
    <m/>
    <n v="2"/>
  </r>
  <r>
    <n v="343"/>
    <s v="NC"/>
    <x v="2"/>
    <s v="NC-503"/>
    <n v="2026"/>
    <x v="27"/>
    <n v="20638"/>
    <s v="Back at Home BoS - Region 6 - Salvation Army Greensboro CH ded - PSH - CoC"/>
    <m/>
    <n v="21026"/>
    <d v="2026-02-04T00:00:00"/>
    <x v="1"/>
    <m/>
    <n v="379145"/>
    <x v="1"/>
    <s v="C"/>
    <d v="2026-02-01T00:00:00"/>
    <x v="2"/>
    <d v="2025-11-01T00:00:00"/>
    <m/>
    <n v="0"/>
    <n v="0"/>
    <n v="0"/>
    <n v="0"/>
    <n v="0"/>
    <n v="1"/>
    <n v="0"/>
    <n v="0"/>
    <n v="0"/>
    <n v="0"/>
    <n v="0"/>
    <n v="0"/>
    <n v="0"/>
    <n v="0"/>
    <n v="0"/>
    <n v="0"/>
    <n v="0"/>
    <n v="0"/>
    <n v="0"/>
    <n v="0"/>
    <n v="0"/>
    <n v="0"/>
    <n v="0"/>
    <n v="0"/>
    <n v="0"/>
    <n v="0"/>
    <n v="0"/>
    <n v="0"/>
    <n v="0"/>
    <n v="0"/>
    <n v="0"/>
    <n v="0"/>
    <n v="0"/>
    <n v="0"/>
    <n v="0"/>
    <n v="0"/>
    <n v="0"/>
    <n v="0"/>
    <n v="0"/>
    <m/>
    <s v="Tenant-Based scattered site"/>
    <x v="1"/>
    <s v="1001 Freeman Mill Rd"/>
    <m/>
    <s v="Greensboro"/>
    <s v="NC"/>
    <n v="27573"/>
    <n v="0"/>
    <n v="0"/>
    <n v="0"/>
    <n v="0"/>
    <n v="0"/>
    <n v="9"/>
    <n v="0"/>
    <n v="0"/>
    <n v="9"/>
    <n v="0"/>
    <n v="0"/>
    <n v="9"/>
    <n v="0"/>
    <m/>
    <m/>
    <n v="0"/>
    <n v="9"/>
    <n v="9"/>
    <s v="No"/>
    <m/>
    <n v="0"/>
  </r>
  <r>
    <n v="336"/>
    <s v="NC"/>
    <x v="2"/>
    <s v="NC-503"/>
    <n v="2026"/>
    <x v="27"/>
    <n v="20638"/>
    <s v="Back at Home BoS - Region 6 - Vaya - PSH - Rural CoC"/>
    <m/>
    <n v="21004"/>
    <d v="2026-02-04T00:00:00"/>
    <x v="1"/>
    <m/>
    <n v="379145"/>
    <x v="1"/>
    <s v="C"/>
    <d v="2025-06-10T00:00:00"/>
    <x v="2"/>
    <d v="2025-05-15T00:00:00"/>
    <m/>
    <n v="0"/>
    <n v="0"/>
    <n v="0"/>
    <n v="0"/>
    <n v="0"/>
    <n v="1"/>
    <n v="0"/>
    <n v="0"/>
    <n v="0"/>
    <n v="0"/>
    <n v="0"/>
    <n v="0"/>
    <n v="0"/>
    <n v="0"/>
    <n v="0"/>
    <n v="0"/>
    <n v="0"/>
    <n v="0"/>
    <n v="0"/>
    <n v="0"/>
    <n v="0"/>
    <n v="0"/>
    <n v="0"/>
    <n v="0"/>
    <n v="0"/>
    <n v="0"/>
    <n v="0"/>
    <n v="0"/>
    <n v="0"/>
    <n v="0"/>
    <n v="0"/>
    <n v="0"/>
    <n v="0"/>
    <n v="0"/>
    <n v="0"/>
    <n v="0"/>
    <n v="0"/>
    <n v="0"/>
    <n v="0"/>
    <m/>
    <s v="Tenant-Based scattered site"/>
    <x v="1"/>
    <m/>
    <m/>
    <m/>
    <m/>
    <n v="27537"/>
    <n v="0"/>
    <n v="0"/>
    <n v="0"/>
    <n v="0"/>
    <n v="0"/>
    <n v="1"/>
    <n v="0"/>
    <n v="0"/>
    <n v="1"/>
    <n v="0"/>
    <n v="0"/>
    <n v="1"/>
    <n v="0"/>
    <m/>
    <m/>
    <n v="0"/>
    <n v="1"/>
    <n v="1"/>
    <s v="No"/>
    <m/>
    <n v="2"/>
  </r>
  <r>
    <n v="295"/>
    <s v="NC"/>
    <x v="2"/>
    <s v="NC-503"/>
    <n v="2026"/>
    <x v="27"/>
    <n v="20638"/>
    <s v="Back at Home BoS - Region 6 - Vaya - PSH - Unsheltered CoC"/>
    <m/>
    <n v="20941"/>
    <d v="2026-02-04T00:00:00"/>
    <x v="1"/>
    <m/>
    <n v="379157"/>
    <x v="1"/>
    <s v="C"/>
    <d v="2026-02-04T00:00:00"/>
    <x v="2"/>
    <d v="2025-05-15T00:00:00"/>
    <m/>
    <n v="0"/>
    <n v="0"/>
    <n v="0"/>
    <n v="0"/>
    <n v="0"/>
    <n v="0"/>
    <n v="0"/>
    <n v="0"/>
    <n v="0"/>
    <n v="0"/>
    <n v="0"/>
    <n v="0"/>
    <n v="0"/>
    <n v="0"/>
    <n v="1"/>
    <n v="0"/>
    <n v="0"/>
    <n v="0"/>
    <n v="0"/>
    <n v="0"/>
    <n v="0"/>
    <n v="0"/>
    <n v="0"/>
    <n v="0"/>
    <n v="0"/>
    <n v="0"/>
    <n v="0"/>
    <n v="0"/>
    <n v="0"/>
    <n v="0"/>
    <n v="0"/>
    <n v="0"/>
    <n v="0"/>
    <n v="0"/>
    <n v="0"/>
    <n v="0"/>
    <n v="0"/>
    <n v="0"/>
    <n v="0"/>
    <m/>
    <s v="Tenant-Based scattered site"/>
    <x v="1"/>
    <s v="1001 Freeman Mill Rd"/>
    <m/>
    <s v="Greensboro"/>
    <s v="NC"/>
    <n v="27217"/>
    <n v="26"/>
    <n v="5"/>
    <n v="0"/>
    <n v="0"/>
    <n v="0"/>
    <n v="15"/>
    <n v="0"/>
    <n v="0"/>
    <n v="0"/>
    <n v="0"/>
    <n v="0"/>
    <n v="41"/>
    <n v="0"/>
    <m/>
    <m/>
    <n v="0"/>
    <n v="41"/>
    <n v="41"/>
    <s v="No"/>
    <m/>
    <n v="2"/>
  </r>
  <r>
    <n v="222"/>
    <s v="NC"/>
    <x v="2"/>
    <s v="NC-503"/>
    <n v="2026"/>
    <x v="27"/>
    <n v="20638"/>
    <s v="Back at Home BoS - Region 7 - Brick Capital - PSH - Rural CoC"/>
    <m/>
    <n v="20697"/>
    <d v="2026-02-04T00:00:00"/>
    <x v="1"/>
    <m/>
    <n v="379085"/>
    <x v="1"/>
    <s v="C"/>
    <d v="2026-02-03T00:00:00"/>
    <x v="2"/>
    <d v="2023-10-01T00:00:00"/>
    <m/>
    <n v="0"/>
    <n v="0"/>
    <n v="0"/>
    <n v="0"/>
    <n v="0"/>
    <n v="0"/>
    <n v="0"/>
    <n v="0"/>
    <n v="0"/>
    <n v="0"/>
    <n v="0"/>
    <n v="0"/>
    <n v="0"/>
    <n v="0"/>
    <n v="0"/>
    <n v="1"/>
    <n v="0"/>
    <n v="0"/>
    <n v="0"/>
    <n v="0"/>
    <n v="0"/>
    <n v="0"/>
    <n v="0"/>
    <n v="0"/>
    <n v="0"/>
    <n v="0"/>
    <n v="0"/>
    <n v="0"/>
    <n v="0"/>
    <n v="0"/>
    <n v="0"/>
    <n v="0"/>
    <n v="0"/>
    <n v="0"/>
    <n v="0"/>
    <n v="0"/>
    <n v="0"/>
    <n v="0"/>
    <n v="0"/>
    <m/>
    <s v="Tenant-Based scattered site"/>
    <x v="1"/>
    <s v="822 S Horner Blvd"/>
    <m/>
    <s v="Sanford"/>
    <s v="NC"/>
    <n v="28334"/>
    <n v="6"/>
    <n v="2"/>
    <n v="0"/>
    <n v="0"/>
    <n v="0"/>
    <n v="13"/>
    <n v="0"/>
    <n v="0"/>
    <n v="0"/>
    <n v="0"/>
    <n v="0"/>
    <n v="19"/>
    <n v="0"/>
    <m/>
    <m/>
    <n v="0"/>
    <n v="19"/>
    <n v="19"/>
    <s v="No"/>
    <m/>
    <n v="2"/>
  </r>
  <r>
    <n v="223"/>
    <s v="NC"/>
    <x v="2"/>
    <s v="NC-503"/>
    <n v="2026"/>
    <x v="27"/>
    <n v="20638"/>
    <s v="Back at Home BoS - Region 7 - Brick Capital - RRH - Rural CoC"/>
    <m/>
    <n v="20698"/>
    <d v="2026-02-04T00:00:00"/>
    <x v="4"/>
    <m/>
    <n v="379085"/>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822 S Horner Blvd"/>
    <m/>
    <s v="Sanford"/>
    <s v="NC"/>
    <n v="28334"/>
    <n v="164"/>
    <n v="45"/>
    <n v="0"/>
    <n v="0"/>
    <n v="0"/>
    <n v="34"/>
    <n v="0"/>
    <n v="0"/>
    <n v="0"/>
    <n v="0"/>
    <n v="0"/>
    <n v="198"/>
    <n v="0"/>
    <m/>
    <m/>
    <n v="0"/>
    <n v="198"/>
    <n v="198"/>
    <s v="No"/>
    <m/>
    <n v="2"/>
  </r>
  <r>
    <n v="224"/>
    <s v="NC"/>
    <x v="2"/>
    <s v="NC-503"/>
    <n v="2026"/>
    <x v="27"/>
    <n v="20638"/>
    <s v="Back at Home BoS - Region 7 - Brick Capital - RRH - Unsheltered CoC"/>
    <m/>
    <n v="20700"/>
    <d v="2026-02-04T00:00:00"/>
    <x v="4"/>
    <m/>
    <n v="379085"/>
    <x v="1"/>
    <s v="C"/>
    <d v="2026-02-04T00:00:00"/>
    <x v="2"/>
    <d v="2023-10-01T00:00:00"/>
    <m/>
    <n v="0"/>
    <n v="0"/>
    <n v="0"/>
    <n v="0"/>
    <n v="0"/>
    <n v="0"/>
    <n v="0"/>
    <n v="0"/>
    <n v="0"/>
    <n v="0"/>
    <n v="0"/>
    <n v="0"/>
    <n v="0"/>
    <n v="0"/>
    <n v="0"/>
    <n v="1"/>
    <n v="0"/>
    <n v="0"/>
    <n v="0"/>
    <n v="0"/>
    <n v="0"/>
    <n v="0"/>
    <n v="0"/>
    <n v="0"/>
    <n v="0"/>
    <n v="0"/>
    <n v="0"/>
    <n v="0"/>
    <n v="0"/>
    <n v="0"/>
    <n v="0"/>
    <n v="0"/>
    <n v="0"/>
    <n v="0"/>
    <n v="0"/>
    <n v="0"/>
    <n v="0"/>
    <n v="0"/>
    <n v="0"/>
    <m/>
    <s v="Tenant-Based scattered site"/>
    <x v="1"/>
    <s v="822 S Horner Blvd"/>
    <m/>
    <s v="Sanford"/>
    <s v="NC"/>
    <n v="28334"/>
    <n v="28"/>
    <n v="7"/>
    <n v="0"/>
    <n v="0"/>
    <n v="0"/>
    <n v="7"/>
    <n v="0"/>
    <n v="0"/>
    <n v="0"/>
    <n v="0"/>
    <n v="0"/>
    <n v="35"/>
    <n v="0"/>
    <m/>
    <m/>
    <n v="0"/>
    <n v="35"/>
    <n v="35"/>
    <s v="No"/>
    <m/>
    <n v="2"/>
  </r>
  <r>
    <n v="340"/>
    <s v="NC"/>
    <x v="2"/>
    <s v="NC-503"/>
    <n v="2026"/>
    <x v="27"/>
    <n v="20638"/>
    <s v="Back at Home BoS - Region 7 - Brick Capital CH ded - PSH - CoC"/>
    <m/>
    <n v="21022"/>
    <d v="2026-02-04T00:00:00"/>
    <x v="1"/>
    <m/>
    <n v="379105"/>
    <x v="1"/>
    <s v="C"/>
    <d v="2026-02-04T00:00:00"/>
    <x v="2"/>
    <d v="2025-01-01T00:00:00"/>
    <m/>
    <n v="0"/>
    <n v="0"/>
    <n v="0"/>
    <n v="0"/>
    <n v="0"/>
    <n v="1"/>
    <n v="0"/>
    <n v="0"/>
    <n v="0"/>
    <n v="0"/>
    <n v="0"/>
    <n v="0"/>
    <n v="0"/>
    <n v="0"/>
    <n v="0"/>
    <n v="0"/>
    <n v="0"/>
    <n v="0"/>
    <n v="0"/>
    <n v="0"/>
    <n v="0"/>
    <n v="0"/>
    <n v="0"/>
    <n v="0"/>
    <n v="0"/>
    <n v="0"/>
    <n v="0"/>
    <n v="0"/>
    <n v="0"/>
    <n v="0"/>
    <n v="0"/>
    <n v="0"/>
    <n v="0"/>
    <n v="0"/>
    <n v="0"/>
    <n v="0"/>
    <n v="0"/>
    <n v="0"/>
    <n v="0"/>
    <m/>
    <s v="Tenant-Based scattered site"/>
    <x v="1"/>
    <s v="822 S Horner Blvd"/>
    <m/>
    <s v="Sanford"/>
    <s v="NC"/>
    <n v="27330"/>
    <n v="0"/>
    <n v="0"/>
    <n v="0"/>
    <n v="0"/>
    <n v="0"/>
    <n v="10"/>
    <n v="0"/>
    <n v="0"/>
    <n v="10"/>
    <n v="0"/>
    <n v="0"/>
    <n v="10"/>
    <n v="0"/>
    <m/>
    <m/>
    <n v="0"/>
    <n v="10"/>
    <n v="10"/>
    <s v="No"/>
    <m/>
    <n v="0"/>
  </r>
  <r>
    <n v="203"/>
    <s v="NC"/>
    <x v="2"/>
    <s v="NC-503"/>
    <n v="2026"/>
    <x v="27"/>
    <n v="20638"/>
    <s v="Back at Home BoS - Region 8 - Brick Capital - RRH - Rural CoC"/>
    <m/>
    <n v="20657"/>
    <d v="2026-02-04T00:00:00"/>
    <x v="4"/>
    <m/>
    <n v="379155"/>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822 S Horner Blvd"/>
    <m/>
    <s v="Sanford"/>
    <s v="NC"/>
    <n v="28358"/>
    <n v="7"/>
    <n v="3"/>
    <n v="0"/>
    <n v="0"/>
    <n v="0"/>
    <n v="8"/>
    <n v="0"/>
    <n v="0"/>
    <n v="0"/>
    <n v="0"/>
    <n v="0"/>
    <n v="15"/>
    <n v="0"/>
    <m/>
    <m/>
    <n v="0"/>
    <n v="15"/>
    <n v="15"/>
    <s v="No"/>
    <m/>
    <n v="2"/>
  </r>
  <r>
    <n v="204"/>
    <s v="NC"/>
    <x v="2"/>
    <s v="NC-503"/>
    <n v="2026"/>
    <x v="27"/>
    <n v="20638"/>
    <s v="Back at Home BoS - Region 8 - Trillium - RRH - Rural CoC"/>
    <m/>
    <n v="20660"/>
    <d v="2026-02-04T00:00:00"/>
    <x v="4"/>
    <m/>
    <n v="379155"/>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201 West First Street"/>
    <m/>
    <s v="Greenville"/>
    <s v="NC"/>
    <n v="28320"/>
    <n v="23"/>
    <n v="6"/>
    <n v="0"/>
    <n v="0"/>
    <n v="0"/>
    <n v="16"/>
    <n v="0"/>
    <n v="0"/>
    <n v="0"/>
    <n v="0"/>
    <n v="0"/>
    <n v="39"/>
    <n v="0"/>
    <m/>
    <m/>
    <n v="0"/>
    <n v="39"/>
    <n v="39"/>
    <s v="No"/>
    <m/>
    <n v="2"/>
  </r>
  <r>
    <n v="208"/>
    <s v="NC"/>
    <x v="2"/>
    <s v="NC-503"/>
    <n v="2026"/>
    <x v="27"/>
    <n v="20638"/>
    <s v="Back at Home BoS - Region 9 - Greene Lamp - RRH - Unsheltered CoC"/>
    <m/>
    <n v="20671"/>
    <d v="2026-02-04T00:00:00"/>
    <x v="4"/>
    <m/>
    <n v="379065"/>
    <x v="1"/>
    <s v="C"/>
    <d v="2025-01-29T00:00:00"/>
    <x v="2"/>
    <d v="2023-10-01T00:00:00"/>
    <m/>
    <n v="0"/>
    <n v="0"/>
    <n v="0"/>
    <n v="0"/>
    <n v="0"/>
    <n v="0"/>
    <n v="1"/>
    <n v="0"/>
    <n v="0"/>
    <n v="0"/>
    <n v="0"/>
    <n v="0"/>
    <n v="0"/>
    <n v="0"/>
    <n v="0"/>
    <n v="0"/>
    <n v="0"/>
    <n v="0"/>
    <n v="0"/>
    <n v="0"/>
    <n v="0"/>
    <n v="0"/>
    <n v="0"/>
    <n v="0"/>
    <n v="0"/>
    <n v="0"/>
    <n v="0"/>
    <n v="0"/>
    <n v="0"/>
    <n v="0"/>
    <n v="0"/>
    <n v="0"/>
    <n v="0"/>
    <n v="0"/>
    <n v="0"/>
    <n v="0"/>
    <n v="0"/>
    <n v="0"/>
    <n v="0"/>
    <m/>
    <s v="Tenant-Based scattered site"/>
    <x v="1"/>
    <s v="309 Summit"/>
    <m/>
    <s v="Kinston"/>
    <s v="NC"/>
    <n v="27801"/>
    <n v="0"/>
    <n v="0"/>
    <n v="0"/>
    <n v="0"/>
    <n v="0"/>
    <n v="2"/>
    <n v="0"/>
    <n v="0"/>
    <n v="0"/>
    <n v="0"/>
    <n v="0"/>
    <n v="2"/>
    <n v="0"/>
    <m/>
    <m/>
    <n v="0"/>
    <n v="2"/>
    <n v="2"/>
    <s v="No"/>
    <m/>
    <n v="2"/>
  </r>
  <r>
    <n v="212"/>
    <s v="NC"/>
    <x v="2"/>
    <s v="NC-503"/>
    <n v="2026"/>
    <x v="27"/>
    <n v="20638"/>
    <s v="Back at Home BoS - Region 9 - Trillium - PSH - Rural CoC"/>
    <m/>
    <n v="20677"/>
    <d v="2026-02-04T00:00:00"/>
    <x v="1"/>
    <m/>
    <n v="379083"/>
    <x v="1"/>
    <s v="C"/>
    <d v="2026-02-04T00:00:00"/>
    <x v="2"/>
    <d v="2023-10-01T00:00:00"/>
    <m/>
    <n v="0"/>
    <n v="0"/>
    <n v="0"/>
    <n v="0"/>
    <n v="0"/>
    <n v="0"/>
    <n v="0"/>
    <n v="0"/>
    <n v="0"/>
    <n v="0"/>
    <n v="0"/>
    <n v="0"/>
    <n v="0"/>
    <n v="0"/>
    <n v="0"/>
    <n v="1"/>
    <n v="0"/>
    <n v="0"/>
    <n v="0"/>
    <n v="0"/>
    <n v="0"/>
    <n v="0"/>
    <n v="0"/>
    <n v="0"/>
    <n v="0"/>
    <n v="0"/>
    <n v="0"/>
    <n v="0"/>
    <n v="0"/>
    <n v="0"/>
    <n v="0"/>
    <n v="0"/>
    <n v="0"/>
    <n v="0"/>
    <n v="0"/>
    <n v="0"/>
    <n v="0"/>
    <n v="0"/>
    <n v="0"/>
    <m/>
    <s v="Tenant-Based scattered site"/>
    <x v="1"/>
    <s v="201 West First Street"/>
    <m/>
    <s v="Greenville"/>
    <s v="NC"/>
    <n v="27839"/>
    <n v="33"/>
    <n v="9"/>
    <n v="0"/>
    <n v="0"/>
    <n v="0"/>
    <n v="12"/>
    <n v="0"/>
    <n v="0"/>
    <n v="0"/>
    <n v="0"/>
    <n v="0"/>
    <n v="45"/>
    <n v="0"/>
    <m/>
    <m/>
    <n v="0"/>
    <n v="45"/>
    <n v="45"/>
    <s v="No"/>
    <m/>
    <n v="2"/>
  </r>
  <r>
    <n v="210"/>
    <s v="NC"/>
    <x v="2"/>
    <s v="NC-503"/>
    <n v="2026"/>
    <x v="27"/>
    <n v="20638"/>
    <s v="Back at Home BoS - Region 9 - Trillium - RRH - Unsheltered CoC"/>
    <m/>
    <n v="20675"/>
    <d v="2026-02-04T00:00:00"/>
    <x v="4"/>
    <m/>
    <n v="379127"/>
    <x v="1"/>
    <s v="C"/>
    <d v="2025-01-31T00:00:00"/>
    <x v="2"/>
    <d v="2023-10-01T00:00:00"/>
    <m/>
    <n v="0"/>
    <n v="0"/>
    <n v="0"/>
    <n v="0"/>
    <n v="0"/>
    <n v="0"/>
    <n v="1"/>
    <n v="0"/>
    <n v="0"/>
    <n v="0"/>
    <n v="0"/>
    <n v="0"/>
    <n v="0"/>
    <n v="0"/>
    <n v="0"/>
    <n v="0"/>
    <n v="0"/>
    <n v="0"/>
    <n v="0"/>
    <n v="0"/>
    <n v="0"/>
    <n v="0"/>
    <n v="0"/>
    <n v="0"/>
    <n v="0"/>
    <n v="0"/>
    <n v="0"/>
    <n v="0"/>
    <n v="0"/>
    <n v="0"/>
    <n v="0"/>
    <n v="0"/>
    <n v="0"/>
    <n v="0"/>
    <n v="0"/>
    <n v="0"/>
    <n v="0"/>
    <n v="0"/>
    <n v="0"/>
    <m/>
    <s v="Tenant-Based scattered site"/>
    <x v="1"/>
    <s v="201 West First Street"/>
    <m/>
    <s v="Greenville"/>
    <s v="NC"/>
    <n v="27856"/>
    <n v="2"/>
    <n v="1"/>
    <n v="0"/>
    <n v="0"/>
    <n v="0"/>
    <n v="3"/>
    <n v="0"/>
    <n v="0"/>
    <n v="0"/>
    <n v="0"/>
    <n v="0"/>
    <n v="5"/>
    <n v="0"/>
    <m/>
    <m/>
    <n v="0"/>
    <n v="5"/>
    <n v="5"/>
    <s v="No"/>
    <m/>
    <n v="2"/>
  </r>
  <r>
    <n v="214"/>
    <s v="NC"/>
    <x v="2"/>
    <s v="NC-503"/>
    <n v="2026"/>
    <x v="27"/>
    <n v="20638"/>
    <s v="Back at Home BoS - Region 9 - Vaya - PSH - Rural CoC"/>
    <m/>
    <n v="20681"/>
    <d v="2026-02-04T00:00:00"/>
    <x v="1"/>
    <m/>
    <n v="379181"/>
    <x v="1"/>
    <s v="C"/>
    <d v="2026-02-04T00:00:00"/>
    <x v="2"/>
    <d v="2023-10-01T00:00:00"/>
    <m/>
    <n v="0"/>
    <n v="0"/>
    <n v="0"/>
    <n v="0"/>
    <n v="0"/>
    <n v="1"/>
    <n v="0"/>
    <n v="0"/>
    <n v="0"/>
    <n v="0"/>
    <n v="0"/>
    <n v="0"/>
    <n v="0"/>
    <n v="0"/>
    <n v="0"/>
    <n v="0"/>
    <n v="0"/>
    <n v="0"/>
    <n v="0"/>
    <n v="0"/>
    <n v="0"/>
    <n v="0"/>
    <n v="0"/>
    <n v="0"/>
    <n v="0"/>
    <n v="0"/>
    <n v="0"/>
    <n v="0"/>
    <n v="0"/>
    <n v="0"/>
    <n v="0"/>
    <n v="0"/>
    <n v="0"/>
    <n v="0"/>
    <n v="0"/>
    <n v="0"/>
    <n v="0"/>
    <n v="0"/>
    <n v="0"/>
    <m/>
    <s v="Tenant-Based scattered site"/>
    <x v="1"/>
    <s v="134 S. Garnett St."/>
    <m/>
    <s v="Henderson"/>
    <s v="NC"/>
    <n v="27536"/>
    <n v="42"/>
    <n v="12"/>
    <n v="0"/>
    <n v="0"/>
    <n v="0"/>
    <n v="52"/>
    <n v="0"/>
    <n v="0"/>
    <n v="0"/>
    <n v="0"/>
    <n v="0"/>
    <n v="94"/>
    <n v="0"/>
    <m/>
    <m/>
    <n v="0"/>
    <n v="94"/>
    <n v="94"/>
    <s v="No"/>
    <m/>
    <n v="2"/>
  </r>
  <r>
    <n v="213"/>
    <s v="NC"/>
    <x v="2"/>
    <s v="NC-503"/>
    <n v="2026"/>
    <x v="27"/>
    <n v="20638"/>
    <s v="Back at Home BoS - Region 9 - Vaya - RRH - Rural CoC"/>
    <m/>
    <n v="20680"/>
    <d v="2026-02-04T00:00:00"/>
    <x v="4"/>
    <m/>
    <n v="379181"/>
    <x v="1"/>
    <s v="C"/>
    <d v="2026-02-04T00:00:00"/>
    <x v="2"/>
    <d v="2023-10-01T00:00:00"/>
    <m/>
    <n v="0"/>
    <n v="0"/>
    <n v="0"/>
    <n v="0"/>
    <n v="0"/>
    <n v="0"/>
    <n v="1"/>
    <n v="0"/>
    <n v="0"/>
    <n v="0"/>
    <n v="0"/>
    <n v="0"/>
    <n v="0"/>
    <n v="0"/>
    <n v="0"/>
    <n v="0"/>
    <n v="0"/>
    <n v="0"/>
    <n v="0"/>
    <n v="0"/>
    <n v="0"/>
    <n v="0"/>
    <n v="0"/>
    <n v="0"/>
    <n v="0"/>
    <n v="0"/>
    <n v="0"/>
    <n v="0"/>
    <n v="0"/>
    <n v="0"/>
    <n v="0"/>
    <n v="0"/>
    <n v="0"/>
    <n v="0"/>
    <n v="0"/>
    <n v="0"/>
    <n v="0"/>
    <n v="0"/>
    <n v="0"/>
    <m/>
    <s v="Tenant-Based scattered site"/>
    <x v="1"/>
    <s v="134 S. Garnett St."/>
    <m/>
    <s v="Henderson"/>
    <s v="NC"/>
    <n v="27537"/>
    <n v="59"/>
    <n v="14"/>
    <n v="0"/>
    <n v="0"/>
    <n v="0"/>
    <n v="5"/>
    <n v="0"/>
    <n v="0"/>
    <n v="0"/>
    <n v="0"/>
    <n v="0"/>
    <n v="64"/>
    <n v="0"/>
    <m/>
    <m/>
    <n v="0"/>
    <n v="64"/>
    <n v="64"/>
    <s v="No"/>
    <m/>
    <n v="2"/>
  </r>
  <r>
    <n v="341"/>
    <s v="NC"/>
    <x v="2"/>
    <s v="NC-503"/>
    <n v="2026"/>
    <x v="27"/>
    <n v="20638"/>
    <s v="Back at Home BoS - Region 9 - Vaya CH ded - PSH - CoC"/>
    <m/>
    <n v="21024"/>
    <d v="2026-02-04T00:00:00"/>
    <x v="1"/>
    <m/>
    <n v="379181"/>
    <x v="1"/>
    <s v="C"/>
    <d v="2026-02-04T00:00:00"/>
    <x v="2"/>
    <d v="2025-11-01T00:00:00"/>
    <m/>
    <n v="0"/>
    <n v="0"/>
    <n v="0"/>
    <n v="0"/>
    <n v="0"/>
    <n v="1"/>
    <n v="0"/>
    <n v="0"/>
    <n v="0"/>
    <n v="0"/>
    <n v="0"/>
    <n v="0"/>
    <n v="0"/>
    <n v="0"/>
    <n v="0"/>
    <n v="0"/>
    <n v="0"/>
    <n v="0"/>
    <n v="0"/>
    <n v="0"/>
    <n v="0"/>
    <n v="0"/>
    <n v="0"/>
    <n v="0"/>
    <n v="0"/>
    <n v="0"/>
    <n v="0"/>
    <n v="0"/>
    <n v="0"/>
    <n v="0"/>
    <n v="0"/>
    <n v="0"/>
    <n v="0"/>
    <n v="0"/>
    <n v="0"/>
    <n v="0"/>
    <n v="0"/>
    <n v="0"/>
    <n v="0"/>
    <m/>
    <s v="Tenant-Based scattered site"/>
    <x v="1"/>
    <s v="134 S. Garnett St."/>
    <m/>
    <s v="Henderson"/>
    <s v="NC"/>
    <n v="27536"/>
    <n v="0"/>
    <n v="0"/>
    <n v="0"/>
    <n v="0"/>
    <n v="0"/>
    <n v="5"/>
    <n v="0"/>
    <n v="0"/>
    <n v="0"/>
    <n v="0"/>
    <n v="0"/>
    <n v="5"/>
    <n v="0"/>
    <m/>
    <m/>
    <n v="0"/>
    <n v="5"/>
    <n v="5"/>
    <s v="No"/>
    <m/>
    <n v="0"/>
  </r>
  <r>
    <n v="139"/>
    <s v="NC"/>
    <x v="2"/>
    <s v="NC-503"/>
    <n v="2026"/>
    <x v="28"/>
    <n v="20134"/>
    <s v="Baptist Children's Home - Davidson County - Family Care - TH - Private"/>
    <m/>
    <n v="20135"/>
    <d v="2026-02-04T00:00:00"/>
    <x v="2"/>
    <m/>
    <n v="379057"/>
    <x v="2"/>
    <s v="C"/>
    <d v="2026-02-04T00:00:00"/>
    <x v="2"/>
    <d v="2019-04-26T00:00:00"/>
    <m/>
    <n v="0"/>
    <n v="0"/>
    <n v="0"/>
    <n v="0"/>
    <n v="0"/>
    <n v="0"/>
    <n v="0"/>
    <n v="0"/>
    <n v="0"/>
    <n v="0"/>
    <n v="0"/>
    <n v="0"/>
    <n v="0"/>
    <n v="0"/>
    <n v="0"/>
    <n v="0"/>
    <n v="0"/>
    <n v="0"/>
    <n v="0"/>
    <n v="0"/>
    <n v="0"/>
    <n v="0"/>
    <n v="0"/>
    <n v="0"/>
    <n v="0"/>
    <n v="0"/>
    <n v="0"/>
    <n v="0"/>
    <n v="0"/>
    <n v="0"/>
    <n v="0"/>
    <n v="0"/>
    <n v="0"/>
    <n v="0"/>
    <n v="0"/>
    <n v="0"/>
    <n v="0"/>
    <n v="0"/>
    <n v="1"/>
    <s v="Private"/>
    <s v="Site Based-Single"/>
    <x v="1"/>
    <s v="100 Boone Drive"/>
    <m/>
    <s v="Thomasville"/>
    <s v="NC"/>
    <n v="27360"/>
    <n v="6"/>
    <n v="3"/>
    <n v="0"/>
    <n v="0"/>
    <n v="0"/>
    <n v="0"/>
    <n v="0"/>
    <n v="0"/>
    <n v="0"/>
    <n v="0"/>
    <n v="0"/>
    <n v="6"/>
    <n v="0"/>
    <m/>
    <m/>
    <n v="0"/>
    <n v="4"/>
    <n v="6"/>
    <s v="No"/>
    <m/>
    <n v="2"/>
  </r>
  <r>
    <n v="166"/>
    <s v="NC"/>
    <x v="2"/>
    <s v="NC-503"/>
    <n v="2026"/>
    <x v="29"/>
    <n v="20435"/>
    <s v="Bladenboro Housing Authority - Bladen County - EHV - PH - HUD"/>
    <m/>
    <n v="20436"/>
    <d v="2026-02-04T00:00:00"/>
    <x v="3"/>
    <m/>
    <n v="379017"/>
    <x v="2"/>
    <s v="C"/>
    <d v="2026-02-04T00:00:00"/>
    <x v="2"/>
    <d v="2021-08-01T00:00:00"/>
    <m/>
    <n v="0"/>
    <n v="0"/>
    <n v="0"/>
    <n v="0"/>
    <n v="0"/>
    <n v="0"/>
    <n v="0"/>
    <n v="0"/>
    <n v="0"/>
    <n v="0"/>
    <n v="0"/>
    <n v="0"/>
    <n v="0"/>
    <n v="0"/>
    <n v="0"/>
    <n v="0"/>
    <n v="0"/>
    <n v="0"/>
    <n v="0"/>
    <n v="0"/>
    <n v="0"/>
    <n v="0"/>
    <n v="0"/>
    <n v="0"/>
    <n v="0"/>
    <n v="0"/>
    <n v="0"/>
    <n v="0"/>
    <n v="0"/>
    <n v="0"/>
    <n v="0"/>
    <n v="0"/>
    <n v="0"/>
    <n v="0"/>
    <n v="0"/>
    <n v="1"/>
    <n v="0"/>
    <n v="0"/>
    <n v="0"/>
    <m/>
    <s v="Tenant-Based scattered site"/>
    <x v="1"/>
    <s v="706 Chestnut St"/>
    <m/>
    <s v="Bladenboro"/>
    <s v="NC"/>
    <n v="28320"/>
    <n v="0"/>
    <n v="0"/>
    <n v="0"/>
    <n v="0"/>
    <n v="0"/>
    <n v="12"/>
    <n v="0"/>
    <n v="0"/>
    <n v="0"/>
    <n v="0"/>
    <n v="0"/>
    <n v="12"/>
    <n v="0"/>
    <m/>
    <m/>
    <n v="0"/>
    <n v="12"/>
    <n v="12"/>
    <s v="No"/>
    <m/>
    <n v="2"/>
  </r>
  <r>
    <n v="114"/>
    <s v="NC"/>
    <x v="2"/>
    <s v="NC-503"/>
    <n v="2026"/>
    <x v="30"/>
    <n v="7226"/>
    <s v="Bread of Life Ministries of Sanford - Lee County - Emer. Weather Shelter - Seasonal- ES - Private"/>
    <m/>
    <n v="7227"/>
    <d v="2026-02-04T00:00:00"/>
    <x v="0"/>
    <s v="Facility"/>
    <n v="379105"/>
    <x v="2"/>
    <s v="C"/>
    <d v="2026-01-01T00:00:00"/>
    <x v="2"/>
    <d v="2017-11-01T00:00:00"/>
    <m/>
    <n v="0"/>
    <n v="0"/>
    <n v="0"/>
    <n v="0"/>
    <n v="0"/>
    <n v="0"/>
    <n v="0"/>
    <n v="0"/>
    <n v="0"/>
    <n v="0"/>
    <n v="0"/>
    <n v="0"/>
    <n v="0"/>
    <n v="0"/>
    <n v="0"/>
    <n v="0"/>
    <n v="0"/>
    <n v="0"/>
    <n v="0"/>
    <n v="0"/>
    <n v="0"/>
    <n v="0"/>
    <n v="0"/>
    <n v="0"/>
    <n v="0"/>
    <n v="0"/>
    <n v="0"/>
    <n v="0"/>
    <n v="0"/>
    <n v="0"/>
    <n v="0"/>
    <n v="0"/>
    <n v="0"/>
    <n v="0"/>
    <n v="0"/>
    <n v="0"/>
    <n v="0"/>
    <n v="0"/>
    <n v="1"/>
    <s v="City of Sanford"/>
    <s v="Site Based-Single"/>
    <x v="1"/>
    <s v="219 Maple Ave"/>
    <m/>
    <s v="Sanford"/>
    <s v="NC"/>
    <n v="27330"/>
    <n v="0"/>
    <n v="0"/>
    <n v="0"/>
    <n v="0"/>
    <n v="0"/>
    <n v="0"/>
    <n v="0"/>
    <n v="0"/>
    <n v="0"/>
    <n v="0"/>
    <n v="0"/>
    <n v="0"/>
    <n v="20"/>
    <d v="2026-01-01T00:00:00"/>
    <d v="2026-03-31T00:00:00"/>
    <n v="0"/>
    <n v="16"/>
    <n v="20"/>
    <s v="No"/>
    <m/>
    <n v="2"/>
  </r>
  <r>
    <n v="290"/>
    <s v="NC"/>
    <x v="2"/>
    <s v="NC-503"/>
    <n v="2026"/>
    <x v="31"/>
    <n v="20611"/>
    <s v="Brick Capital Community Development - Piedmont Transfer - PSH - HUD"/>
    <m/>
    <n v="20873"/>
    <d v="2026-02-04T00:00:00"/>
    <x v="1"/>
    <m/>
    <n v="370660"/>
    <x v="1"/>
    <s v="C"/>
    <d v="2026-02-04T00:00:00"/>
    <x v="2"/>
    <d v="2012-10-15T00:00:00"/>
    <m/>
    <n v="0"/>
    <n v="0"/>
    <n v="0"/>
    <n v="0"/>
    <n v="0"/>
    <n v="1"/>
    <n v="0"/>
    <n v="0"/>
    <n v="0"/>
    <n v="0"/>
    <n v="0"/>
    <n v="0"/>
    <n v="0"/>
    <n v="0"/>
    <n v="0"/>
    <n v="0"/>
    <n v="0"/>
    <n v="0"/>
    <n v="0"/>
    <n v="0"/>
    <n v="0"/>
    <n v="0"/>
    <n v="0"/>
    <n v="0"/>
    <n v="0"/>
    <n v="0"/>
    <n v="0"/>
    <n v="0"/>
    <n v="0"/>
    <n v="0"/>
    <n v="0"/>
    <n v="0"/>
    <n v="0"/>
    <n v="0"/>
    <n v="0"/>
    <n v="0"/>
    <n v="0"/>
    <n v="0"/>
    <n v="0"/>
    <m/>
    <s v="Tenant-Based scattered site"/>
    <x v="1"/>
    <s v="403 W Makepeace St."/>
    <m/>
    <s v="Sanford"/>
    <s v="NC"/>
    <n v="28025"/>
    <n v="86"/>
    <n v="22"/>
    <n v="0"/>
    <n v="0"/>
    <n v="86"/>
    <n v="66"/>
    <n v="0"/>
    <n v="0"/>
    <n v="66"/>
    <n v="0"/>
    <n v="0"/>
    <n v="152"/>
    <n v="0"/>
    <m/>
    <m/>
    <n v="0"/>
    <n v="152"/>
    <n v="152"/>
    <s v="No"/>
    <m/>
    <n v="2"/>
  </r>
  <r>
    <n v="190"/>
    <s v="NC"/>
    <x v="2"/>
    <s v="NC-503"/>
    <n v="2026"/>
    <x v="31"/>
    <n v="20611"/>
    <s v="Brick Capital Community Development - Region 7 - PSH - HUD"/>
    <m/>
    <n v="20612"/>
    <d v="2026-02-04T00:00:00"/>
    <x v="1"/>
    <m/>
    <n v="379105"/>
    <x v="1"/>
    <s v="C"/>
    <d v="2026-02-04T00:00:00"/>
    <x v="2"/>
    <d v="2023-09-01T00:00:00"/>
    <m/>
    <n v="0"/>
    <n v="0"/>
    <n v="0"/>
    <n v="0"/>
    <n v="0"/>
    <n v="1"/>
    <n v="0"/>
    <n v="0"/>
    <n v="0"/>
    <n v="0"/>
    <n v="0"/>
    <n v="0"/>
    <n v="0"/>
    <n v="0"/>
    <n v="0"/>
    <n v="0"/>
    <n v="0"/>
    <n v="0"/>
    <n v="0"/>
    <n v="0"/>
    <n v="0"/>
    <n v="0"/>
    <n v="0"/>
    <n v="0"/>
    <n v="0"/>
    <n v="0"/>
    <n v="0"/>
    <n v="0"/>
    <n v="0"/>
    <n v="0"/>
    <n v="0"/>
    <n v="0"/>
    <n v="0"/>
    <n v="0"/>
    <n v="0"/>
    <n v="0"/>
    <n v="0"/>
    <n v="0"/>
    <n v="0"/>
    <m/>
    <s v="Tenant-Based scattered site"/>
    <x v="1"/>
    <s v="403 W Makepeace St."/>
    <m/>
    <s v="Sanford"/>
    <s v="NC"/>
    <n v="27330"/>
    <n v="0"/>
    <n v="0"/>
    <n v="0"/>
    <n v="0"/>
    <n v="0"/>
    <n v="20"/>
    <n v="0"/>
    <n v="0"/>
    <n v="20"/>
    <n v="0"/>
    <n v="0"/>
    <n v="20"/>
    <n v="0"/>
    <m/>
    <m/>
    <n v="0"/>
    <n v="20"/>
    <n v="20"/>
    <s v="No"/>
    <m/>
    <n v="2"/>
  </r>
  <r>
    <n v="356"/>
    <s v="NC"/>
    <x v="2"/>
    <s v="NC-503"/>
    <n v="2026"/>
    <x v="32"/>
    <n v="578"/>
    <s v="Cabarrus Cooperative Christian Ministry - Cabarrus County - Mac + - TH - Private"/>
    <m/>
    <n v="21075"/>
    <d v="2026-02-04T00:00:00"/>
    <x v="2"/>
    <m/>
    <n v="379025"/>
    <x v="2"/>
    <s v="C"/>
    <d v="2026-02-04T00:00:00"/>
    <x v="2"/>
    <d v="2026-02-04T00:00:00"/>
    <m/>
    <n v="0"/>
    <n v="0"/>
    <n v="0"/>
    <n v="0"/>
    <n v="0"/>
    <n v="0"/>
    <n v="0"/>
    <n v="0"/>
    <n v="0"/>
    <n v="0"/>
    <n v="0"/>
    <n v="0"/>
    <n v="0"/>
    <n v="0"/>
    <n v="0"/>
    <n v="0"/>
    <n v="0"/>
    <n v="0"/>
    <n v="0"/>
    <n v="0"/>
    <n v="0"/>
    <n v="0"/>
    <n v="0"/>
    <n v="0"/>
    <n v="0"/>
    <n v="0"/>
    <n v="0"/>
    <n v="0"/>
    <n v="0"/>
    <n v="0"/>
    <n v="0"/>
    <n v="0"/>
    <n v="0"/>
    <n v="0"/>
    <n v="0"/>
    <n v="0"/>
    <n v="0"/>
    <n v="0"/>
    <n v="1"/>
    <s v="Private"/>
    <s v="Site Based-Single"/>
    <x v="1"/>
    <s v="4876 Caremore Place"/>
    <m/>
    <s v="Kannapolis"/>
    <s v="NC"/>
    <n v="28081"/>
    <n v="11"/>
    <n v="5"/>
    <n v="0"/>
    <n v="0"/>
    <n v="0"/>
    <n v="0"/>
    <n v="0"/>
    <n v="0"/>
    <n v="0"/>
    <n v="0"/>
    <n v="0"/>
    <n v="11"/>
    <n v="0"/>
    <m/>
    <m/>
    <n v="0"/>
    <n v="5"/>
    <n v="11"/>
    <s v="No"/>
    <m/>
    <n v="0"/>
  </r>
  <r>
    <n v="71"/>
    <s v="NC"/>
    <x v="2"/>
    <s v="NC-503"/>
    <n v="2026"/>
    <x v="32"/>
    <n v="578"/>
    <s v="Cabarrus Cooperative Christian Ministry - Cabarrus County - Mothers and Children's - TH - Private"/>
    <m/>
    <n v="5042"/>
    <d v="2026-02-04T00:00:00"/>
    <x v="2"/>
    <m/>
    <n v="379025"/>
    <x v="2"/>
    <s v="C"/>
    <d v="2026-02-04T00:00:00"/>
    <x v="2"/>
    <d v="2011-07-01T00:00:00"/>
    <m/>
    <n v="0"/>
    <n v="0"/>
    <n v="0"/>
    <n v="0"/>
    <n v="0"/>
    <n v="0"/>
    <n v="0"/>
    <n v="0"/>
    <n v="0"/>
    <n v="0"/>
    <n v="0"/>
    <n v="0"/>
    <n v="0"/>
    <n v="0"/>
    <n v="0"/>
    <n v="0"/>
    <n v="0"/>
    <n v="0"/>
    <n v="0"/>
    <n v="0"/>
    <n v="0"/>
    <n v="0"/>
    <n v="0"/>
    <n v="0"/>
    <n v="0"/>
    <n v="0"/>
    <n v="0"/>
    <n v="0"/>
    <n v="0"/>
    <n v="0"/>
    <n v="0"/>
    <n v="0"/>
    <n v="0"/>
    <n v="0"/>
    <n v="0"/>
    <n v="0"/>
    <n v="0"/>
    <n v="0"/>
    <n v="1"/>
    <s v="Local"/>
    <s v="Site Based-Single"/>
    <x v="1"/>
    <s v="274 Spring St NW"/>
    <m/>
    <s v="Concord"/>
    <s v="NC"/>
    <n v="28025"/>
    <n v="24"/>
    <n v="7"/>
    <n v="0"/>
    <n v="0"/>
    <n v="0"/>
    <n v="0"/>
    <n v="0"/>
    <n v="0"/>
    <n v="0"/>
    <n v="0"/>
    <n v="0"/>
    <n v="24"/>
    <n v="0"/>
    <m/>
    <m/>
    <n v="0"/>
    <n v="16"/>
    <n v="24"/>
    <s v="No"/>
    <m/>
    <n v="2"/>
  </r>
  <r>
    <n v="357"/>
    <s v="NC"/>
    <x v="2"/>
    <s v="NC-503"/>
    <n v="2026"/>
    <x v="32"/>
    <n v="578"/>
    <s v="Cabarrus Cooperative Christian Ministry - Cabarrus County - My Father's House - TH - Private"/>
    <m/>
    <n v="21076"/>
    <d v="2026-02-04T00:00:00"/>
    <x v="0"/>
    <s v="Facility"/>
    <n v="379025"/>
    <x v="2"/>
    <s v="C"/>
    <d v="2026-02-04T00:00:00"/>
    <x v="2"/>
    <d v="2026-02-04T00:00:00"/>
    <m/>
    <n v="0"/>
    <n v="0"/>
    <n v="0"/>
    <n v="0"/>
    <n v="0"/>
    <n v="0"/>
    <n v="0"/>
    <n v="0"/>
    <n v="0"/>
    <n v="0"/>
    <n v="0"/>
    <n v="0"/>
    <n v="0"/>
    <n v="0"/>
    <n v="0"/>
    <n v="0"/>
    <n v="0"/>
    <n v="0"/>
    <n v="0"/>
    <n v="0"/>
    <n v="0"/>
    <n v="0"/>
    <n v="0"/>
    <n v="0"/>
    <n v="0"/>
    <n v="0"/>
    <n v="0"/>
    <n v="0"/>
    <n v="0"/>
    <n v="0"/>
    <n v="0"/>
    <n v="0"/>
    <n v="0"/>
    <n v="0"/>
    <n v="0"/>
    <n v="0"/>
    <n v="0"/>
    <n v="0"/>
    <n v="1"/>
    <s v="Private"/>
    <s v="Site Based-Single"/>
    <x v="1"/>
    <s v="1805 Dale Earnhardt Blvd"/>
    <m/>
    <s v="Kannapolis"/>
    <s v="NC"/>
    <n v="28081"/>
    <n v="14"/>
    <n v="4"/>
    <n v="0"/>
    <n v="0"/>
    <n v="0"/>
    <n v="0"/>
    <n v="0"/>
    <n v="0"/>
    <n v="0"/>
    <n v="0"/>
    <n v="0"/>
    <n v="14"/>
    <n v="0"/>
    <m/>
    <m/>
    <n v="0"/>
    <n v="10"/>
    <n v="14"/>
    <s v="No"/>
    <m/>
    <n v="2"/>
  </r>
  <r>
    <n v="69"/>
    <s v="NC"/>
    <x v="2"/>
    <s v="NC-503"/>
    <n v="2026"/>
    <x v="32"/>
    <n v="578"/>
    <s v="Cabarrus Cooperative Christian Ministry - Cabarrus County - Teaching House - TH - Private"/>
    <m/>
    <n v="4975"/>
    <d v="2026-02-04T00:00:00"/>
    <x v="2"/>
    <m/>
    <n v="379025"/>
    <x v="2"/>
    <s v="C"/>
    <d v="2026-02-04T00:00:00"/>
    <x v="2"/>
    <d v="2012-01-25T00:00:00"/>
    <m/>
    <n v="0"/>
    <n v="0"/>
    <n v="0"/>
    <n v="0"/>
    <n v="0"/>
    <n v="0"/>
    <n v="0"/>
    <n v="0"/>
    <n v="0"/>
    <n v="0"/>
    <n v="0"/>
    <n v="0"/>
    <n v="0"/>
    <n v="0"/>
    <n v="0"/>
    <n v="0"/>
    <n v="0"/>
    <n v="0"/>
    <n v="0"/>
    <n v="0"/>
    <n v="0"/>
    <n v="0"/>
    <n v="0"/>
    <n v="0"/>
    <n v="0"/>
    <n v="0"/>
    <n v="0"/>
    <n v="0"/>
    <n v="0"/>
    <n v="0"/>
    <n v="0"/>
    <n v="0"/>
    <n v="0"/>
    <n v="0"/>
    <n v="0"/>
    <n v="0"/>
    <n v="0"/>
    <n v="0"/>
    <n v="1"/>
    <s v="Local"/>
    <s v="Site Based-Clustered"/>
    <x v="1"/>
    <s v="246 Country Club Dr.  NE"/>
    <m/>
    <s v="Concord"/>
    <s v="NC"/>
    <n v="28025"/>
    <n v="22"/>
    <n v="11"/>
    <n v="0"/>
    <n v="0"/>
    <n v="0"/>
    <n v="0"/>
    <n v="0"/>
    <n v="0"/>
    <n v="0"/>
    <n v="0"/>
    <n v="0"/>
    <n v="22"/>
    <n v="0"/>
    <m/>
    <m/>
    <n v="0"/>
    <n v="0"/>
    <n v="22"/>
    <s v="No"/>
    <m/>
    <n v="2"/>
  </r>
  <r>
    <n v="37"/>
    <s v="NC"/>
    <x v="2"/>
    <s v="NC-503"/>
    <n v="2026"/>
    <x v="33"/>
    <n v="4815"/>
    <s v="Cabarrus Victim's Asstistance Network - Cabarrus County - DV Shelter - ES - Private"/>
    <m/>
    <n v="4816"/>
    <d v="2026-02-04T00:00:00"/>
    <x v="0"/>
    <s v="Facility"/>
    <n v="379025"/>
    <x v="2"/>
    <s v="C"/>
    <d v="2024-01-01T00:00:00"/>
    <x v="0"/>
    <d v="2010-01-01T00:00:00"/>
    <m/>
    <n v="0"/>
    <n v="0"/>
    <n v="0"/>
    <n v="0"/>
    <n v="0"/>
    <n v="0"/>
    <n v="0"/>
    <n v="0"/>
    <n v="0"/>
    <n v="0"/>
    <n v="0"/>
    <n v="0"/>
    <n v="0"/>
    <n v="0"/>
    <n v="0"/>
    <n v="0"/>
    <n v="0"/>
    <n v="0"/>
    <n v="0"/>
    <n v="0"/>
    <n v="0"/>
    <n v="0"/>
    <n v="0"/>
    <n v="0"/>
    <n v="0"/>
    <n v="0"/>
    <n v="0"/>
    <n v="0"/>
    <n v="0"/>
    <n v="0"/>
    <n v="0"/>
    <n v="0"/>
    <n v="0"/>
    <n v="0"/>
    <n v="0"/>
    <n v="0"/>
    <n v="0"/>
    <n v="0"/>
    <n v="1"/>
    <s v="Private/Local"/>
    <s v="Site Based-Single"/>
    <x v="0"/>
    <m/>
    <m/>
    <s v="Concord"/>
    <s v="NC"/>
    <n v="28026"/>
    <n v="9"/>
    <n v="3"/>
    <n v="0"/>
    <n v="0"/>
    <n v="0"/>
    <n v="1"/>
    <n v="0"/>
    <n v="0"/>
    <n v="0"/>
    <n v="0"/>
    <n v="0"/>
    <n v="10"/>
    <n v="0"/>
    <m/>
    <m/>
    <n v="0"/>
    <n v="6"/>
    <n v="10"/>
    <s v="No"/>
    <m/>
    <n v="2"/>
  </r>
  <r>
    <n v="38"/>
    <s v="NC"/>
    <x v="2"/>
    <s v="NC-503"/>
    <n v="2026"/>
    <x v="34"/>
    <n v="4817"/>
    <s v="Carteret Co. Domestic Violence - Carteret County - DV Shelter - ES - Private"/>
    <m/>
    <n v="4818"/>
    <d v="2026-02-04T00:00:00"/>
    <x v="0"/>
    <s v="Facility"/>
    <n v="379031"/>
    <x v="0"/>
    <s v="C"/>
    <d v="2025-01-29T00:00:00"/>
    <x v="0"/>
    <d v="2012-01-25T00:00:00"/>
    <m/>
    <n v="0"/>
    <n v="0"/>
    <n v="0"/>
    <n v="0"/>
    <n v="0"/>
    <n v="0"/>
    <n v="0"/>
    <n v="0"/>
    <n v="0"/>
    <n v="0"/>
    <n v="0"/>
    <n v="0"/>
    <n v="0"/>
    <n v="0"/>
    <n v="0"/>
    <n v="0"/>
    <n v="0"/>
    <n v="0"/>
    <n v="0"/>
    <n v="0"/>
    <n v="0"/>
    <n v="0"/>
    <n v="0"/>
    <n v="0"/>
    <n v="0"/>
    <n v="0"/>
    <n v="0"/>
    <n v="0"/>
    <n v="0"/>
    <n v="0"/>
    <n v="0"/>
    <n v="0"/>
    <n v="0"/>
    <n v="0"/>
    <n v="0"/>
    <n v="0"/>
    <n v="0"/>
    <n v="0"/>
    <n v="1"/>
    <s v="VAWA, FVPSA, Governor's Crime Commission"/>
    <s v="Site Based-Single"/>
    <x v="0"/>
    <m/>
    <m/>
    <s v="Morehead City"/>
    <s v="NC"/>
    <n v="28557"/>
    <n v="6"/>
    <n v="2"/>
    <n v="0"/>
    <n v="0"/>
    <n v="0"/>
    <n v="3"/>
    <n v="0"/>
    <n v="0"/>
    <n v="0"/>
    <n v="0"/>
    <n v="0"/>
    <n v="9"/>
    <n v="0"/>
    <m/>
    <m/>
    <n v="0"/>
    <n v="3"/>
    <n v="9"/>
    <s v="No"/>
    <m/>
    <n v="2"/>
  </r>
  <r>
    <n v="39"/>
    <s v="NC"/>
    <x v="2"/>
    <s v="NC-503"/>
    <n v="2026"/>
    <x v="35"/>
    <n v="4821"/>
    <s v="Catholic Worker House - Chatham County - Silk Hope Shelter - ES - Private"/>
    <m/>
    <n v="4822"/>
    <d v="2026-02-04T00:00:00"/>
    <x v="0"/>
    <s v="Facility"/>
    <n v="379037"/>
    <x v="2"/>
    <s v="C"/>
    <d v="2023-01-25T00:00:00"/>
    <x v="2"/>
    <d v="2010-01-01T00:00:00"/>
    <m/>
    <n v="0"/>
    <n v="0"/>
    <n v="0"/>
    <n v="0"/>
    <n v="0"/>
    <n v="0"/>
    <n v="0"/>
    <n v="0"/>
    <n v="0"/>
    <n v="0"/>
    <n v="0"/>
    <n v="0"/>
    <n v="0"/>
    <n v="0"/>
    <n v="0"/>
    <n v="0"/>
    <n v="0"/>
    <n v="0"/>
    <n v="0"/>
    <n v="0"/>
    <n v="0"/>
    <n v="0"/>
    <n v="0"/>
    <n v="0"/>
    <n v="0"/>
    <n v="0"/>
    <n v="0"/>
    <n v="0"/>
    <n v="0"/>
    <n v="0"/>
    <n v="0"/>
    <n v="0"/>
    <n v="0"/>
    <n v="0"/>
    <n v="0"/>
    <n v="0"/>
    <n v="0"/>
    <n v="0"/>
    <n v="1"/>
    <s v="Private"/>
    <s v="Site Based-Single"/>
    <x v="1"/>
    <s v="3355 Woody Store Rd"/>
    <m/>
    <s v="Siler City"/>
    <s v="NC"/>
    <n v="27344"/>
    <n v="0"/>
    <n v="0"/>
    <n v="0"/>
    <n v="0"/>
    <n v="0"/>
    <n v="3"/>
    <n v="0"/>
    <n v="0"/>
    <n v="0"/>
    <n v="0"/>
    <n v="0"/>
    <n v="3"/>
    <n v="0"/>
    <m/>
    <m/>
    <n v="0"/>
    <n v="1"/>
    <n v="3"/>
    <s v="No"/>
    <m/>
    <n v="2"/>
  </r>
  <r>
    <n v="48"/>
    <s v="NC"/>
    <x v="2"/>
    <s v="NC-503"/>
    <n v="2026"/>
    <x v="36"/>
    <n v="276"/>
    <s v="Center for Family Violence Prevention - Pitt County - New Directions DV Shelter - ES - Private"/>
    <m/>
    <n v="4868"/>
    <d v="2026-02-04T00:00:00"/>
    <x v="0"/>
    <s v="Facility"/>
    <n v="379147"/>
    <x v="0"/>
    <s v="C"/>
    <d v="2026-01-01T00:00:00"/>
    <x v="0"/>
    <d v="2010-01-01T00:00:00"/>
    <m/>
    <n v="0"/>
    <n v="0"/>
    <n v="0"/>
    <n v="0"/>
    <n v="0"/>
    <n v="0"/>
    <n v="0"/>
    <n v="0"/>
    <n v="0"/>
    <n v="0"/>
    <n v="0"/>
    <n v="0"/>
    <n v="0"/>
    <n v="0"/>
    <n v="0"/>
    <n v="0"/>
    <n v="0"/>
    <n v="0"/>
    <n v="0"/>
    <n v="0"/>
    <n v="0"/>
    <n v="0"/>
    <n v="0"/>
    <n v="0"/>
    <n v="0"/>
    <n v="0"/>
    <n v="0"/>
    <n v="0"/>
    <n v="0"/>
    <n v="0"/>
    <n v="0"/>
    <n v="0"/>
    <n v="0"/>
    <n v="0"/>
    <n v="0"/>
    <n v="0"/>
    <n v="0"/>
    <n v="0"/>
    <n v="1"/>
    <s v="VAWA and VOCA"/>
    <s v="Site Based-Single"/>
    <x v="0"/>
    <m/>
    <m/>
    <s v="Greenville"/>
    <s v="NC"/>
    <n v="27858"/>
    <n v="11"/>
    <n v="2"/>
    <n v="0"/>
    <n v="0"/>
    <n v="0"/>
    <n v="6"/>
    <n v="0"/>
    <n v="0"/>
    <n v="0"/>
    <n v="0"/>
    <n v="0"/>
    <n v="17"/>
    <n v="0"/>
    <m/>
    <m/>
    <n v="0"/>
    <n v="12"/>
    <n v="17"/>
    <s v="No"/>
    <m/>
    <n v="2"/>
  </r>
  <r>
    <n v="293"/>
    <s v="NC"/>
    <x v="2"/>
    <s v="NC-503"/>
    <n v="2026"/>
    <x v="37"/>
    <n v="20927"/>
    <s v="CHOEDC - Multiple BoS Counties - Region 9 - RRH - State ESG"/>
    <m/>
    <n v="20928"/>
    <d v="2026-02-04T00:00:00"/>
    <x v="4"/>
    <m/>
    <n v="379065"/>
    <x v="1"/>
    <s v="C"/>
    <d v="2025-01-29T00:00:00"/>
    <x v="2"/>
    <d v="2025-01-01T00:00:00"/>
    <m/>
    <n v="0"/>
    <n v="1"/>
    <n v="0"/>
    <n v="0"/>
    <n v="0"/>
    <n v="0"/>
    <n v="0"/>
    <n v="0"/>
    <n v="0"/>
    <n v="0"/>
    <n v="0"/>
    <n v="0"/>
    <n v="0"/>
    <n v="0"/>
    <n v="0"/>
    <n v="0"/>
    <n v="0"/>
    <n v="0"/>
    <n v="0"/>
    <n v="0"/>
    <n v="0"/>
    <n v="0"/>
    <n v="0"/>
    <n v="0"/>
    <n v="0"/>
    <n v="0"/>
    <n v="0"/>
    <n v="0"/>
    <n v="0"/>
    <n v="0"/>
    <n v="0"/>
    <n v="0"/>
    <n v="0"/>
    <n v="0"/>
    <n v="0"/>
    <n v="0"/>
    <n v="0"/>
    <n v="0"/>
    <n v="0"/>
    <m/>
    <s v="Tenant-Based scattered site"/>
    <x v="1"/>
    <s v="960 Corporate Drive, Suite 405"/>
    <m/>
    <s v="Hillsborough"/>
    <s v="NC"/>
    <n v="27801"/>
    <n v="9"/>
    <n v="2"/>
    <n v="0"/>
    <n v="0"/>
    <n v="0"/>
    <n v="4"/>
    <n v="0"/>
    <n v="0"/>
    <n v="0"/>
    <n v="0"/>
    <n v="0"/>
    <n v="13"/>
    <n v="0"/>
    <m/>
    <m/>
    <n v="0"/>
    <n v="13"/>
    <n v="13"/>
    <s v="No"/>
    <m/>
    <n v="2"/>
  </r>
  <r>
    <n v="367"/>
    <s v="NC"/>
    <x v="2"/>
    <s v="NC-503"/>
    <n v="2026"/>
    <x v="38"/>
    <n v="7140"/>
    <s v="Charles George VAMC - Alexander County - HUD-VASH - VA"/>
    <m/>
    <n v="20582"/>
    <d v="2026-02-04T00:00:00"/>
    <x v="1"/>
    <m/>
    <n v="379003"/>
    <x v="2"/>
    <s v="C"/>
    <d v="2026-02-04T00:00:00"/>
    <x v="2"/>
    <d v="2026-02-04T00:00:00"/>
    <m/>
    <n v="0"/>
    <n v="0"/>
    <n v="0"/>
    <n v="0"/>
    <n v="0"/>
    <n v="0"/>
    <n v="0"/>
    <n v="0"/>
    <n v="0"/>
    <n v="0"/>
    <n v="0"/>
    <n v="0"/>
    <n v="0"/>
    <n v="0"/>
    <n v="0"/>
    <n v="0"/>
    <n v="1"/>
    <n v="0"/>
    <n v="0"/>
    <n v="0"/>
    <n v="0"/>
    <n v="0"/>
    <n v="0"/>
    <n v="0"/>
    <n v="0"/>
    <n v="0"/>
    <n v="0"/>
    <n v="0"/>
    <n v="0"/>
    <n v="0"/>
    <n v="0"/>
    <n v="0"/>
    <n v="0"/>
    <n v="0"/>
    <n v="0"/>
    <n v="0"/>
    <n v="0"/>
    <n v="0"/>
    <n v="0"/>
    <m/>
    <s v="Tenant-Based scattered site"/>
    <x v="1"/>
    <m/>
    <m/>
    <s v="Stony Point"/>
    <s v="NC"/>
    <n v="28678"/>
    <n v="0"/>
    <n v="0"/>
    <n v="0"/>
    <n v="0"/>
    <n v="0"/>
    <n v="1"/>
    <n v="1"/>
    <n v="0"/>
    <n v="0"/>
    <n v="0"/>
    <n v="0"/>
    <n v="1"/>
    <n v="0"/>
    <m/>
    <m/>
    <n v="0"/>
    <n v="1"/>
    <n v="1"/>
    <s v="No"/>
    <m/>
    <m/>
  </r>
  <r>
    <n v="152"/>
    <s v="NC"/>
    <x v="2"/>
    <s v="NC-503"/>
    <n v="2026"/>
    <x v="38"/>
    <n v="7140"/>
    <s v="Charles George VAMC - Caldwell County - HUD-VASH - VA"/>
    <m/>
    <n v="20345"/>
    <d v="2026-02-04T00:00:00"/>
    <x v="1"/>
    <m/>
    <n v="379027"/>
    <x v="2"/>
    <s v="C"/>
    <d v="2025-01-29T00:00:00"/>
    <x v="2"/>
    <d v="2020-01-29T00:00:00"/>
    <m/>
    <n v="0"/>
    <n v="0"/>
    <n v="0"/>
    <n v="0"/>
    <n v="0"/>
    <n v="0"/>
    <n v="0"/>
    <n v="0"/>
    <n v="0"/>
    <n v="0"/>
    <n v="0"/>
    <n v="0"/>
    <n v="0"/>
    <n v="0"/>
    <n v="0"/>
    <n v="0"/>
    <n v="1"/>
    <n v="0"/>
    <n v="0"/>
    <n v="0"/>
    <n v="0"/>
    <n v="0"/>
    <n v="0"/>
    <n v="0"/>
    <n v="0"/>
    <n v="0"/>
    <n v="0"/>
    <n v="0"/>
    <n v="0"/>
    <n v="0"/>
    <n v="0"/>
    <n v="0"/>
    <n v="0"/>
    <n v="0"/>
    <n v="0"/>
    <n v="0"/>
    <n v="0"/>
    <n v="0"/>
    <n v="0"/>
    <m/>
    <s v="Tenant-Based scattered site"/>
    <x v="1"/>
    <m/>
    <m/>
    <s v="Granite Falls"/>
    <s v="NC"/>
    <n v="28630"/>
    <n v="0"/>
    <n v="0"/>
    <n v="0"/>
    <n v="0"/>
    <n v="0"/>
    <n v="11"/>
    <n v="11"/>
    <n v="0"/>
    <n v="0"/>
    <n v="0"/>
    <n v="0"/>
    <n v="11"/>
    <n v="0"/>
    <m/>
    <m/>
    <n v="0"/>
    <n v="10"/>
    <n v="11"/>
    <s v="No"/>
    <m/>
    <n v="2"/>
  </r>
  <r>
    <n v="110"/>
    <s v="NC"/>
    <x v="2"/>
    <s v="NC-503"/>
    <n v="2026"/>
    <x v="38"/>
    <n v="7140"/>
    <s v="Charles George VAMC - Madison County - HUD-VASH - VA"/>
    <m/>
    <n v="7141"/>
    <d v="2026-02-04T00:00:00"/>
    <x v="1"/>
    <m/>
    <n v="379115"/>
    <x v="2"/>
    <s v="C"/>
    <d v="2025-01-29T00:00:00"/>
    <x v="2"/>
    <d v="2019-01-30T00:00:00"/>
    <m/>
    <n v="0"/>
    <n v="0"/>
    <n v="0"/>
    <n v="0"/>
    <n v="0"/>
    <n v="0"/>
    <n v="0"/>
    <n v="0"/>
    <n v="0"/>
    <n v="0"/>
    <n v="0"/>
    <n v="0"/>
    <n v="0"/>
    <n v="0"/>
    <n v="0"/>
    <n v="0"/>
    <n v="1"/>
    <n v="0"/>
    <n v="0"/>
    <n v="0"/>
    <n v="0"/>
    <n v="0"/>
    <n v="0"/>
    <n v="0"/>
    <n v="0"/>
    <n v="0"/>
    <n v="0"/>
    <n v="0"/>
    <n v="0"/>
    <n v="0"/>
    <n v="0"/>
    <n v="0"/>
    <n v="0"/>
    <n v="0"/>
    <n v="0"/>
    <n v="0"/>
    <n v="0"/>
    <n v="0"/>
    <n v="0"/>
    <m/>
    <s v="Tenant-Based scattered site"/>
    <x v="1"/>
    <m/>
    <m/>
    <s v="Madison"/>
    <s v="NC"/>
    <n v="28753"/>
    <n v="0"/>
    <n v="0"/>
    <n v="0"/>
    <n v="0"/>
    <n v="0"/>
    <n v="1"/>
    <n v="1"/>
    <n v="0"/>
    <n v="0"/>
    <n v="0"/>
    <n v="0"/>
    <n v="1"/>
    <n v="0"/>
    <m/>
    <m/>
    <n v="0"/>
    <n v="0"/>
    <n v="1"/>
    <s v="No"/>
    <m/>
    <n v="2"/>
  </r>
  <r>
    <n v="153"/>
    <s v="NC"/>
    <x v="2"/>
    <s v="NC-503"/>
    <n v="2026"/>
    <x v="38"/>
    <n v="7140"/>
    <s v="Charles George VAMC - Transylvania County - HUD-VASH - VA"/>
    <m/>
    <n v="20346"/>
    <d v="2026-02-04T00:00:00"/>
    <x v="1"/>
    <m/>
    <n v="379175"/>
    <x v="2"/>
    <s v="C"/>
    <d v="2025-01-29T00:00:00"/>
    <x v="2"/>
    <d v="2020-01-29T00:00:00"/>
    <m/>
    <n v="0"/>
    <n v="0"/>
    <n v="0"/>
    <n v="0"/>
    <n v="0"/>
    <n v="0"/>
    <n v="0"/>
    <n v="0"/>
    <n v="0"/>
    <n v="0"/>
    <n v="0"/>
    <n v="0"/>
    <n v="0"/>
    <n v="0"/>
    <n v="0"/>
    <n v="0"/>
    <n v="1"/>
    <n v="0"/>
    <n v="0"/>
    <n v="0"/>
    <n v="0"/>
    <n v="0"/>
    <n v="0"/>
    <n v="0"/>
    <n v="0"/>
    <n v="0"/>
    <n v="0"/>
    <n v="0"/>
    <n v="0"/>
    <n v="0"/>
    <n v="0"/>
    <n v="0"/>
    <n v="0"/>
    <n v="0"/>
    <n v="0"/>
    <n v="0"/>
    <n v="0"/>
    <n v="0"/>
    <n v="0"/>
    <m/>
    <s v="Tenant-Based scattered site"/>
    <x v="1"/>
    <m/>
    <m/>
    <s v="Brevard"/>
    <s v="NC"/>
    <n v="28712"/>
    <n v="0"/>
    <n v="0"/>
    <n v="0"/>
    <n v="0"/>
    <n v="0"/>
    <n v="1"/>
    <n v="1"/>
    <n v="0"/>
    <n v="0"/>
    <n v="0"/>
    <n v="0"/>
    <n v="1"/>
    <n v="0"/>
    <m/>
    <m/>
    <n v="0"/>
    <n v="1"/>
    <n v="1"/>
    <s v="No"/>
    <m/>
    <n v="2"/>
  </r>
  <r>
    <n v="127"/>
    <s v="NC"/>
    <x v="2"/>
    <s v="NC-503"/>
    <n v="2026"/>
    <x v="39"/>
    <n v="20050"/>
    <s v="Charles George VAMC - Burke County - HUD-VASH - VA"/>
    <m/>
    <n v="20051"/>
    <d v="2026-02-04T00:00:00"/>
    <x v="1"/>
    <m/>
    <n v="379023"/>
    <x v="2"/>
    <s v="C"/>
    <d v="2025-01-29T00:00:00"/>
    <x v="2"/>
    <d v="2019-01-30T00:00:00"/>
    <m/>
    <n v="0"/>
    <n v="0"/>
    <n v="0"/>
    <n v="0"/>
    <n v="0"/>
    <n v="0"/>
    <n v="0"/>
    <n v="0"/>
    <n v="0"/>
    <n v="0"/>
    <n v="0"/>
    <n v="0"/>
    <n v="0"/>
    <n v="0"/>
    <n v="0"/>
    <n v="0"/>
    <n v="1"/>
    <n v="0"/>
    <n v="0"/>
    <n v="0"/>
    <n v="0"/>
    <n v="0"/>
    <n v="0"/>
    <n v="0"/>
    <n v="0"/>
    <n v="0"/>
    <n v="0"/>
    <n v="0"/>
    <n v="0"/>
    <n v="0"/>
    <n v="0"/>
    <n v="0"/>
    <n v="0"/>
    <n v="0"/>
    <n v="0"/>
    <n v="0"/>
    <n v="0"/>
    <n v="0"/>
    <n v="0"/>
    <m/>
    <s v="Tenant-Based scattered site"/>
    <x v="1"/>
    <m/>
    <m/>
    <s v="Hildebran"/>
    <s v="NC"/>
    <n v="28637"/>
    <n v="0"/>
    <n v="0"/>
    <n v="0"/>
    <n v="0"/>
    <n v="0"/>
    <n v="6"/>
    <n v="6"/>
    <n v="0"/>
    <n v="0"/>
    <n v="0"/>
    <n v="0"/>
    <n v="6"/>
    <n v="0"/>
    <m/>
    <m/>
    <n v="0"/>
    <n v="6"/>
    <n v="6"/>
    <s v="No"/>
    <m/>
    <n v="2"/>
  </r>
  <r>
    <n v="128"/>
    <s v="NC"/>
    <x v="2"/>
    <s v="NC-503"/>
    <n v="2026"/>
    <x v="40"/>
    <n v="20052"/>
    <s v="Charles George VAMC - Catawba County - HUD-VASH - VA"/>
    <m/>
    <n v="20053"/>
    <d v="2026-02-04T00:00:00"/>
    <x v="1"/>
    <m/>
    <n v="379035"/>
    <x v="2"/>
    <s v="C"/>
    <d v="2025-01-29T00:00:00"/>
    <x v="2"/>
    <d v="2019-01-30T00:00:00"/>
    <m/>
    <n v="0"/>
    <n v="0"/>
    <n v="0"/>
    <n v="0"/>
    <n v="0"/>
    <n v="0"/>
    <n v="0"/>
    <n v="0"/>
    <n v="0"/>
    <n v="0"/>
    <n v="0"/>
    <n v="0"/>
    <n v="0"/>
    <n v="0"/>
    <n v="0"/>
    <n v="0"/>
    <n v="1"/>
    <n v="0"/>
    <n v="0"/>
    <n v="0"/>
    <n v="0"/>
    <n v="0"/>
    <n v="0"/>
    <n v="0"/>
    <n v="0"/>
    <n v="0"/>
    <n v="0"/>
    <n v="0"/>
    <n v="0"/>
    <n v="0"/>
    <n v="0"/>
    <n v="0"/>
    <n v="0"/>
    <n v="0"/>
    <n v="0"/>
    <n v="0"/>
    <n v="0"/>
    <n v="0"/>
    <n v="0"/>
    <m/>
    <s v="Tenant-Based scattered site"/>
    <x v="1"/>
    <m/>
    <m/>
    <s v="Hickory"/>
    <s v="NC"/>
    <n v="28602"/>
    <n v="0"/>
    <n v="0"/>
    <n v="0"/>
    <n v="0"/>
    <n v="0"/>
    <n v="30"/>
    <n v="30"/>
    <n v="0"/>
    <n v="0"/>
    <n v="0"/>
    <n v="0"/>
    <n v="30"/>
    <n v="0"/>
    <m/>
    <m/>
    <n v="0"/>
    <n v="26"/>
    <n v="30"/>
    <s v="No"/>
    <m/>
    <n v="2"/>
  </r>
  <r>
    <n v="111"/>
    <s v="NC"/>
    <x v="2"/>
    <s v="NC-503"/>
    <n v="2026"/>
    <x v="41"/>
    <n v="7160"/>
    <s v="Charles George VAMC - Rutherford County - HUD-VASH - VA"/>
    <m/>
    <n v="7161"/>
    <d v="2026-02-04T00:00:00"/>
    <x v="1"/>
    <m/>
    <n v="379161"/>
    <x v="2"/>
    <s v="C"/>
    <d v="2025-01-29T00:00:00"/>
    <x v="2"/>
    <d v="2017-01-25T00:00:00"/>
    <m/>
    <n v="0"/>
    <n v="0"/>
    <n v="0"/>
    <n v="0"/>
    <n v="0"/>
    <n v="0"/>
    <n v="0"/>
    <n v="0"/>
    <n v="0"/>
    <n v="0"/>
    <n v="0"/>
    <n v="0"/>
    <n v="0"/>
    <n v="0"/>
    <n v="0"/>
    <n v="0"/>
    <n v="1"/>
    <n v="0"/>
    <n v="0"/>
    <n v="0"/>
    <n v="0"/>
    <n v="0"/>
    <n v="0"/>
    <n v="0"/>
    <n v="0"/>
    <n v="0"/>
    <n v="0"/>
    <n v="0"/>
    <n v="0"/>
    <n v="0"/>
    <n v="0"/>
    <n v="0"/>
    <n v="0"/>
    <n v="0"/>
    <n v="0"/>
    <n v="0"/>
    <n v="0"/>
    <n v="0"/>
    <n v="0"/>
    <m/>
    <s v="Tenant-Based scattered site"/>
    <x v="1"/>
    <m/>
    <m/>
    <s v="Spindale"/>
    <s v="NC"/>
    <n v="28160"/>
    <n v="0"/>
    <n v="0"/>
    <n v="0"/>
    <n v="0"/>
    <n v="0"/>
    <n v="10"/>
    <n v="10"/>
    <n v="0"/>
    <n v="0"/>
    <n v="0"/>
    <n v="0"/>
    <n v="10"/>
    <n v="0"/>
    <m/>
    <m/>
    <n v="0"/>
    <n v="9"/>
    <n v="10"/>
    <s v="No"/>
    <m/>
    <n v="2"/>
  </r>
  <r>
    <n v="116"/>
    <s v="NC"/>
    <x v="2"/>
    <s v="NC-503"/>
    <n v="2026"/>
    <x v="42"/>
    <n v="7391"/>
    <s v="Charles George VAMC - McDowell County - HUD-VASH - VA"/>
    <m/>
    <n v="7392"/>
    <d v="2026-02-04T00:00:00"/>
    <x v="1"/>
    <m/>
    <n v="379111"/>
    <x v="2"/>
    <s v="C"/>
    <d v="2024-01-31T00:00:00"/>
    <x v="2"/>
    <d v="2017-01-27T00:00:00"/>
    <m/>
    <n v="0"/>
    <n v="0"/>
    <n v="0"/>
    <n v="0"/>
    <n v="0"/>
    <n v="0"/>
    <n v="0"/>
    <n v="0"/>
    <n v="0"/>
    <n v="0"/>
    <n v="0"/>
    <n v="0"/>
    <n v="0"/>
    <n v="0"/>
    <n v="0"/>
    <n v="0"/>
    <n v="1"/>
    <n v="0"/>
    <n v="0"/>
    <n v="0"/>
    <n v="0"/>
    <n v="0"/>
    <n v="0"/>
    <n v="0"/>
    <n v="0"/>
    <n v="0"/>
    <n v="0"/>
    <n v="0"/>
    <n v="0"/>
    <n v="0"/>
    <n v="0"/>
    <n v="0"/>
    <n v="0"/>
    <n v="0"/>
    <n v="0"/>
    <n v="0"/>
    <n v="0"/>
    <n v="0"/>
    <n v="0"/>
    <m/>
    <s v="Tenant-Based scattered site"/>
    <x v="1"/>
    <m/>
    <m/>
    <s v="Marion"/>
    <s v="NC"/>
    <n v="28752"/>
    <n v="0"/>
    <n v="0"/>
    <n v="0"/>
    <n v="0"/>
    <n v="0"/>
    <n v="10"/>
    <n v="10"/>
    <n v="0"/>
    <n v="0"/>
    <n v="0"/>
    <n v="0"/>
    <n v="10"/>
    <n v="0"/>
    <m/>
    <m/>
    <n v="0"/>
    <n v="9"/>
    <n v="10"/>
    <s v="No"/>
    <m/>
    <n v="2"/>
  </r>
  <r>
    <n v="117"/>
    <s v="NC"/>
    <x v="2"/>
    <s v="NC-503"/>
    <n v="2026"/>
    <x v="43"/>
    <n v="7393"/>
    <s v="Charles George VAMC - Haywood County - HUD-VASH - VA"/>
    <m/>
    <n v="7394"/>
    <d v="2026-02-04T00:00:00"/>
    <x v="1"/>
    <m/>
    <n v="379087"/>
    <x v="2"/>
    <s v="C"/>
    <d v="2025-01-29T00:00:00"/>
    <x v="2"/>
    <d v="2017-01-25T00:00:00"/>
    <m/>
    <n v="0"/>
    <n v="0"/>
    <n v="0"/>
    <n v="0"/>
    <n v="0"/>
    <n v="0"/>
    <n v="0"/>
    <n v="0"/>
    <n v="0"/>
    <n v="0"/>
    <n v="0"/>
    <n v="0"/>
    <n v="0"/>
    <n v="0"/>
    <n v="0"/>
    <n v="0"/>
    <n v="1"/>
    <n v="0"/>
    <n v="0"/>
    <n v="0"/>
    <n v="0"/>
    <n v="0"/>
    <n v="0"/>
    <n v="0"/>
    <n v="0"/>
    <n v="0"/>
    <n v="0"/>
    <n v="0"/>
    <n v="0"/>
    <n v="0"/>
    <n v="0"/>
    <n v="0"/>
    <n v="0"/>
    <n v="0"/>
    <n v="0"/>
    <n v="0"/>
    <n v="0"/>
    <n v="0"/>
    <n v="0"/>
    <m/>
    <s v="Tenant-Based scattered site"/>
    <x v="1"/>
    <m/>
    <m/>
    <s v="Waynesville"/>
    <s v="NC"/>
    <n v="28786"/>
    <n v="0"/>
    <n v="0"/>
    <n v="0"/>
    <n v="0"/>
    <n v="0"/>
    <n v="5"/>
    <n v="5"/>
    <n v="0"/>
    <n v="0"/>
    <n v="0"/>
    <n v="0"/>
    <n v="5"/>
    <n v="0"/>
    <m/>
    <m/>
    <n v="0"/>
    <n v="5"/>
    <n v="5"/>
    <s v="No"/>
    <m/>
    <n v="2"/>
  </r>
  <r>
    <n v="167"/>
    <s v="NC"/>
    <x v="2"/>
    <s v="NC-503"/>
    <n v="2026"/>
    <x v="44"/>
    <n v="20437"/>
    <s v="Chatham County Housing Authority - Chatham County - EHV - PH - HUD"/>
    <m/>
    <n v="20438"/>
    <d v="2026-02-04T00:00:00"/>
    <x v="3"/>
    <m/>
    <n v="379037"/>
    <x v="2"/>
    <s v="C"/>
    <d v="2026-02-04T00:00:00"/>
    <x v="2"/>
    <d v="2021-08-01T00:00:00"/>
    <m/>
    <n v="0"/>
    <n v="0"/>
    <n v="0"/>
    <n v="0"/>
    <n v="0"/>
    <n v="0"/>
    <n v="0"/>
    <n v="0"/>
    <n v="0"/>
    <n v="0"/>
    <n v="0"/>
    <n v="0"/>
    <n v="0"/>
    <n v="0"/>
    <n v="0"/>
    <n v="0"/>
    <n v="0"/>
    <n v="0"/>
    <n v="0"/>
    <n v="0"/>
    <n v="0"/>
    <n v="0"/>
    <n v="0"/>
    <n v="0"/>
    <n v="0"/>
    <n v="0"/>
    <n v="0"/>
    <n v="0"/>
    <n v="0"/>
    <n v="0"/>
    <n v="0"/>
    <n v="0"/>
    <n v="0"/>
    <n v="0"/>
    <n v="0"/>
    <n v="1"/>
    <n v="0"/>
    <n v="0"/>
    <n v="0"/>
    <m/>
    <s v="Tenant-Based scattered site"/>
    <x v="1"/>
    <s v="13450 US-64"/>
    <m/>
    <s v="Siler City"/>
    <s v="NC"/>
    <n v="27344"/>
    <n v="0"/>
    <n v="0"/>
    <n v="0"/>
    <n v="0"/>
    <n v="0"/>
    <n v="15"/>
    <n v="0"/>
    <n v="0"/>
    <n v="0"/>
    <n v="0"/>
    <n v="0"/>
    <n v="15"/>
    <n v="0"/>
    <m/>
    <m/>
    <n v="0"/>
    <n v="11"/>
    <n v="15"/>
    <s v="No"/>
    <m/>
    <n v="2"/>
  </r>
  <r>
    <n v="81"/>
    <s v="NC"/>
    <x v="2"/>
    <s v="NC-503"/>
    <n v="2026"/>
    <x v="45"/>
    <n v="5569"/>
    <s v="Community Partners of Hope - Vance County - Men's Shelter - Private"/>
    <m/>
    <n v="5570"/>
    <d v="2026-02-04T00:00:00"/>
    <x v="0"/>
    <s v="Facility"/>
    <n v="379181"/>
    <x v="2"/>
    <s v="C"/>
    <d v="2026-02-04T00:00:00"/>
    <x v="2"/>
    <d v="2012-11-01T00:00:00"/>
    <m/>
    <n v="0"/>
    <n v="0"/>
    <n v="0"/>
    <n v="0"/>
    <n v="0"/>
    <n v="0"/>
    <n v="0"/>
    <n v="0"/>
    <n v="0"/>
    <n v="0"/>
    <n v="0"/>
    <n v="0"/>
    <n v="0"/>
    <n v="0"/>
    <n v="0"/>
    <n v="0"/>
    <n v="0"/>
    <n v="0"/>
    <n v="0"/>
    <n v="0"/>
    <n v="0"/>
    <n v="0"/>
    <n v="0"/>
    <n v="0"/>
    <n v="0"/>
    <n v="0"/>
    <n v="0"/>
    <n v="0"/>
    <n v="0"/>
    <n v="0"/>
    <n v="0"/>
    <n v="0"/>
    <n v="0"/>
    <n v="0"/>
    <n v="0"/>
    <n v="0"/>
    <n v="0"/>
    <n v="0"/>
    <n v="1"/>
    <s v="Private"/>
    <s v="Site Based-Single"/>
    <x v="1"/>
    <s v="903 North Garnett Street"/>
    <m/>
    <s v="Henderson"/>
    <s v="NC"/>
    <n v="27536"/>
    <n v="0"/>
    <n v="0"/>
    <n v="0"/>
    <n v="0"/>
    <n v="0"/>
    <n v="16"/>
    <n v="0"/>
    <n v="0"/>
    <n v="0"/>
    <n v="0"/>
    <n v="0"/>
    <n v="16"/>
    <n v="0"/>
    <m/>
    <m/>
    <n v="0"/>
    <n v="11"/>
    <n v="16"/>
    <s v="No"/>
    <m/>
    <n v="2"/>
  </r>
  <r>
    <n v="92"/>
    <s v="NC"/>
    <x v="2"/>
    <s v="NC-503"/>
    <n v="2026"/>
    <x v="45"/>
    <n v="5569"/>
    <s v="Community Partners of Hope - Vance County - Men's Transitional Housing - Private"/>
    <m/>
    <n v="6786"/>
    <d v="2026-02-04T00:00:00"/>
    <x v="2"/>
    <m/>
    <n v="379181"/>
    <x v="2"/>
    <s v="C"/>
    <d v="2026-02-04T00:00:00"/>
    <x v="2"/>
    <d v="2010-01-01T00:00:00"/>
    <m/>
    <n v="0"/>
    <n v="0"/>
    <n v="0"/>
    <n v="0"/>
    <n v="0"/>
    <n v="0"/>
    <n v="0"/>
    <n v="0"/>
    <n v="0"/>
    <n v="0"/>
    <n v="0"/>
    <n v="0"/>
    <n v="0"/>
    <n v="0"/>
    <n v="0"/>
    <n v="0"/>
    <n v="0"/>
    <n v="0"/>
    <n v="0"/>
    <n v="0"/>
    <n v="0"/>
    <n v="0"/>
    <n v="0"/>
    <n v="0"/>
    <n v="0"/>
    <n v="0"/>
    <n v="0"/>
    <n v="0"/>
    <n v="0"/>
    <n v="0"/>
    <n v="0"/>
    <n v="0"/>
    <n v="0"/>
    <n v="0"/>
    <n v="0"/>
    <n v="0"/>
    <n v="0"/>
    <n v="0"/>
    <n v="1"/>
    <s v="Private"/>
    <s v="Site Based-Single"/>
    <x v="1"/>
    <s v="203 Harner Street"/>
    <m/>
    <s v="Henderson"/>
    <s v="NC"/>
    <n v="27536"/>
    <n v="0"/>
    <n v="0"/>
    <n v="0"/>
    <n v="0"/>
    <n v="0"/>
    <n v="7"/>
    <n v="0"/>
    <n v="0"/>
    <n v="0"/>
    <n v="0"/>
    <n v="0"/>
    <n v="7"/>
    <n v="0"/>
    <m/>
    <m/>
    <n v="0"/>
    <n v="6"/>
    <n v="7"/>
    <s v="No"/>
    <m/>
    <n v="2"/>
  </r>
  <r>
    <n v="175"/>
    <s v="NC"/>
    <x v="2"/>
    <s v="NC-503"/>
    <n v="2026"/>
    <x v="46"/>
    <n v="5486"/>
    <s v="Concerned Citizens for the Homeless  - Scotland County - Emergency Shelter - Private"/>
    <m/>
    <n v="20520"/>
    <d v="2026-02-04T00:00:00"/>
    <x v="0"/>
    <s v="Facility"/>
    <n v="379165"/>
    <x v="2"/>
    <s v="C"/>
    <d v="2022-01-26T00:00:00"/>
    <x v="2"/>
    <d v="2022-01-26T00:00:00"/>
    <m/>
    <n v="0"/>
    <n v="0"/>
    <n v="0"/>
    <n v="0"/>
    <n v="0"/>
    <n v="0"/>
    <n v="0"/>
    <n v="0"/>
    <n v="0"/>
    <n v="0"/>
    <n v="0"/>
    <n v="0"/>
    <n v="0"/>
    <n v="0"/>
    <n v="0"/>
    <n v="0"/>
    <n v="0"/>
    <n v="0"/>
    <n v="0"/>
    <n v="0"/>
    <n v="0"/>
    <n v="0"/>
    <n v="0"/>
    <n v="0"/>
    <n v="0"/>
    <n v="0"/>
    <n v="0"/>
    <n v="0"/>
    <n v="0"/>
    <n v="0"/>
    <n v="0"/>
    <n v="0"/>
    <n v="0"/>
    <n v="0"/>
    <n v="0"/>
    <n v="0"/>
    <n v="0"/>
    <n v="0"/>
    <n v="1"/>
    <s v="Private"/>
    <s v="Site Based-Single"/>
    <x v="1"/>
    <s v="130 Biggs St"/>
    <m/>
    <s v="Laurinburg"/>
    <s v="NC"/>
    <n v="28352"/>
    <n v="0"/>
    <n v="0"/>
    <n v="0"/>
    <n v="0"/>
    <n v="0"/>
    <n v="8"/>
    <n v="0"/>
    <n v="0"/>
    <n v="0"/>
    <n v="0"/>
    <n v="0"/>
    <n v="8"/>
    <n v="0"/>
    <m/>
    <m/>
    <n v="0"/>
    <n v="6"/>
    <n v="8"/>
    <s v="No"/>
    <m/>
    <n v="2"/>
  </r>
  <r>
    <n v="235"/>
    <s v="NC"/>
    <x v="2"/>
    <s v="NC-503"/>
    <n v="2026"/>
    <x v="47"/>
    <n v="20726"/>
    <s v="Cove Shelter - Transylvania County - ES - Private"/>
    <m/>
    <n v="20727"/>
    <d v="2026-02-04T00:00:00"/>
    <x v="0"/>
    <s v="Facility"/>
    <n v="379175"/>
    <x v="2"/>
    <s v="C"/>
    <d v="2026-02-04T00:00:00"/>
    <x v="2"/>
    <d v="2022-11-01T00:00:00"/>
    <m/>
    <n v="0"/>
    <n v="0"/>
    <n v="0"/>
    <n v="0"/>
    <n v="0"/>
    <n v="0"/>
    <n v="0"/>
    <n v="0"/>
    <n v="0"/>
    <n v="0"/>
    <n v="0"/>
    <n v="0"/>
    <n v="0"/>
    <n v="0"/>
    <n v="0"/>
    <n v="0"/>
    <n v="0"/>
    <n v="0"/>
    <n v="0"/>
    <n v="0"/>
    <n v="0"/>
    <n v="0"/>
    <n v="0"/>
    <n v="0"/>
    <n v="0"/>
    <n v="0"/>
    <n v="0"/>
    <n v="0"/>
    <n v="0"/>
    <n v="0"/>
    <n v="0"/>
    <n v="0"/>
    <n v="0"/>
    <n v="0"/>
    <n v="0"/>
    <n v="0"/>
    <n v="0"/>
    <n v="0"/>
    <n v="1"/>
    <s v="Private"/>
    <s v="Site Based-Single"/>
    <x v="1"/>
    <s v="40 Nicholson Creek Road"/>
    <m/>
    <s v="Brevard"/>
    <s v="NC"/>
    <n v="28712"/>
    <n v="0"/>
    <n v="0"/>
    <n v="0"/>
    <n v="0"/>
    <n v="0"/>
    <n v="0"/>
    <n v="0"/>
    <n v="0"/>
    <n v="0"/>
    <n v="0"/>
    <n v="0"/>
    <n v="0"/>
    <n v="20"/>
    <d v="2026-02-04T00:00:00"/>
    <d v="2026-03-01T00:00:00"/>
    <n v="0"/>
    <n v="14"/>
    <n v="20"/>
    <s v="No"/>
    <m/>
    <n v="2"/>
  </r>
  <r>
    <n v="21"/>
    <s v="NC"/>
    <x v="2"/>
    <s v="NC-503"/>
    <n v="2026"/>
    <x v="48"/>
    <n v="1051"/>
    <s v="Davidson County First Hope Ministries - Davidson County - Emergency Shelter - ES - ESG"/>
    <m/>
    <n v="1779"/>
    <d v="2026-02-04T00:00:00"/>
    <x v="0"/>
    <s v="Facility"/>
    <n v="379057"/>
    <x v="1"/>
    <s v="C"/>
    <d v="2025-01-01T00:00:00"/>
    <x v="2"/>
    <d v="2008-06-09T00:00:00"/>
    <m/>
    <n v="1"/>
    <n v="0"/>
    <n v="0"/>
    <n v="0"/>
    <n v="0"/>
    <n v="0"/>
    <n v="0"/>
    <n v="0"/>
    <n v="0"/>
    <n v="0"/>
    <n v="0"/>
    <n v="0"/>
    <n v="0"/>
    <n v="0"/>
    <n v="0"/>
    <n v="0"/>
    <n v="0"/>
    <n v="0"/>
    <n v="0"/>
    <n v="0"/>
    <n v="0"/>
    <n v="0"/>
    <n v="0"/>
    <n v="0"/>
    <n v="0"/>
    <n v="0"/>
    <n v="0"/>
    <n v="0"/>
    <n v="0"/>
    <n v="0"/>
    <n v="0"/>
    <n v="0"/>
    <n v="0"/>
    <n v="0"/>
    <n v="0"/>
    <n v="0"/>
    <n v="0"/>
    <n v="0"/>
    <n v="1"/>
    <s v="Local churches, organizations, individuals"/>
    <s v="Site Based-Clustered"/>
    <x v="1"/>
    <s v="107 E 1st Ave"/>
    <m/>
    <s v="Lexington"/>
    <s v="NC"/>
    <n v="27292"/>
    <n v="24"/>
    <n v="7"/>
    <n v="0"/>
    <n v="0"/>
    <n v="0"/>
    <n v="64"/>
    <n v="0"/>
    <n v="0"/>
    <n v="0"/>
    <n v="0"/>
    <n v="0"/>
    <n v="88"/>
    <n v="0"/>
    <m/>
    <m/>
    <n v="0"/>
    <n v="66"/>
    <n v="88"/>
    <s v="No"/>
    <m/>
    <n v="2"/>
  </r>
  <r>
    <n v="30"/>
    <s v="NC"/>
    <x v="2"/>
    <s v="NC-503"/>
    <n v="2026"/>
    <x v="49"/>
    <n v="339"/>
    <s v="Diakonos, Inc. - Iredell County - Fifth Street Ministries - ES - State ESG"/>
    <m/>
    <n v="4542"/>
    <d v="2026-02-04T00:00:00"/>
    <x v="0"/>
    <s v="Facility"/>
    <n v="379097"/>
    <x v="1"/>
    <s v="C"/>
    <d v="2025-01-29T00:00:00"/>
    <x v="2"/>
    <d v="2010-05-10T00:00:00"/>
    <m/>
    <n v="1"/>
    <n v="0"/>
    <n v="0"/>
    <n v="0"/>
    <n v="0"/>
    <n v="0"/>
    <n v="0"/>
    <n v="0"/>
    <n v="0"/>
    <n v="0"/>
    <n v="0"/>
    <n v="0"/>
    <n v="0"/>
    <n v="0"/>
    <n v="0"/>
    <n v="0"/>
    <n v="0"/>
    <n v="0"/>
    <n v="0"/>
    <n v="0"/>
    <n v="0"/>
    <n v="0"/>
    <n v="0"/>
    <n v="0"/>
    <n v="0"/>
    <n v="0"/>
    <n v="0"/>
    <n v="0"/>
    <n v="0"/>
    <n v="0"/>
    <n v="0"/>
    <n v="0"/>
    <n v="0"/>
    <n v="0"/>
    <n v="0"/>
    <n v="0"/>
    <n v="0"/>
    <n v="0"/>
    <n v="0"/>
    <m/>
    <s v="Site Based-Single"/>
    <x v="1"/>
    <s v="1421 Fifth St"/>
    <m/>
    <s v="Statesville"/>
    <s v="NC"/>
    <n v="28677"/>
    <n v="24"/>
    <n v="6"/>
    <n v="0"/>
    <n v="0"/>
    <n v="0"/>
    <n v="48"/>
    <n v="6"/>
    <n v="0"/>
    <n v="0"/>
    <n v="0"/>
    <n v="0"/>
    <n v="72"/>
    <n v="0"/>
    <m/>
    <m/>
    <n v="0"/>
    <n v="33"/>
    <n v="72"/>
    <s v="No"/>
    <m/>
    <n v="2"/>
  </r>
  <r>
    <n v="93"/>
    <s v="NC"/>
    <x v="2"/>
    <s v="NC-503"/>
    <n v="2026"/>
    <x v="49"/>
    <n v="339"/>
    <s v="Diakonos, Inc. - Iredell County - My Sister's House DV Shelter - ES - Private"/>
    <m/>
    <n v="6787"/>
    <d v="2026-02-04T00:00:00"/>
    <x v="0"/>
    <s v="Facility"/>
    <n v="379097"/>
    <x v="0"/>
    <s v="C"/>
    <d v="2023-01-25T00:00:00"/>
    <x v="0"/>
    <d v="2015-01-28T00:00:00"/>
    <m/>
    <n v="0"/>
    <n v="0"/>
    <n v="0"/>
    <n v="0"/>
    <n v="0"/>
    <n v="0"/>
    <n v="0"/>
    <n v="0"/>
    <n v="0"/>
    <n v="0"/>
    <n v="0"/>
    <n v="0"/>
    <n v="0"/>
    <n v="0"/>
    <n v="0"/>
    <n v="0"/>
    <n v="0"/>
    <n v="0"/>
    <n v="0"/>
    <n v="0"/>
    <n v="0"/>
    <n v="0"/>
    <n v="0"/>
    <n v="0"/>
    <n v="0"/>
    <n v="0"/>
    <n v="0"/>
    <n v="0"/>
    <n v="0"/>
    <n v="0"/>
    <n v="0"/>
    <n v="0"/>
    <n v="0"/>
    <n v="0"/>
    <n v="0"/>
    <n v="0"/>
    <n v="0"/>
    <n v="0"/>
    <n v="1"/>
    <s v="VOCA, VAWA"/>
    <s v="Site Based-Single"/>
    <x v="1"/>
    <s v="1421 Fifth St"/>
    <m/>
    <s v="Statesville"/>
    <s v="NC"/>
    <n v="28687"/>
    <n v="24"/>
    <n v="6"/>
    <n v="0"/>
    <n v="0"/>
    <n v="0"/>
    <n v="8"/>
    <n v="0"/>
    <n v="0"/>
    <n v="0"/>
    <n v="0"/>
    <n v="0"/>
    <n v="32"/>
    <n v="0"/>
    <m/>
    <m/>
    <n v="0"/>
    <n v="7"/>
    <n v="32"/>
    <s v="No"/>
    <m/>
    <n v="2"/>
  </r>
  <r>
    <n v="14"/>
    <s v="NC"/>
    <x v="2"/>
    <s v="NC-503"/>
    <n v="2026"/>
    <x v="49"/>
    <n v="339"/>
    <s v="Diakonos, Inc. - Iredell County - Night Shelter - ES - State ESG"/>
    <m/>
    <n v="1432"/>
    <d v="2026-02-04T00:00:00"/>
    <x v="0"/>
    <s v="Facility"/>
    <n v="379097"/>
    <x v="1"/>
    <s v="C"/>
    <d v="2022-01-26T00:00:00"/>
    <x v="2"/>
    <d v="2010-05-10T00:00:00"/>
    <m/>
    <n v="1"/>
    <n v="0"/>
    <n v="0"/>
    <n v="0"/>
    <n v="0"/>
    <n v="0"/>
    <n v="0"/>
    <n v="0"/>
    <n v="0"/>
    <n v="0"/>
    <n v="0"/>
    <n v="0"/>
    <n v="0"/>
    <n v="0"/>
    <n v="0"/>
    <n v="0"/>
    <n v="0"/>
    <n v="0"/>
    <n v="0"/>
    <n v="0"/>
    <n v="0"/>
    <n v="0"/>
    <n v="0"/>
    <n v="0"/>
    <n v="0"/>
    <n v="0"/>
    <n v="0"/>
    <n v="0"/>
    <n v="0"/>
    <n v="0"/>
    <n v="0"/>
    <n v="0"/>
    <n v="0"/>
    <n v="0"/>
    <n v="0"/>
    <n v="0"/>
    <n v="0"/>
    <n v="0"/>
    <n v="0"/>
    <m/>
    <s v="Site Based-Single"/>
    <x v="1"/>
    <s v="1421 Fifth St"/>
    <m/>
    <s v="Statesville"/>
    <s v="NC"/>
    <n v="28677"/>
    <n v="0"/>
    <n v="0"/>
    <n v="0"/>
    <n v="0"/>
    <n v="0"/>
    <n v="56"/>
    <n v="0"/>
    <n v="0"/>
    <n v="0"/>
    <n v="0"/>
    <n v="0"/>
    <n v="56"/>
    <n v="0"/>
    <m/>
    <m/>
    <n v="0"/>
    <n v="56"/>
    <n v="56"/>
    <s v="No"/>
    <m/>
    <n v="2"/>
  </r>
  <r>
    <n v="245"/>
    <s v="NC"/>
    <x v="2"/>
    <s v="NC-503"/>
    <n v="2026"/>
    <x v="49"/>
    <n v="339"/>
    <s v="Diakonos, Inc. - Iredell County - PSH - HUD"/>
    <m/>
    <n v="20747"/>
    <d v="2026-02-04T00:00:00"/>
    <x v="1"/>
    <m/>
    <n v="379097"/>
    <x v="1"/>
    <s v="C"/>
    <d v="2026-02-04T00:00:00"/>
    <x v="2"/>
    <d v="2023-11-01T00:00:00"/>
    <m/>
    <n v="0"/>
    <n v="0"/>
    <n v="0"/>
    <n v="0"/>
    <n v="0"/>
    <n v="1"/>
    <n v="0"/>
    <n v="0"/>
    <n v="0"/>
    <n v="0"/>
    <n v="0"/>
    <n v="0"/>
    <n v="0"/>
    <n v="0"/>
    <n v="0"/>
    <n v="0"/>
    <n v="0"/>
    <n v="0"/>
    <n v="0"/>
    <n v="0"/>
    <n v="0"/>
    <n v="0"/>
    <n v="0"/>
    <n v="0"/>
    <n v="0"/>
    <n v="0"/>
    <n v="0"/>
    <n v="0"/>
    <n v="0"/>
    <n v="0"/>
    <n v="0"/>
    <n v="0"/>
    <n v="0"/>
    <n v="0"/>
    <n v="0"/>
    <n v="0"/>
    <n v="0"/>
    <n v="0"/>
    <n v="0"/>
    <m/>
    <s v="Tenant-Based scattered site"/>
    <x v="1"/>
    <m/>
    <m/>
    <s v="Statesville"/>
    <s v="NC"/>
    <n v="28677"/>
    <n v="0"/>
    <n v="0"/>
    <n v="0"/>
    <n v="0"/>
    <n v="0"/>
    <n v="7"/>
    <n v="0"/>
    <n v="0"/>
    <n v="7"/>
    <n v="0"/>
    <n v="0"/>
    <n v="7"/>
    <n v="0"/>
    <m/>
    <m/>
    <n v="0"/>
    <n v="7"/>
    <n v="7"/>
    <s v="No"/>
    <m/>
    <n v="2"/>
  </r>
  <r>
    <n v="170"/>
    <s v="NC"/>
    <x v="2"/>
    <s v="NC-503"/>
    <n v="2026"/>
    <x v="49"/>
    <n v="339"/>
    <s v="Diakonos, Inc. - Iredell County - Transitional Housing - TH - Private"/>
    <m/>
    <n v="20476"/>
    <d v="2026-02-04T00:00:00"/>
    <x v="2"/>
    <m/>
    <n v="379097"/>
    <x v="1"/>
    <s v="C"/>
    <d v="2026-02-04T00:00:00"/>
    <x v="2"/>
    <d v="2022-04-08T00:00:00"/>
    <m/>
    <n v="0"/>
    <n v="0"/>
    <n v="0"/>
    <n v="0"/>
    <n v="0"/>
    <n v="0"/>
    <n v="0"/>
    <n v="0"/>
    <n v="0"/>
    <n v="0"/>
    <n v="0"/>
    <n v="0"/>
    <n v="0"/>
    <n v="0"/>
    <n v="0"/>
    <n v="0"/>
    <n v="0"/>
    <n v="0"/>
    <n v="0"/>
    <n v="0"/>
    <n v="0"/>
    <n v="0"/>
    <n v="0"/>
    <n v="0"/>
    <n v="0"/>
    <n v="0"/>
    <n v="0"/>
    <n v="0"/>
    <n v="0"/>
    <n v="0"/>
    <n v="0"/>
    <n v="0"/>
    <n v="0"/>
    <n v="0"/>
    <n v="0"/>
    <n v="0"/>
    <n v="0"/>
    <n v="0"/>
    <n v="1"/>
    <s v="Private"/>
    <s v="Site Based-Clustered"/>
    <x v="1"/>
    <s v="1410 5th St"/>
    <s v="Unit A &amp; Unit B"/>
    <s v="Statesville"/>
    <s v="NC"/>
    <n v="28677"/>
    <n v="0"/>
    <n v="0"/>
    <n v="0"/>
    <n v="0"/>
    <n v="0"/>
    <n v="15"/>
    <n v="6"/>
    <n v="0"/>
    <n v="0"/>
    <n v="0"/>
    <n v="0"/>
    <n v="15"/>
    <n v="0"/>
    <m/>
    <m/>
    <n v="0"/>
    <n v="15"/>
    <n v="15"/>
    <s v="No"/>
    <m/>
    <n v="2"/>
  </r>
  <r>
    <n v="101"/>
    <s v="NC"/>
    <x v="2"/>
    <s v="NC-503"/>
    <n v="2026"/>
    <x v="49"/>
    <n v="339"/>
    <s v="Diakonos, Inc. - Iredell County - Veterans Transitional Housing - TH - Private"/>
    <m/>
    <n v="6960"/>
    <d v="2026-02-04T00:00:00"/>
    <x v="2"/>
    <m/>
    <n v="379097"/>
    <x v="1"/>
    <s v="C"/>
    <d v="2022-01-26T00:00:00"/>
    <x v="2"/>
    <d v="2016-07-01T00:00:00"/>
    <m/>
    <n v="0"/>
    <n v="0"/>
    <n v="0"/>
    <n v="0"/>
    <n v="0"/>
    <n v="0"/>
    <n v="0"/>
    <n v="0"/>
    <n v="0"/>
    <n v="0"/>
    <n v="0"/>
    <n v="0"/>
    <n v="0"/>
    <n v="0"/>
    <n v="0"/>
    <n v="0"/>
    <n v="0"/>
    <n v="0"/>
    <n v="0"/>
    <n v="0"/>
    <n v="0"/>
    <n v="0"/>
    <n v="0"/>
    <n v="0"/>
    <n v="0"/>
    <n v="0"/>
    <n v="0"/>
    <n v="0"/>
    <n v="0"/>
    <n v="0"/>
    <n v="0"/>
    <n v="0"/>
    <n v="0"/>
    <n v="0"/>
    <n v="0"/>
    <n v="0"/>
    <n v="0"/>
    <n v="0"/>
    <n v="1"/>
    <s v="Private"/>
    <s v="Site Based-Single"/>
    <x v="1"/>
    <s v="1208 Wilsonlee Blvd"/>
    <m/>
    <s v="Statesville"/>
    <s v="NC"/>
    <n v="28677"/>
    <n v="0"/>
    <n v="0"/>
    <n v="0"/>
    <n v="0"/>
    <n v="0"/>
    <n v="5"/>
    <n v="5"/>
    <n v="0"/>
    <n v="0"/>
    <n v="0"/>
    <n v="0"/>
    <n v="5"/>
    <n v="0"/>
    <m/>
    <m/>
    <n v="0"/>
    <n v="2"/>
    <n v="5"/>
    <s v="No"/>
    <m/>
    <n v="2"/>
  </r>
  <r>
    <n v="90"/>
    <s v="NC"/>
    <x v="2"/>
    <s v="NC-503"/>
    <n v="2026"/>
    <x v="49"/>
    <n v="339"/>
    <s v="Diakonos, Inc. - Multiple BoS Counties - DISSY Rapid Rehousing - RRH - State ESG"/>
    <m/>
    <n v="6057"/>
    <d v="2026-02-04T00:00:00"/>
    <x v="4"/>
    <m/>
    <n v="379097"/>
    <x v="1"/>
    <s v="C"/>
    <d v="2026-02-04T00:00:00"/>
    <x v="2"/>
    <d v="2015-01-28T00:00:00"/>
    <m/>
    <n v="0"/>
    <n v="1"/>
    <n v="0"/>
    <n v="0"/>
    <n v="0"/>
    <n v="0"/>
    <n v="0"/>
    <n v="0"/>
    <n v="0"/>
    <n v="0"/>
    <n v="0"/>
    <n v="0"/>
    <n v="0"/>
    <n v="0"/>
    <n v="0"/>
    <n v="0"/>
    <n v="0"/>
    <n v="0"/>
    <n v="0"/>
    <n v="0"/>
    <n v="0"/>
    <n v="0"/>
    <n v="0"/>
    <n v="0"/>
    <n v="0"/>
    <n v="0"/>
    <n v="0"/>
    <n v="0"/>
    <n v="0"/>
    <n v="0"/>
    <n v="0"/>
    <n v="0"/>
    <n v="0"/>
    <n v="0"/>
    <n v="0"/>
    <n v="0"/>
    <n v="0"/>
    <n v="0"/>
    <n v="0"/>
    <m/>
    <s v="Tenant-Based scattered site"/>
    <x v="1"/>
    <m/>
    <m/>
    <s v="Statesville"/>
    <s v="NC"/>
    <n v="28677"/>
    <n v="12"/>
    <n v="5"/>
    <n v="0"/>
    <n v="0"/>
    <n v="0"/>
    <n v="2"/>
    <n v="0"/>
    <n v="0"/>
    <n v="0"/>
    <n v="0"/>
    <n v="0"/>
    <n v="14"/>
    <n v="0"/>
    <m/>
    <m/>
    <n v="0"/>
    <n v="14"/>
    <n v="14"/>
    <s v="No"/>
    <m/>
    <n v="2"/>
  </r>
  <r>
    <n v="26"/>
    <s v="NC"/>
    <x v="2"/>
    <s v="NC-503"/>
    <n v="2026"/>
    <x v="50"/>
    <n v="1959"/>
    <s v="Dulatown Outreach Center - Caldwell County - Kwanzaa Family Inn - ES - State ESG"/>
    <m/>
    <n v="1960"/>
    <d v="2026-02-04T00:00:00"/>
    <x v="0"/>
    <s v="Facility"/>
    <n v="379027"/>
    <x v="1"/>
    <s v="C"/>
    <d v="2026-02-04T00:00:00"/>
    <x v="2"/>
    <d v="2008-12-12T00:00:00"/>
    <m/>
    <n v="1"/>
    <n v="0"/>
    <n v="0"/>
    <n v="0"/>
    <n v="0"/>
    <n v="0"/>
    <n v="0"/>
    <n v="0"/>
    <n v="0"/>
    <n v="0"/>
    <n v="0"/>
    <n v="0"/>
    <n v="0"/>
    <n v="0"/>
    <n v="0"/>
    <n v="0"/>
    <n v="0"/>
    <n v="0"/>
    <n v="0"/>
    <n v="0"/>
    <n v="0"/>
    <n v="0"/>
    <n v="0"/>
    <n v="0"/>
    <n v="0"/>
    <n v="0"/>
    <n v="0"/>
    <n v="0"/>
    <n v="0"/>
    <n v="0"/>
    <n v="0"/>
    <n v="0"/>
    <n v="0"/>
    <n v="0"/>
    <n v="0"/>
    <n v="0"/>
    <n v="0"/>
    <n v="0"/>
    <n v="0"/>
    <m/>
    <s v="Site Based-Single"/>
    <x v="1"/>
    <s v="1631 Old North Rd"/>
    <m/>
    <s v="Lenoir"/>
    <s v="NC"/>
    <n v="28645"/>
    <n v="7"/>
    <n v="2"/>
    <n v="0"/>
    <n v="0"/>
    <n v="0"/>
    <n v="6"/>
    <n v="0"/>
    <n v="0"/>
    <n v="0"/>
    <n v="0"/>
    <n v="0"/>
    <n v="13"/>
    <n v="0"/>
    <m/>
    <m/>
    <n v="0"/>
    <n v="13"/>
    <n v="13"/>
    <s v="No"/>
    <m/>
    <n v="2"/>
  </r>
  <r>
    <n v="31"/>
    <s v="NC"/>
    <x v="2"/>
    <s v="NC-503"/>
    <n v="2026"/>
    <x v="50"/>
    <n v="1959"/>
    <s v="Dulatown Outreach Center - Caldwell County - Kwanzaa Transitional Shelter - ES - Private"/>
    <m/>
    <n v="4719"/>
    <d v="2026-02-04T00:00:00"/>
    <x v="0"/>
    <s v="Facility"/>
    <n v="379027"/>
    <x v="1"/>
    <s v="C"/>
    <d v="2024-01-31T00:00:00"/>
    <x v="2"/>
    <d v="2011-04-01T00:00:00"/>
    <m/>
    <n v="0"/>
    <n v="0"/>
    <n v="0"/>
    <n v="0"/>
    <n v="0"/>
    <n v="0"/>
    <n v="0"/>
    <n v="0"/>
    <n v="0"/>
    <n v="0"/>
    <n v="0"/>
    <n v="0"/>
    <n v="0"/>
    <n v="0"/>
    <n v="0"/>
    <n v="0"/>
    <n v="0"/>
    <n v="0"/>
    <n v="0"/>
    <n v="0"/>
    <n v="0"/>
    <n v="0"/>
    <n v="0"/>
    <n v="0"/>
    <n v="0"/>
    <n v="0"/>
    <n v="0"/>
    <n v="0"/>
    <n v="0"/>
    <n v="0"/>
    <n v="0"/>
    <n v="0"/>
    <n v="0"/>
    <n v="0"/>
    <n v="0"/>
    <n v="0"/>
    <n v="0"/>
    <n v="0"/>
    <n v="1"/>
    <s v="Private"/>
    <s v="Site Based-Single"/>
    <x v="1"/>
    <s v="1631 Old North Rd"/>
    <m/>
    <s v="Lenoir"/>
    <s v="NC"/>
    <n v="28645"/>
    <n v="0"/>
    <n v="0"/>
    <n v="0"/>
    <n v="0"/>
    <n v="0"/>
    <n v="1"/>
    <n v="0"/>
    <n v="0"/>
    <n v="0"/>
    <n v="0"/>
    <n v="0"/>
    <n v="1"/>
    <n v="0"/>
    <m/>
    <m/>
    <n v="0"/>
    <n v="1"/>
    <n v="1"/>
    <s v="No"/>
    <m/>
    <n v="2"/>
  </r>
  <r>
    <n v="161"/>
    <s v="NC"/>
    <x v="2"/>
    <s v="NC-503"/>
    <n v="2026"/>
    <x v="51"/>
    <n v="20054"/>
    <s v="Durham VAMC - Beaufort County - HUD-VASH - VA"/>
    <m/>
    <n v="20385"/>
    <d v="2026-02-04T00:00:00"/>
    <x v="1"/>
    <m/>
    <n v="379013"/>
    <x v="2"/>
    <s v="C"/>
    <d v="2025-01-29T00:00:00"/>
    <x v="2"/>
    <d v="2021-01-27T00:00:00"/>
    <m/>
    <n v="0"/>
    <n v="0"/>
    <n v="0"/>
    <n v="0"/>
    <n v="0"/>
    <n v="0"/>
    <n v="0"/>
    <n v="0"/>
    <n v="0"/>
    <n v="0"/>
    <n v="0"/>
    <n v="0"/>
    <n v="0"/>
    <n v="0"/>
    <n v="0"/>
    <n v="0"/>
    <n v="1"/>
    <n v="0"/>
    <n v="0"/>
    <n v="0"/>
    <n v="0"/>
    <n v="0"/>
    <n v="0"/>
    <n v="0"/>
    <n v="0"/>
    <n v="0"/>
    <n v="0"/>
    <n v="0"/>
    <n v="0"/>
    <n v="0"/>
    <n v="0"/>
    <n v="0"/>
    <n v="0"/>
    <n v="0"/>
    <n v="0"/>
    <n v="0"/>
    <n v="0"/>
    <n v="0"/>
    <n v="0"/>
    <m/>
    <s v="Tenant-Based scattered site"/>
    <x v="1"/>
    <m/>
    <m/>
    <s v="Washington"/>
    <s v="NC"/>
    <n v="27889"/>
    <n v="0"/>
    <n v="0"/>
    <n v="0"/>
    <n v="0"/>
    <n v="0"/>
    <n v="1"/>
    <n v="1"/>
    <n v="0"/>
    <n v="0"/>
    <n v="0"/>
    <n v="0"/>
    <n v="1"/>
    <n v="0"/>
    <m/>
    <m/>
    <n v="0"/>
    <n v="0"/>
    <n v="1"/>
    <s v="No"/>
    <m/>
    <n v="2"/>
  </r>
  <r>
    <n v="370"/>
    <s v="NC"/>
    <x v="2"/>
    <s v="NC-503"/>
    <n v="2026"/>
    <x v="51"/>
    <n v="20054"/>
    <s v="Durham VAMC - Carteret County - HUD-VASH - VA"/>
    <m/>
    <n v="21100"/>
    <d v="2026-02-04T00:00:00"/>
    <x v="1"/>
    <m/>
    <n v="379031"/>
    <x v="2"/>
    <s v="C"/>
    <d v="2026-02-04T00:00:00"/>
    <x v="2"/>
    <d v="2026-02-04T00:00:00"/>
    <m/>
    <n v="0"/>
    <n v="0"/>
    <n v="0"/>
    <n v="0"/>
    <n v="0"/>
    <n v="0"/>
    <n v="0"/>
    <n v="0"/>
    <n v="0"/>
    <n v="0"/>
    <n v="0"/>
    <n v="0"/>
    <n v="0"/>
    <n v="0"/>
    <n v="0"/>
    <n v="0"/>
    <n v="1"/>
    <n v="0"/>
    <n v="0"/>
    <n v="0"/>
    <n v="0"/>
    <n v="0"/>
    <n v="0"/>
    <n v="0"/>
    <n v="0"/>
    <n v="0"/>
    <n v="0"/>
    <n v="0"/>
    <n v="0"/>
    <n v="0"/>
    <n v="0"/>
    <n v="0"/>
    <n v="0"/>
    <n v="0"/>
    <n v="0"/>
    <n v="0"/>
    <n v="0"/>
    <n v="0"/>
    <n v="0"/>
    <m/>
    <s v="Tenant-Based scattered site"/>
    <x v="1"/>
    <m/>
    <m/>
    <s v="Morehead City"/>
    <s v="NC"/>
    <n v="28557"/>
    <n v="0"/>
    <n v="0"/>
    <n v="0"/>
    <n v="0"/>
    <n v="0"/>
    <n v="1"/>
    <n v="1"/>
    <n v="0"/>
    <n v="0"/>
    <n v="0"/>
    <n v="0"/>
    <n v="1"/>
    <n v="0"/>
    <m/>
    <m/>
    <n v="0"/>
    <n v="0"/>
    <n v="1"/>
    <s v="No"/>
    <m/>
    <m/>
  </r>
  <r>
    <n v="372"/>
    <s v="NC"/>
    <x v="2"/>
    <s v="NC-503"/>
    <n v="2026"/>
    <x v="51"/>
    <n v="20054"/>
    <s v="Durham VAMC - Chatham County - HUD-VASH - VA"/>
    <m/>
    <n v="20057"/>
    <d v="2026-02-04T00:00:00"/>
    <x v="1"/>
    <m/>
    <n v="379037"/>
    <x v="2"/>
    <s v="C"/>
    <d v="2026-02-04T00:00:00"/>
    <x v="2"/>
    <d v="2026-02-04T00:00:00"/>
    <m/>
    <n v="0"/>
    <n v="0"/>
    <n v="0"/>
    <n v="0"/>
    <n v="0"/>
    <n v="0"/>
    <n v="0"/>
    <n v="0"/>
    <n v="0"/>
    <n v="0"/>
    <n v="0"/>
    <n v="0"/>
    <n v="0"/>
    <n v="0"/>
    <n v="0"/>
    <n v="0"/>
    <n v="1"/>
    <n v="0"/>
    <n v="0"/>
    <n v="0"/>
    <n v="0"/>
    <n v="0"/>
    <n v="0"/>
    <n v="0"/>
    <n v="0"/>
    <n v="0"/>
    <n v="0"/>
    <n v="0"/>
    <n v="0"/>
    <n v="0"/>
    <n v="0"/>
    <n v="0"/>
    <n v="0"/>
    <n v="0"/>
    <n v="0"/>
    <n v="0"/>
    <n v="0"/>
    <n v="0"/>
    <n v="0"/>
    <m/>
    <s v="Tenant-Based scattered site"/>
    <x v="1"/>
    <m/>
    <m/>
    <m/>
    <m/>
    <n v="27834"/>
    <n v="0"/>
    <n v="0"/>
    <n v="0"/>
    <n v="0"/>
    <n v="0"/>
    <n v="5"/>
    <n v="5"/>
    <n v="0"/>
    <n v="0"/>
    <n v="0"/>
    <n v="0"/>
    <n v="5"/>
    <n v="0"/>
    <m/>
    <m/>
    <n v="0"/>
    <n v="5"/>
    <n v="5"/>
    <s v="No"/>
    <m/>
    <m/>
  </r>
  <r>
    <n v="154"/>
    <s v="NC"/>
    <x v="2"/>
    <s v="NC-503"/>
    <n v="2026"/>
    <x v="51"/>
    <n v="20054"/>
    <s v="Durham VAMC - Edgecombe County - HUD-VASH - VA"/>
    <m/>
    <n v="20349"/>
    <d v="2026-02-04T00:00:00"/>
    <x v="1"/>
    <m/>
    <n v="379065"/>
    <x v="2"/>
    <s v="C"/>
    <d v="2025-01-29T00:00:00"/>
    <x v="2"/>
    <d v="2020-01-29T00:00:00"/>
    <m/>
    <n v="0"/>
    <n v="0"/>
    <n v="0"/>
    <n v="0"/>
    <n v="0"/>
    <n v="0"/>
    <n v="0"/>
    <n v="0"/>
    <n v="0"/>
    <n v="0"/>
    <n v="0"/>
    <n v="0"/>
    <n v="0"/>
    <n v="0"/>
    <n v="0"/>
    <n v="0"/>
    <n v="1"/>
    <n v="0"/>
    <n v="0"/>
    <n v="0"/>
    <n v="0"/>
    <n v="0"/>
    <n v="0"/>
    <n v="0"/>
    <n v="0"/>
    <n v="0"/>
    <n v="0"/>
    <n v="0"/>
    <n v="0"/>
    <n v="0"/>
    <n v="0"/>
    <n v="0"/>
    <n v="0"/>
    <n v="0"/>
    <n v="0"/>
    <n v="0"/>
    <n v="0"/>
    <n v="0"/>
    <n v="0"/>
    <m/>
    <s v="Tenant-Based scattered site"/>
    <x v="1"/>
    <m/>
    <m/>
    <m/>
    <m/>
    <n v="27801"/>
    <n v="0"/>
    <n v="0"/>
    <n v="0"/>
    <n v="0"/>
    <n v="0"/>
    <n v="11"/>
    <n v="11"/>
    <n v="0"/>
    <n v="0"/>
    <n v="0"/>
    <n v="0"/>
    <n v="11"/>
    <n v="0"/>
    <m/>
    <m/>
    <n v="0"/>
    <n v="8"/>
    <n v="11"/>
    <s v="No"/>
    <m/>
    <n v="2"/>
  </r>
  <r>
    <n v="373"/>
    <s v="NC"/>
    <x v="2"/>
    <s v="NC-503"/>
    <n v="2026"/>
    <x v="51"/>
    <n v="20054"/>
    <s v="Durham VAMC - Granville County - HUD-VASH - VA"/>
    <m/>
    <n v="20059"/>
    <d v="2026-02-04T00:00:00"/>
    <x v="1"/>
    <m/>
    <n v="379077"/>
    <x v="2"/>
    <s v="C"/>
    <d v="2026-02-04T00:00:00"/>
    <x v="2"/>
    <d v="2026-02-04T00:00:00"/>
    <m/>
    <n v="0"/>
    <n v="0"/>
    <n v="0"/>
    <n v="0"/>
    <n v="0"/>
    <n v="0"/>
    <n v="0"/>
    <n v="0"/>
    <n v="0"/>
    <n v="0"/>
    <n v="0"/>
    <n v="0"/>
    <n v="0"/>
    <n v="0"/>
    <n v="0"/>
    <n v="0"/>
    <n v="1"/>
    <n v="0"/>
    <n v="0"/>
    <n v="0"/>
    <n v="0"/>
    <n v="0"/>
    <n v="0"/>
    <n v="0"/>
    <n v="0"/>
    <n v="0"/>
    <n v="0"/>
    <n v="0"/>
    <n v="0"/>
    <n v="0"/>
    <n v="0"/>
    <n v="0"/>
    <n v="0"/>
    <n v="0"/>
    <n v="0"/>
    <n v="0"/>
    <n v="0"/>
    <n v="0"/>
    <n v="0"/>
    <m/>
    <s v="Tenant-Based scattered site"/>
    <x v="1"/>
    <m/>
    <m/>
    <m/>
    <m/>
    <n v="27565"/>
    <n v="0"/>
    <n v="0"/>
    <n v="0"/>
    <n v="0"/>
    <n v="0"/>
    <n v="2"/>
    <n v="2"/>
    <n v="0"/>
    <n v="0"/>
    <n v="0"/>
    <n v="0"/>
    <n v="2"/>
    <n v="0"/>
    <m/>
    <m/>
    <n v="0"/>
    <n v="1"/>
    <n v="2"/>
    <s v="No"/>
    <m/>
    <m/>
  </r>
  <r>
    <n v="187"/>
    <s v="NC"/>
    <x v="2"/>
    <s v="NC-503"/>
    <n v="2026"/>
    <x v="51"/>
    <n v="20054"/>
    <s v="Durham VAMC - Halifax County - HUD-VASH - VA"/>
    <m/>
    <n v="20586"/>
    <d v="2026-02-04T00:00:00"/>
    <x v="1"/>
    <m/>
    <n v="379083"/>
    <x v="2"/>
    <s v="C"/>
    <d v="2026-02-04T00:00:00"/>
    <x v="2"/>
    <d v="2023-01-25T00:00:00"/>
    <m/>
    <n v="0"/>
    <n v="0"/>
    <n v="0"/>
    <n v="0"/>
    <n v="0"/>
    <n v="0"/>
    <n v="0"/>
    <n v="0"/>
    <n v="0"/>
    <n v="0"/>
    <n v="0"/>
    <n v="0"/>
    <n v="0"/>
    <n v="0"/>
    <n v="0"/>
    <n v="0"/>
    <n v="1"/>
    <n v="0"/>
    <n v="0"/>
    <n v="0"/>
    <n v="0"/>
    <n v="0"/>
    <n v="0"/>
    <n v="0"/>
    <n v="0"/>
    <n v="0"/>
    <n v="0"/>
    <n v="0"/>
    <n v="0"/>
    <n v="0"/>
    <n v="0"/>
    <n v="0"/>
    <n v="0"/>
    <n v="0"/>
    <n v="0"/>
    <n v="0"/>
    <n v="0"/>
    <n v="0"/>
    <n v="0"/>
    <m/>
    <s v="Tenant-Based scattered site"/>
    <x v="1"/>
    <m/>
    <m/>
    <m/>
    <m/>
    <n v="27823"/>
    <n v="0"/>
    <n v="0"/>
    <n v="0"/>
    <n v="0"/>
    <n v="0"/>
    <n v="2"/>
    <n v="2"/>
    <n v="0"/>
    <n v="0"/>
    <n v="0"/>
    <n v="0"/>
    <n v="2"/>
    <n v="0"/>
    <m/>
    <m/>
    <n v="0"/>
    <n v="1"/>
    <n v="2"/>
    <s v="No"/>
    <m/>
    <n v="2"/>
  </r>
  <r>
    <n v="374"/>
    <s v="NC"/>
    <x v="2"/>
    <s v="NC-503"/>
    <n v="2026"/>
    <x v="51"/>
    <n v="20054"/>
    <s v="Durham VAMC - Johnston County - HUD-VASH - VA"/>
    <m/>
    <n v="20061"/>
    <d v="2026-02-04T00:00:00"/>
    <x v="1"/>
    <m/>
    <n v="379101"/>
    <x v="2"/>
    <s v="C"/>
    <d v="2026-02-04T00:00:00"/>
    <x v="2"/>
    <d v="2026-02-04T00:00:00"/>
    <m/>
    <n v="0"/>
    <n v="0"/>
    <n v="0"/>
    <n v="0"/>
    <n v="0"/>
    <n v="0"/>
    <n v="0"/>
    <n v="0"/>
    <n v="0"/>
    <n v="0"/>
    <n v="0"/>
    <n v="0"/>
    <n v="0"/>
    <n v="0"/>
    <n v="0"/>
    <n v="0"/>
    <n v="1"/>
    <n v="0"/>
    <n v="0"/>
    <n v="0"/>
    <n v="0"/>
    <n v="0"/>
    <n v="0"/>
    <n v="0"/>
    <n v="0"/>
    <n v="0"/>
    <n v="0"/>
    <n v="0"/>
    <n v="0"/>
    <n v="0"/>
    <n v="0"/>
    <n v="0"/>
    <n v="0"/>
    <n v="0"/>
    <n v="0"/>
    <n v="0"/>
    <n v="0"/>
    <n v="0"/>
    <n v="0"/>
    <m/>
    <s v="Tenant-Based scattered site"/>
    <x v="1"/>
    <m/>
    <m/>
    <m/>
    <m/>
    <n v="27520"/>
    <n v="0"/>
    <n v="0"/>
    <n v="0"/>
    <n v="0"/>
    <n v="0"/>
    <n v="1"/>
    <n v="1"/>
    <n v="0"/>
    <n v="0"/>
    <n v="0"/>
    <n v="0"/>
    <n v="1"/>
    <n v="0"/>
    <m/>
    <m/>
    <n v="0"/>
    <n v="1"/>
    <n v="1"/>
    <s v="No"/>
    <m/>
    <m/>
  </r>
  <r>
    <n v="155"/>
    <s v="NC"/>
    <x v="2"/>
    <s v="NC-503"/>
    <n v="2026"/>
    <x v="51"/>
    <n v="20054"/>
    <s v="Durham VAMC - Wilson County - HUD-VASH - VA"/>
    <m/>
    <n v="20352"/>
    <d v="2026-02-04T00:00:00"/>
    <x v="1"/>
    <m/>
    <n v="379195"/>
    <x v="2"/>
    <s v="C"/>
    <d v="2025-01-29T00:00:00"/>
    <x v="2"/>
    <d v="2020-01-29T00:00:00"/>
    <m/>
    <n v="0"/>
    <n v="0"/>
    <n v="0"/>
    <n v="0"/>
    <n v="0"/>
    <n v="0"/>
    <n v="0"/>
    <n v="0"/>
    <n v="0"/>
    <n v="0"/>
    <n v="0"/>
    <n v="0"/>
    <n v="0"/>
    <n v="0"/>
    <n v="0"/>
    <n v="0"/>
    <n v="1"/>
    <n v="0"/>
    <n v="0"/>
    <n v="0"/>
    <n v="0"/>
    <n v="0"/>
    <n v="0"/>
    <n v="0"/>
    <n v="0"/>
    <n v="0"/>
    <n v="0"/>
    <n v="0"/>
    <n v="0"/>
    <n v="0"/>
    <n v="0"/>
    <n v="0"/>
    <n v="0"/>
    <n v="0"/>
    <n v="0"/>
    <n v="0"/>
    <n v="0"/>
    <n v="0"/>
    <n v="0"/>
    <m/>
    <s v="Tenant-Based scattered site"/>
    <x v="1"/>
    <m/>
    <m/>
    <m/>
    <m/>
    <n v="27893"/>
    <n v="0"/>
    <n v="0"/>
    <n v="0"/>
    <n v="0"/>
    <n v="0"/>
    <n v="5"/>
    <n v="5"/>
    <n v="0"/>
    <n v="0"/>
    <n v="0"/>
    <n v="0"/>
    <n v="5"/>
    <n v="0"/>
    <m/>
    <m/>
    <n v="0"/>
    <n v="3"/>
    <n v="5"/>
    <s v="No"/>
    <m/>
    <n v="2"/>
  </r>
  <r>
    <n v="371"/>
    <s v="NC"/>
    <x v="2"/>
    <s v="NC-503"/>
    <n v="2026"/>
    <x v="52"/>
    <n v="20066"/>
    <s v="Durham VAMC - Craven County - HUD-VASH - VA"/>
    <m/>
    <n v="20347"/>
    <d v="2026-02-04T00:00:00"/>
    <x v="1"/>
    <m/>
    <n v="379053"/>
    <x v="2"/>
    <s v="C"/>
    <d v="2026-02-04T00:00:00"/>
    <x v="2"/>
    <d v="2026-02-04T00:00:00"/>
    <m/>
    <n v="0"/>
    <n v="0"/>
    <n v="0"/>
    <n v="0"/>
    <n v="0"/>
    <n v="0"/>
    <n v="0"/>
    <n v="0"/>
    <n v="0"/>
    <n v="0"/>
    <n v="0"/>
    <n v="0"/>
    <n v="0"/>
    <n v="0"/>
    <n v="0"/>
    <n v="0"/>
    <n v="1"/>
    <n v="0"/>
    <n v="0"/>
    <n v="0"/>
    <n v="0"/>
    <n v="0"/>
    <n v="0"/>
    <n v="0"/>
    <n v="0"/>
    <n v="0"/>
    <n v="0"/>
    <n v="0"/>
    <n v="0"/>
    <n v="0"/>
    <n v="0"/>
    <n v="0"/>
    <n v="0"/>
    <n v="0"/>
    <n v="0"/>
    <n v="0"/>
    <n v="0"/>
    <n v="0"/>
    <n v="0"/>
    <m/>
    <s v="Tenant-Based scattered site"/>
    <x v="1"/>
    <m/>
    <m/>
    <m/>
    <m/>
    <n v="28532"/>
    <n v="0"/>
    <n v="0"/>
    <n v="0"/>
    <n v="0"/>
    <n v="0"/>
    <n v="4"/>
    <n v="4"/>
    <n v="0"/>
    <n v="0"/>
    <n v="0"/>
    <n v="0"/>
    <n v="4"/>
    <n v="0"/>
    <m/>
    <m/>
    <n v="0"/>
    <n v="3"/>
    <n v="4"/>
    <s v="No"/>
    <m/>
    <m/>
  </r>
  <r>
    <n v="129"/>
    <s v="NC"/>
    <x v="2"/>
    <s v="NC-503"/>
    <n v="2026"/>
    <x v="52"/>
    <n v="20066"/>
    <s v="Durham VAMC - Pitt County - HUD-VASH - VA"/>
    <m/>
    <n v="20067"/>
    <d v="2026-02-04T00:00:00"/>
    <x v="1"/>
    <m/>
    <n v="379147"/>
    <x v="2"/>
    <s v="C"/>
    <d v="2025-01-29T00:00:00"/>
    <x v="2"/>
    <d v="2019-01-30T00:00:00"/>
    <m/>
    <n v="0"/>
    <n v="0"/>
    <n v="0"/>
    <n v="0"/>
    <n v="0"/>
    <n v="0"/>
    <n v="0"/>
    <n v="0"/>
    <n v="0"/>
    <n v="0"/>
    <n v="0"/>
    <n v="0"/>
    <n v="0"/>
    <n v="0"/>
    <n v="0"/>
    <n v="0"/>
    <n v="1"/>
    <n v="0"/>
    <n v="0"/>
    <n v="0"/>
    <n v="0"/>
    <n v="0"/>
    <n v="0"/>
    <n v="0"/>
    <n v="0"/>
    <n v="0"/>
    <n v="0"/>
    <n v="0"/>
    <n v="0"/>
    <n v="0"/>
    <n v="0"/>
    <n v="0"/>
    <n v="0"/>
    <n v="0"/>
    <n v="0"/>
    <n v="0"/>
    <n v="0"/>
    <n v="0"/>
    <n v="0"/>
    <m/>
    <s v="Tenant-Based scattered site"/>
    <x v="1"/>
    <m/>
    <m/>
    <m/>
    <m/>
    <n v="27834"/>
    <n v="0"/>
    <n v="0"/>
    <n v="0"/>
    <n v="0"/>
    <n v="0"/>
    <n v="53"/>
    <n v="53"/>
    <n v="0"/>
    <n v="0"/>
    <n v="0"/>
    <n v="0"/>
    <n v="53"/>
    <n v="0"/>
    <m/>
    <m/>
    <n v="0"/>
    <n v="41"/>
    <n v="53"/>
    <s v="No"/>
    <m/>
    <n v="2"/>
  </r>
  <r>
    <n v="122"/>
    <s v="NC"/>
    <x v="2"/>
    <s v="NC-503"/>
    <n v="2026"/>
    <x v="53"/>
    <n v="7659"/>
    <s v="Eastern Carolina Homelessness Organization (ECHO) - Region 8 - RRH - SSVF"/>
    <m/>
    <n v="7665"/>
    <d v="2026-02-04T00:00:00"/>
    <x v="4"/>
    <m/>
    <n v="379017"/>
    <x v="1"/>
    <s v="C"/>
    <d v="2026-01-26T00:00:00"/>
    <x v="2"/>
    <d v="2018-10-01T00:00:00"/>
    <m/>
    <n v="0"/>
    <n v="0"/>
    <n v="0"/>
    <n v="0"/>
    <n v="0"/>
    <n v="0"/>
    <n v="0"/>
    <n v="0"/>
    <n v="0"/>
    <n v="0"/>
    <n v="0"/>
    <n v="0"/>
    <n v="0"/>
    <n v="0"/>
    <n v="0"/>
    <n v="0"/>
    <n v="0"/>
    <n v="1"/>
    <n v="0"/>
    <n v="0"/>
    <n v="0"/>
    <n v="0"/>
    <n v="0"/>
    <n v="0"/>
    <n v="0"/>
    <n v="0"/>
    <n v="0"/>
    <n v="0"/>
    <n v="0"/>
    <n v="0"/>
    <n v="0"/>
    <n v="0"/>
    <n v="0"/>
    <n v="0"/>
    <n v="0"/>
    <n v="0"/>
    <n v="0"/>
    <n v="0"/>
    <n v="0"/>
    <m/>
    <s v="Tenant-Based scattered site"/>
    <x v="1"/>
    <s v="1204 N Kings BLVD"/>
    <m/>
    <s v="Myrtle Beach"/>
    <s v="SC"/>
    <n v="28358"/>
    <n v="0"/>
    <n v="0"/>
    <n v="0"/>
    <n v="0"/>
    <n v="0"/>
    <n v="2"/>
    <n v="2"/>
    <n v="0"/>
    <n v="0"/>
    <n v="0"/>
    <n v="0"/>
    <n v="2"/>
    <n v="0"/>
    <m/>
    <m/>
    <n v="0"/>
    <n v="2"/>
    <n v="2"/>
    <s v="No"/>
    <m/>
    <n v="2"/>
  </r>
  <r>
    <n v="3"/>
    <s v="NC"/>
    <x v="2"/>
    <s v="NC-503"/>
    <n v="2026"/>
    <x v="54"/>
    <n v="666"/>
    <s v="Echo Ministry - Surry County - The Ark Shelter - ES - State ESG"/>
    <m/>
    <n v="667"/>
    <d v="2026-02-04T00:00:00"/>
    <x v="0"/>
    <s v="Facility"/>
    <n v="379171"/>
    <x v="1"/>
    <s v="C"/>
    <d v="2026-02-04T00:00:00"/>
    <x v="2"/>
    <d v="2006-05-18T00:00:00"/>
    <m/>
    <n v="1"/>
    <n v="0"/>
    <n v="0"/>
    <n v="0"/>
    <n v="0"/>
    <n v="0"/>
    <n v="0"/>
    <n v="0"/>
    <n v="0"/>
    <n v="0"/>
    <n v="0"/>
    <n v="0"/>
    <n v="0"/>
    <n v="0"/>
    <n v="0"/>
    <n v="0"/>
    <n v="0"/>
    <n v="0"/>
    <n v="0"/>
    <n v="0"/>
    <n v="0"/>
    <n v="0"/>
    <n v="0"/>
    <n v="0"/>
    <n v="0"/>
    <n v="0"/>
    <n v="0"/>
    <n v="0"/>
    <n v="0"/>
    <n v="0"/>
    <n v="0"/>
    <n v="0"/>
    <n v="0"/>
    <n v="0"/>
    <n v="0"/>
    <n v="0"/>
    <n v="0"/>
    <n v="0"/>
    <n v="0"/>
    <m/>
    <s v="Site Based-Single"/>
    <x v="1"/>
    <s v="130 Hill St"/>
    <m/>
    <s v="Elkin"/>
    <s v="NC"/>
    <n v="28621"/>
    <n v="20"/>
    <n v="5"/>
    <n v="0"/>
    <n v="0"/>
    <n v="0"/>
    <n v="2"/>
    <n v="0"/>
    <n v="0"/>
    <n v="0"/>
    <n v="0"/>
    <n v="0"/>
    <n v="22"/>
    <n v="0"/>
    <m/>
    <m/>
    <n v="0"/>
    <n v="22"/>
    <n v="22"/>
    <s v="No"/>
    <m/>
    <n v="2"/>
  </r>
  <r>
    <n v="344"/>
    <s v="NC"/>
    <x v="2"/>
    <s v="NC-503"/>
    <n v="2026"/>
    <x v="55"/>
    <n v="21057"/>
    <s v="Eden International Ministries - Robeson County - White Flag Shelter - ES - Private"/>
    <m/>
    <n v="21058"/>
    <d v="2026-02-04T00:00:00"/>
    <x v="0"/>
    <s v="Facility"/>
    <n v="379155"/>
    <x v="2"/>
    <s v="C"/>
    <d v="2026-02-04T00:00:00"/>
    <x v="2"/>
    <d v="2026-02-04T00:00:00"/>
    <m/>
    <n v="0"/>
    <n v="0"/>
    <n v="0"/>
    <n v="0"/>
    <n v="0"/>
    <n v="0"/>
    <n v="0"/>
    <n v="0"/>
    <n v="0"/>
    <n v="0"/>
    <n v="0"/>
    <n v="0"/>
    <n v="0"/>
    <n v="0"/>
    <n v="0"/>
    <n v="0"/>
    <n v="0"/>
    <n v="0"/>
    <n v="0"/>
    <n v="0"/>
    <n v="0"/>
    <n v="0"/>
    <n v="0"/>
    <n v="0"/>
    <n v="0"/>
    <n v="0"/>
    <n v="0"/>
    <n v="0"/>
    <n v="0"/>
    <n v="0"/>
    <n v="0"/>
    <n v="0"/>
    <n v="0"/>
    <n v="0"/>
    <n v="0"/>
    <n v="0"/>
    <n v="0"/>
    <n v="0"/>
    <n v="1"/>
    <s v="Private"/>
    <s v="Site Based-Single"/>
    <x v="1"/>
    <s v="1202 North Pine St"/>
    <m/>
    <s v="Lumberton"/>
    <s v="NC"/>
    <n v="28358"/>
    <n v="0"/>
    <n v="0"/>
    <n v="0"/>
    <n v="0"/>
    <n v="0"/>
    <n v="0"/>
    <n v="0"/>
    <n v="0"/>
    <n v="0"/>
    <n v="0"/>
    <n v="0"/>
    <n v="0"/>
    <n v="18"/>
    <d v="2026-02-04T00:00:00"/>
    <d v="2026-03-31T00:00:00"/>
    <n v="18"/>
    <n v="18"/>
    <n v="36"/>
    <s v="No"/>
    <m/>
    <n v="2"/>
  </r>
  <r>
    <n v="363"/>
    <s v="NC"/>
    <x v="2"/>
    <s v="NC-503"/>
    <n v="2026"/>
    <x v="56"/>
    <n v="1662"/>
    <s v="Exodus Outreach Foundation - Catawba County - Transitional Housing - TH - Private"/>
    <m/>
    <n v="1958"/>
    <d v="2026-02-04T00:00:00"/>
    <x v="2"/>
    <m/>
    <n v="379035"/>
    <x v="1"/>
    <s v="C"/>
    <d v="2019-02-05T00:00:00"/>
    <x v="2"/>
    <d v="2008-12-12T00:00:00"/>
    <m/>
    <n v="0"/>
    <n v="0"/>
    <n v="0"/>
    <n v="0"/>
    <n v="0"/>
    <n v="0"/>
    <n v="0"/>
    <n v="0"/>
    <n v="0"/>
    <n v="0"/>
    <n v="0"/>
    <n v="0"/>
    <n v="0"/>
    <n v="0"/>
    <n v="0"/>
    <n v="0"/>
    <n v="0"/>
    <n v="0"/>
    <n v="0"/>
    <n v="0"/>
    <n v="0"/>
    <n v="0"/>
    <n v="0"/>
    <n v="0"/>
    <n v="0"/>
    <n v="0"/>
    <n v="0"/>
    <n v="0"/>
    <n v="0"/>
    <n v="0"/>
    <n v="0"/>
    <n v="0"/>
    <n v="0"/>
    <n v="0"/>
    <n v="0"/>
    <n v="0"/>
    <n v="0"/>
    <n v="0"/>
    <n v="1"/>
    <s v="Private"/>
    <s v="Site Based-Clustered"/>
    <x v="1"/>
    <s v="122 8th Avenue Dr SW"/>
    <m/>
    <s v="Hickory"/>
    <s v="NC"/>
    <n v="28602"/>
    <n v="0"/>
    <n v="0"/>
    <n v="0"/>
    <n v="0"/>
    <n v="0"/>
    <n v="73"/>
    <n v="0"/>
    <n v="0"/>
    <n v="0"/>
    <n v="0"/>
    <n v="0"/>
    <n v="73"/>
    <n v="0"/>
    <m/>
    <m/>
    <n v="0"/>
    <n v="56"/>
    <n v="73"/>
    <s v="No"/>
    <m/>
    <m/>
  </r>
  <r>
    <n v="376"/>
    <s v="NC"/>
    <x v="2"/>
    <s v="NC-503"/>
    <n v="2026"/>
    <x v="57"/>
    <n v="4860"/>
    <s v="Families First - Columbus County - DV Shelter - Private"/>
    <m/>
    <n v="4861"/>
    <d v="2026-02-04T00:00:00"/>
    <x v="0"/>
    <s v="Facility"/>
    <n v="379047"/>
    <x v="2"/>
    <s v="C"/>
    <d v="2026-02-04T00:00:00"/>
    <x v="0"/>
    <d v="2026-02-04T00:00:00"/>
    <m/>
    <n v="0"/>
    <n v="0"/>
    <n v="0"/>
    <n v="0"/>
    <n v="0"/>
    <n v="0"/>
    <n v="0"/>
    <n v="0"/>
    <n v="0"/>
    <n v="0"/>
    <n v="0"/>
    <n v="0"/>
    <n v="0"/>
    <n v="0"/>
    <n v="0"/>
    <n v="0"/>
    <n v="0"/>
    <n v="0"/>
    <n v="0"/>
    <n v="0"/>
    <n v="0"/>
    <n v="0"/>
    <n v="0"/>
    <n v="0"/>
    <n v="0"/>
    <n v="0"/>
    <n v="0"/>
    <n v="0"/>
    <n v="0"/>
    <n v="0"/>
    <n v="0"/>
    <n v="0"/>
    <n v="0"/>
    <n v="0"/>
    <n v="0"/>
    <n v="0"/>
    <n v="0"/>
    <n v="0"/>
    <n v="1"/>
    <s v="FVPSA"/>
    <s v="Site Based-Single"/>
    <x v="0"/>
    <m/>
    <m/>
    <m/>
    <m/>
    <n v="28431"/>
    <n v="6"/>
    <n v="1"/>
    <n v="0"/>
    <n v="0"/>
    <n v="0"/>
    <n v="4"/>
    <n v="0"/>
    <n v="0"/>
    <n v="0"/>
    <n v="0"/>
    <n v="0"/>
    <n v="10"/>
    <n v="0"/>
    <m/>
    <m/>
    <n v="0"/>
    <n v="7"/>
    <n v="10"/>
    <s v="No"/>
    <m/>
    <m/>
  </r>
  <r>
    <n v="171"/>
    <s v="NC"/>
    <x v="2"/>
    <s v="NC-503"/>
    <n v="2026"/>
    <x v="58"/>
    <n v="200"/>
    <s v="Family Abuse Services - Alamance County - DV Apt-Based Shelter - ES - Private"/>
    <m/>
    <n v="20508"/>
    <d v="2026-02-04T00:00:00"/>
    <x v="0"/>
    <s v="Facility"/>
    <n v="379001"/>
    <x v="0"/>
    <s v="C"/>
    <d v="2021-10-01T00:00:00"/>
    <x v="0"/>
    <d v="2021-10-01T00:00:00"/>
    <m/>
    <n v="0"/>
    <n v="0"/>
    <n v="0"/>
    <n v="0"/>
    <n v="0"/>
    <n v="0"/>
    <n v="0"/>
    <n v="0"/>
    <n v="0"/>
    <n v="0"/>
    <n v="0"/>
    <n v="0"/>
    <n v="0"/>
    <n v="0"/>
    <n v="0"/>
    <n v="0"/>
    <n v="0"/>
    <n v="0"/>
    <n v="0"/>
    <n v="0"/>
    <n v="0"/>
    <n v="0"/>
    <n v="0"/>
    <n v="0"/>
    <n v="0"/>
    <n v="0"/>
    <n v="0"/>
    <n v="0"/>
    <n v="0"/>
    <n v="0"/>
    <n v="0"/>
    <n v="0"/>
    <n v="0"/>
    <n v="0"/>
    <n v="0"/>
    <n v="0"/>
    <n v="0"/>
    <n v="0"/>
    <n v="1"/>
    <s v="VOCA, VAWA"/>
    <s v="Site Based-Single"/>
    <x v="0"/>
    <m/>
    <m/>
    <s v="Burlington"/>
    <s v="NC"/>
    <n v="27216"/>
    <n v="10"/>
    <n v="3"/>
    <n v="0"/>
    <n v="0"/>
    <n v="0"/>
    <n v="3"/>
    <n v="0"/>
    <n v="0"/>
    <n v="0"/>
    <n v="0"/>
    <n v="0"/>
    <n v="13"/>
    <n v="0"/>
    <m/>
    <m/>
    <n v="0"/>
    <n v="2"/>
    <n v="13"/>
    <s v="No"/>
    <m/>
    <n v="2"/>
  </r>
  <r>
    <n v="18"/>
    <s v="NC"/>
    <x v="2"/>
    <s v="NC-503"/>
    <n v="2026"/>
    <x v="59"/>
    <n v="1653"/>
    <s v="Family Care Center of Catawba Valley - Catawba County - Emergency Shelter - ES - Private"/>
    <m/>
    <n v="1665"/>
    <d v="2026-02-04T00:00:00"/>
    <x v="0"/>
    <s v="Facility"/>
    <n v="371338"/>
    <x v="1"/>
    <s v="C"/>
    <d v="2024-01-31T00:00:00"/>
    <x v="2"/>
    <d v="2007-11-19T00:00:00"/>
    <m/>
    <n v="0"/>
    <n v="0"/>
    <n v="0"/>
    <n v="0"/>
    <n v="0"/>
    <n v="0"/>
    <n v="0"/>
    <n v="0"/>
    <n v="0"/>
    <n v="0"/>
    <n v="0"/>
    <n v="0"/>
    <n v="0"/>
    <n v="0"/>
    <n v="0"/>
    <n v="0"/>
    <n v="0"/>
    <n v="0"/>
    <n v="0"/>
    <n v="0"/>
    <n v="0"/>
    <n v="0"/>
    <n v="0"/>
    <n v="0"/>
    <n v="0"/>
    <n v="0"/>
    <n v="0"/>
    <n v="0"/>
    <n v="0"/>
    <n v="0"/>
    <n v="0"/>
    <n v="0"/>
    <n v="0"/>
    <n v="0"/>
    <n v="0"/>
    <n v="0"/>
    <n v="0"/>
    <n v="0"/>
    <n v="1"/>
    <s v="Private/Local"/>
    <s v="Site Based-Single"/>
    <x v="1"/>
    <s v="2875 Highland Ave NE"/>
    <m/>
    <s v="Hickory"/>
    <s v="NC"/>
    <n v="28601"/>
    <n v="56"/>
    <n v="14"/>
    <n v="0"/>
    <n v="0"/>
    <n v="0"/>
    <n v="0"/>
    <n v="0"/>
    <n v="0"/>
    <n v="0"/>
    <n v="0"/>
    <n v="0"/>
    <n v="56"/>
    <n v="0"/>
    <m/>
    <m/>
    <n v="0"/>
    <n v="27"/>
    <n v="56"/>
    <s v="No"/>
    <m/>
    <n v="2"/>
  </r>
  <r>
    <n v="87"/>
    <s v="NC"/>
    <x v="2"/>
    <s v="NC-503"/>
    <n v="2026"/>
    <x v="59"/>
    <n v="1653"/>
    <s v="Family Care Center of Catawba Valley - Catawba County - Transitional Housing - TH - Private"/>
    <m/>
    <n v="5783"/>
    <d v="2026-02-04T00:00:00"/>
    <x v="2"/>
    <m/>
    <n v="371338"/>
    <x v="1"/>
    <s v="C"/>
    <d v="2024-01-31T00:00:00"/>
    <x v="2"/>
    <d v="2015-01-01T00:00:00"/>
    <m/>
    <n v="0"/>
    <n v="0"/>
    <n v="0"/>
    <n v="0"/>
    <n v="0"/>
    <n v="0"/>
    <n v="0"/>
    <n v="0"/>
    <n v="0"/>
    <n v="0"/>
    <n v="0"/>
    <n v="0"/>
    <n v="0"/>
    <n v="0"/>
    <n v="0"/>
    <n v="0"/>
    <n v="0"/>
    <n v="0"/>
    <n v="0"/>
    <n v="0"/>
    <n v="0"/>
    <n v="0"/>
    <n v="0"/>
    <n v="0"/>
    <n v="0"/>
    <n v="0"/>
    <n v="0"/>
    <n v="0"/>
    <n v="0"/>
    <n v="0"/>
    <n v="0"/>
    <n v="0"/>
    <n v="0"/>
    <n v="0"/>
    <n v="0"/>
    <n v="0"/>
    <n v="0"/>
    <n v="0"/>
    <n v="1"/>
    <s v="Private"/>
    <s v="Site Based-Clustered"/>
    <x v="1"/>
    <s v="2875 Highland Ave NE"/>
    <m/>
    <s v="Hickory"/>
    <s v="NC"/>
    <n v="28601"/>
    <n v="30"/>
    <n v="7"/>
    <n v="0"/>
    <n v="0"/>
    <n v="0"/>
    <n v="0"/>
    <n v="0"/>
    <n v="0"/>
    <n v="0"/>
    <n v="0"/>
    <n v="0"/>
    <n v="30"/>
    <n v="0"/>
    <m/>
    <m/>
    <n v="0"/>
    <n v="22"/>
    <n v="30"/>
    <s v="No"/>
    <m/>
    <n v="2"/>
  </r>
  <r>
    <n v="60"/>
    <s v="NC"/>
    <x v="2"/>
    <s v="NC-503"/>
    <n v="2026"/>
    <x v="60"/>
    <n v="4950"/>
    <s v="Family Crisis Council - Rowan County - DV Shelter - ES - State ESG"/>
    <m/>
    <n v="4951"/>
    <d v="2026-02-04T00:00:00"/>
    <x v="0"/>
    <s v="Facility"/>
    <n v="379159"/>
    <x v="0"/>
    <s v="C"/>
    <d v="2023-01-25T00:00:00"/>
    <x v="0"/>
    <d v="2010-01-01T00:00:00"/>
    <m/>
    <n v="1"/>
    <n v="0"/>
    <n v="0"/>
    <n v="0"/>
    <n v="0"/>
    <n v="0"/>
    <n v="0"/>
    <n v="0"/>
    <n v="0"/>
    <n v="0"/>
    <n v="0"/>
    <n v="0"/>
    <n v="0"/>
    <n v="0"/>
    <n v="0"/>
    <n v="0"/>
    <n v="0"/>
    <n v="0"/>
    <n v="0"/>
    <n v="0"/>
    <n v="0"/>
    <n v="0"/>
    <n v="0"/>
    <n v="0"/>
    <n v="0"/>
    <n v="0"/>
    <n v="0"/>
    <n v="0"/>
    <n v="0"/>
    <n v="0"/>
    <n v="0"/>
    <n v="0"/>
    <n v="0"/>
    <n v="0"/>
    <n v="0"/>
    <n v="0"/>
    <n v="0"/>
    <n v="0"/>
    <n v="1"/>
    <s v="Governor's Crime Commission, DOJ Sexual Assualt Services Program."/>
    <s v="Site Based-Single"/>
    <x v="0"/>
    <s v="502 N. Long St"/>
    <m/>
    <s v="Salisbury"/>
    <s v="NC"/>
    <n v="28144"/>
    <n v="13"/>
    <n v="4"/>
    <n v="0"/>
    <n v="0"/>
    <n v="0"/>
    <n v="12"/>
    <n v="0"/>
    <n v="0"/>
    <n v="0"/>
    <n v="0"/>
    <n v="0"/>
    <n v="25"/>
    <n v="0"/>
    <m/>
    <m/>
    <n v="0"/>
    <n v="5"/>
    <n v="25"/>
    <s v="No"/>
    <m/>
    <n v="2"/>
  </r>
  <r>
    <n v="82"/>
    <s v="NC"/>
    <x v="2"/>
    <s v="NC-503"/>
    <n v="2026"/>
    <x v="61"/>
    <n v="5576"/>
    <s v="Family Promise of Carteret County - Carteret County - Emergency Shelter - ES - Private"/>
    <m/>
    <n v="5577"/>
    <d v="2026-02-04T00:00:00"/>
    <x v="0"/>
    <s v="Facility"/>
    <n v="379031"/>
    <x v="2"/>
    <s v="C"/>
    <d v="2026-02-04T00:00:00"/>
    <x v="2"/>
    <d v="2013-01-30T00:00:00"/>
    <m/>
    <n v="0"/>
    <n v="0"/>
    <n v="0"/>
    <n v="0"/>
    <n v="0"/>
    <n v="0"/>
    <n v="0"/>
    <n v="0"/>
    <n v="0"/>
    <n v="0"/>
    <n v="0"/>
    <n v="0"/>
    <n v="0"/>
    <n v="0"/>
    <n v="0"/>
    <n v="0"/>
    <n v="0"/>
    <n v="0"/>
    <n v="0"/>
    <n v="0"/>
    <n v="0"/>
    <n v="0"/>
    <n v="0"/>
    <n v="0"/>
    <n v="0"/>
    <n v="0"/>
    <n v="0"/>
    <n v="0"/>
    <n v="0"/>
    <n v="0"/>
    <n v="0"/>
    <n v="0"/>
    <n v="0"/>
    <n v="0"/>
    <n v="0"/>
    <n v="0"/>
    <n v="0"/>
    <n v="0"/>
    <n v="1"/>
    <s v="Private"/>
    <s v="Site Based-Single"/>
    <x v="1"/>
    <s v="1500 Arendell St"/>
    <m/>
    <s v="Morehead City"/>
    <s v="NC"/>
    <n v="28557"/>
    <n v="13"/>
    <n v="5"/>
    <n v="0"/>
    <n v="0"/>
    <n v="0"/>
    <n v="5"/>
    <n v="0"/>
    <n v="0"/>
    <n v="0"/>
    <n v="0"/>
    <n v="0"/>
    <n v="18"/>
    <n v="0"/>
    <m/>
    <m/>
    <n v="0"/>
    <n v="18"/>
    <n v="18"/>
    <s v="No"/>
    <m/>
    <n v="2"/>
  </r>
  <r>
    <n v="182"/>
    <s v="NC"/>
    <x v="2"/>
    <s v="NC-503"/>
    <n v="2026"/>
    <x v="62"/>
    <n v="20353"/>
    <s v="Family Promise of Davie - Davie County - Emergency Shelter - Private"/>
    <m/>
    <n v="20576"/>
    <d v="2026-02-04T00:00:00"/>
    <x v="0"/>
    <s v="Facility"/>
    <n v="379059"/>
    <x v="1"/>
    <s v="C"/>
    <d v="2026-02-04T00:00:00"/>
    <x v="2"/>
    <d v="2023-04-01T00:00:00"/>
    <m/>
    <n v="0"/>
    <n v="0"/>
    <n v="0"/>
    <n v="0"/>
    <n v="0"/>
    <n v="0"/>
    <n v="0"/>
    <n v="0"/>
    <n v="0"/>
    <n v="0"/>
    <n v="0"/>
    <n v="0"/>
    <n v="0"/>
    <n v="0"/>
    <n v="0"/>
    <n v="0"/>
    <n v="0"/>
    <n v="0"/>
    <n v="0"/>
    <n v="0"/>
    <n v="0"/>
    <n v="0"/>
    <n v="0"/>
    <n v="0"/>
    <n v="0"/>
    <n v="0"/>
    <n v="0"/>
    <n v="0"/>
    <n v="0"/>
    <n v="0"/>
    <n v="0"/>
    <n v="0"/>
    <n v="0"/>
    <n v="0"/>
    <n v="0"/>
    <n v="0"/>
    <n v="0"/>
    <n v="0"/>
    <n v="1"/>
    <s v="Davie Community Foundation, Pearls of Empowerment, and Energy United Foundation"/>
    <s v="Site Based-Single"/>
    <x v="1"/>
    <s v="129 Liberty Circle"/>
    <m/>
    <s v="Mocksville"/>
    <s v="NC"/>
    <n v="27028"/>
    <n v="4"/>
    <n v="1"/>
    <n v="0"/>
    <n v="0"/>
    <n v="0"/>
    <n v="0"/>
    <n v="0"/>
    <n v="0"/>
    <n v="0"/>
    <n v="0"/>
    <n v="0"/>
    <n v="4"/>
    <n v="0"/>
    <m/>
    <m/>
    <n v="0"/>
    <n v="4"/>
    <n v="4"/>
    <s v="No"/>
    <m/>
    <n v="2"/>
  </r>
  <r>
    <n v="183"/>
    <s v="NC"/>
    <x v="2"/>
    <s v="NC-503"/>
    <n v="2026"/>
    <x v="62"/>
    <n v="20353"/>
    <s v="Family Promise of Davie - Davie County - Transitional Housing - TH - Private"/>
    <m/>
    <n v="20577"/>
    <d v="2026-02-04T00:00:00"/>
    <x v="2"/>
    <m/>
    <n v="379059"/>
    <x v="2"/>
    <s v="C"/>
    <d v="2024-02-02T00:00:00"/>
    <x v="2"/>
    <d v="2023-04-01T00:00:00"/>
    <m/>
    <n v="0"/>
    <n v="0"/>
    <n v="0"/>
    <n v="0"/>
    <n v="0"/>
    <n v="0"/>
    <n v="0"/>
    <n v="0"/>
    <n v="0"/>
    <n v="0"/>
    <n v="0"/>
    <n v="0"/>
    <n v="0"/>
    <n v="0"/>
    <n v="0"/>
    <n v="0"/>
    <n v="0"/>
    <n v="0"/>
    <n v="0"/>
    <n v="0"/>
    <n v="0"/>
    <n v="0"/>
    <n v="0"/>
    <n v="0"/>
    <n v="0"/>
    <n v="0"/>
    <n v="0"/>
    <n v="0"/>
    <n v="0"/>
    <n v="0"/>
    <n v="0"/>
    <n v="0"/>
    <n v="0"/>
    <n v="0"/>
    <n v="0"/>
    <n v="0"/>
    <n v="0"/>
    <n v="0"/>
    <n v="1"/>
    <s v="Davie Community Foundation, Pearls of Empowerment, and Energy United Foundation"/>
    <s v="Site Based-Single"/>
    <x v="1"/>
    <s v="129 Liberty Circle"/>
    <m/>
    <s v="Mocksville"/>
    <s v="NC"/>
    <n v="27028"/>
    <n v="10"/>
    <n v="2"/>
    <n v="0"/>
    <n v="0"/>
    <n v="0"/>
    <n v="0"/>
    <n v="0"/>
    <n v="0"/>
    <n v="0"/>
    <n v="0"/>
    <n v="0"/>
    <n v="10"/>
    <n v="0"/>
    <m/>
    <m/>
    <n v="0"/>
    <n v="0"/>
    <n v="10"/>
    <s v="No"/>
    <m/>
    <n v="2"/>
  </r>
  <r>
    <n v="102"/>
    <s v="NC"/>
    <x v="2"/>
    <s v="NC-503"/>
    <n v="2026"/>
    <x v="63"/>
    <n v="7019"/>
    <s v="Family Promise of Lee County - Lee County - Family Shelter - ES - Private"/>
    <m/>
    <n v="7020"/>
    <d v="2026-02-04T00:00:00"/>
    <x v="0"/>
    <s v="Facility"/>
    <n v="379105"/>
    <x v="1"/>
    <s v="C"/>
    <d v="2026-01-26T00:00:00"/>
    <x v="2"/>
    <d v="2010-01-01T00:00:00"/>
    <m/>
    <n v="0"/>
    <n v="0"/>
    <n v="0"/>
    <n v="0"/>
    <n v="0"/>
    <n v="0"/>
    <n v="0"/>
    <n v="0"/>
    <n v="0"/>
    <n v="0"/>
    <n v="0"/>
    <n v="0"/>
    <n v="0"/>
    <n v="0"/>
    <n v="0"/>
    <n v="0"/>
    <n v="0"/>
    <n v="0"/>
    <n v="0"/>
    <n v="0"/>
    <n v="0"/>
    <n v="0"/>
    <n v="0"/>
    <n v="0"/>
    <n v="0"/>
    <n v="0"/>
    <n v="0"/>
    <n v="0"/>
    <n v="0"/>
    <n v="0"/>
    <n v="0"/>
    <n v="0"/>
    <n v="0"/>
    <n v="0"/>
    <n v="0"/>
    <n v="0"/>
    <n v="0"/>
    <n v="0"/>
    <n v="1"/>
    <s v="Private"/>
    <s v="Site Based-Single"/>
    <x v="1"/>
    <s v="2302 woodland ave"/>
    <m/>
    <s v="Sanford"/>
    <s v="NC"/>
    <n v="27330"/>
    <n v="16"/>
    <n v="4"/>
    <n v="0"/>
    <n v="0"/>
    <n v="0"/>
    <n v="0"/>
    <n v="0"/>
    <n v="0"/>
    <n v="0"/>
    <n v="0"/>
    <n v="0"/>
    <n v="16"/>
    <n v="0"/>
    <m/>
    <m/>
    <n v="1"/>
    <n v="17"/>
    <n v="17"/>
    <s v="No"/>
    <m/>
    <n v="2"/>
  </r>
  <r>
    <n v="46"/>
    <s v="NC"/>
    <x v="2"/>
    <s v="NC-503"/>
    <n v="2026"/>
    <x v="64"/>
    <n v="4862"/>
    <s v="Family Promise of Moore County - Moore County - Emergency Shelter - ES - Private"/>
    <m/>
    <n v="4863"/>
    <d v="2026-02-04T00:00:00"/>
    <x v="0"/>
    <s v="Facility"/>
    <n v="379125"/>
    <x v="2"/>
    <s v="C"/>
    <d v="2025-01-29T00:00:00"/>
    <x v="2"/>
    <d v="2012-01-01T00:00:00"/>
    <m/>
    <n v="0"/>
    <n v="0"/>
    <n v="0"/>
    <n v="0"/>
    <n v="0"/>
    <n v="0"/>
    <n v="0"/>
    <n v="0"/>
    <n v="0"/>
    <n v="0"/>
    <n v="0"/>
    <n v="0"/>
    <n v="0"/>
    <n v="0"/>
    <n v="0"/>
    <n v="0"/>
    <n v="0"/>
    <n v="0"/>
    <n v="0"/>
    <n v="0"/>
    <n v="0"/>
    <n v="0"/>
    <n v="0"/>
    <n v="0"/>
    <n v="0"/>
    <n v="0"/>
    <n v="0"/>
    <n v="0"/>
    <n v="0"/>
    <n v="0"/>
    <n v="0"/>
    <n v="0"/>
    <n v="0"/>
    <n v="0"/>
    <n v="0"/>
    <n v="0"/>
    <n v="0"/>
    <n v="0"/>
    <n v="1"/>
    <s v="Private"/>
    <s v="Site Based-Single"/>
    <x v="1"/>
    <s v="303 peach ave"/>
    <m/>
    <s v="Aberdeen"/>
    <s v="NC"/>
    <n v="28315"/>
    <n v="0"/>
    <n v="0"/>
    <n v="0"/>
    <n v="0"/>
    <n v="0"/>
    <n v="16"/>
    <n v="0"/>
    <n v="0"/>
    <n v="0"/>
    <n v="0"/>
    <n v="0"/>
    <n v="16"/>
    <n v="0"/>
    <m/>
    <m/>
    <n v="0"/>
    <n v="13"/>
    <n v="16"/>
    <s v="No"/>
    <m/>
    <n v="2"/>
  </r>
  <r>
    <n v="297"/>
    <s v="NC"/>
    <x v="2"/>
    <s v="NC-503"/>
    <n v="2026"/>
    <x v="65"/>
    <n v="20945"/>
    <s v="Family Promise of Scotland - Scotland County - Transitional Housing - ES - Private"/>
    <m/>
    <n v="20946"/>
    <d v="2026-02-04T00:00:00"/>
    <x v="0"/>
    <s v="Facility"/>
    <n v="379165"/>
    <x v="2"/>
    <s v="C"/>
    <d v="2025-01-29T00:00:00"/>
    <x v="2"/>
    <d v="2025-01-29T00:00:00"/>
    <m/>
    <n v="0"/>
    <n v="0"/>
    <n v="0"/>
    <n v="0"/>
    <n v="0"/>
    <n v="0"/>
    <n v="0"/>
    <n v="0"/>
    <n v="0"/>
    <n v="0"/>
    <n v="0"/>
    <n v="0"/>
    <n v="0"/>
    <n v="0"/>
    <n v="0"/>
    <n v="0"/>
    <n v="0"/>
    <n v="0"/>
    <n v="0"/>
    <n v="0"/>
    <n v="0"/>
    <n v="0"/>
    <n v="0"/>
    <n v="0"/>
    <n v="0"/>
    <n v="0"/>
    <n v="0"/>
    <n v="0"/>
    <n v="0"/>
    <n v="0"/>
    <n v="0"/>
    <n v="0"/>
    <n v="0"/>
    <n v="0"/>
    <n v="0"/>
    <n v="0"/>
    <n v="0"/>
    <n v="0"/>
    <n v="1"/>
    <s v="Private"/>
    <s v="Site Based-Single"/>
    <x v="1"/>
    <s v="402 S Caledonia Roada"/>
    <m/>
    <s v="Laurinburg"/>
    <s v="NC"/>
    <n v="28352"/>
    <n v="15"/>
    <n v="5"/>
    <n v="0"/>
    <n v="0"/>
    <n v="0"/>
    <n v="0"/>
    <n v="0"/>
    <n v="0"/>
    <n v="0"/>
    <n v="0"/>
    <n v="0"/>
    <n v="15"/>
    <n v="0"/>
    <m/>
    <m/>
    <n v="0"/>
    <n v="13"/>
    <n v="15"/>
    <s v="No"/>
    <m/>
    <n v="2"/>
  </r>
  <r>
    <n v="112"/>
    <s v="NC"/>
    <x v="2"/>
    <s v="NC-503"/>
    <n v="2026"/>
    <x v="66"/>
    <n v="7182"/>
    <s v="Family Resources - Rutherford County - DV Shelter - ES - Private"/>
    <m/>
    <n v="7183"/>
    <d v="2026-02-04T00:00:00"/>
    <x v="0"/>
    <s v="Facility"/>
    <n v="379161"/>
    <x v="0"/>
    <s v="C"/>
    <d v="2026-02-04T00:00:00"/>
    <x v="0"/>
    <d v="2017-01-01T00:00:00"/>
    <m/>
    <n v="0"/>
    <n v="0"/>
    <n v="0"/>
    <n v="0"/>
    <n v="0"/>
    <n v="0"/>
    <n v="0"/>
    <n v="0"/>
    <n v="0"/>
    <n v="0"/>
    <n v="0"/>
    <n v="0"/>
    <n v="0"/>
    <n v="0"/>
    <n v="0"/>
    <n v="0"/>
    <n v="0"/>
    <n v="0"/>
    <n v="0"/>
    <n v="0"/>
    <n v="0"/>
    <n v="0"/>
    <n v="0"/>
    <n v="0"/>
    <n v="0"/>
    <n v="0"/>
    <n v="0"/>
    <n v="0"/>
    <n v="0"/>
    <n v="0"/>
    <n v="0"/>
    <n v="0"/>
    <n v="0"/>
    <n v="0"/>
    <n v="0"/>
    <n v="0"/>
    <n v="0"/>
    <n v="0"/>
    <n v="1"/>
    <s v="VOCA, FVPSA, Governor's Crime Commission, Council for Women"/>
    <s v="Site Based-Single"/>
    <x v="0"/>
    <s v="358 E. Main Street"/>
    <m/>
    <s v="Forest City"/>
    <s v="NC"/>
    <n v="28043"/>
    <n v="7"/>
    <n v="2"/>
    <n v="0"/>
    <n v="0"/>
    <n v="0"/>
    <n v="6"/>
    <n v="0"/>
    <n v="0"/>
    <n v="0"/>
    <n v="0"/>
    <n v="0"/>
    <n v="13"/>
    <n v="0"/>
    <m/>
    <m/>
    <n v="0"/>
    <n v="8"/>
    <n v="13"/>
    <s v="No"/>
    <m/>
    <n v="2"/>
  </r>
  <r>
    <n v="236"/>
    <s v="NC"/>
    <x v="2"/>
    <s v="NC-503"/>
    <n v="2026"/>
    <x v="67"/>
    <n v="6796"/>
    <s v="Family Services of Caswell County - Caswell County - DV Shelter - GCC VOCA"/>
    <m/>
    <n v="20728"/>
    <d v="2026-02-04T00:00:00"/>
    <x v="0"/>
    <s v="Voucher"/>
    <n v="379033"/>
    <x v="0"/>
    <s v="C"/>
    <d v="2018-01-01T00:00:00"/>
    <x v="0"/>
    <d v="2018-01-01T00:00:00"/>
    <m/>
    <n v="0"/>
    <n v="0"/>
    <n v="0"/>
    <n v="0"/>
    <n v="0"/>
    <n v="0"/>
    <n v="0"/>
    <n v="0"/>
    <n v="0"/>
    <n v="0"/>
    <n v="0"/>
    <n v="0"/>
    <n v="0"/>
    <n v="0"/>
    <n v="0"/>
    <n v="0"/>
    <n v="0"/>
    <n v="0"/>
    <n v="0"/>
    <n v="0"/>
    <n v="0"/>
    <n v="0"/>
    <n v="0"/>
    <n v="0"/>
    <n v="0"/>
    <n v="0"/>
    <n v="0"/>
    <n v="0"/>
    <n v="0"/>
    <n v="0"/>
    <n v="0"/>
    <n v="0"/>
    <n v="0"/>
    <n v="0"/>
    <n v="0"/>
    <n v="0"/>
    <n v="0"/>
    <n v="0"/>
    <n v="1"/>
    <s v="Governor's Crime Commission, Victims of Crime Act, NC Council of Women"/>
    <s v="Tenant-Based scattered site"/>
    <x v="0"/>
    <s v="339 Wall Street"/>
    <m/>
    <s v="Yanceyville"/>
    <s v="NC"/>
    <n v="27379"/>
    <n v="2"/>
    <n v="1"/>
    <n v="0"/>
    <n v="0"/>
    <n v="0"/>
    <n v="0"/>
    <n v="0"/>
    <n v="0"/>
    <n v="0"/>
    <n v="0"/>
    <n v="0"/>
    <n v="2"/>
    <n v="0"/>
    <m/>
    <m/>
    <n v="0"/>
    <n v="0"/>
    <n v="2"/>
    <s v="No"/>
    <m/>
    <n v="2"/>
  </r>
  <r>
    <n v="47"/>
    <s v="NC"/>
    <x v="2"/>
    <s v="NC-503"/>
    <n v="2026"/>
    <x v="68"/>
    <n v="1059"/>
    <s v="Family Services of Davidson Co - Davidson County - DV Shelter - ES - Private"/>
    <m/>
    <n v="4864"/>
    <d v="2026-02-04T00:00:00"/>
    <x v="0"/>
    <s v="Facility"/>
    <n v="379057"/>
    <x v="0"/>
    <s v="C"/>
    <d v="2026-02-04T00:00:00"/>
    <x v="0"/>
    <d v="2010-01-01T00:00:00"/>
    <m/>
    <n v="0"/>
    <n v="0"/>
    <n v="0"/>
    <n v="0"/>
    <n v="0"/>
    <n v="0"/>
    <n v="0"/>
    <n v="0"/>
    <n v="0"/>
    <n v="0"/>
    <n v="0"/>
    <n v="0"/>
    <n v="0"/>
    <n v="0"/>
    <n v="0"/>
    <n v="0"/>
    <n v="0"/>
    <n v="0"/>
    <n v="0"/>
    <n v="0"/>
    <n v="0"/>
    <n v="0"/>
    <n v="0"/>
    <n v="0"/>
    <n v="0"/>
    <n v="0"/>
    <n v="0"/>
    <n v="0"/>
    <n v="0"/>
    <n v="0"/>
    <n v="0"/>
    <n v="0"/>
    <n v="0"/>
    <n v="0"/>
    <n v="0"/>
    <n v="0"/>
    <n v="0"/>
    <n v="0"/>
    <n v="1"/>
    <s v="FVPSA, Governor's Crime Commission"/>
    <s v="Site Based-Single"/>
    <x v="0"/>
    <m/>
    <m/>
    <s v="Lexington"/>
    <s v="NC"/>
    <n v="27295"/>
    <n v="8"/>
    <n v="2"/>
    <n v="0"/>
    <n v="0"/>
    <n v="0"/>
    <n v="8"/>
    <n v="0"/>
    <n v="0"/>
    <n v="0"/>
    <n v="0"/>
    <n v="0"/>
    <n v="16"/>
    <n v="0"/>
    <m/>
    <m/>
    <n v="0"/>
    <n v="5"/>
    <n v="16"/>
    <s v="No"/>
    <m/>
    <n v="2"/>
  </r>
  <r>
    <n v="309"/>
    <s v="NC"/>
    <x v="2"/>
    <s v="NC-503"/>
    <n v="2026"/>
    <x v="69"/>
    <n v="20071"/>
    <s v="Fayetteville VAMC - Duplin County - HUD-VASH - VA"/>
    <m/>
    <n v="20972"/>
    <d v="2026-02-04T00:00:00"/>
    <x v="1"/>
    <m/>
    <n v="379061"/>
    <x v="2"/>
    <s v="C"/>
    <d v="2025-01-29T00:00:00"/>
    <x v="2"/>
    <d v="2025-01-29T00:00:00"/>
    <m/>
    <n v="0"/>
    <n v="0"/>
    <n v="0"/>
    <n v="0"/>
    <n v="0"/>
    <n v="0"/>
    <n v="0"/>
    <n v="0"/>
    <n v="0"/>
    <n v="0"/>
    <n v="0"/>
    <n v="0"/>
    <n v="0"/>
    <n v="0"/>
    <n v="0"/>
    <n v="0"/>
    <n v="1"/>
    <n v="0"/>
    <n v="0"/>
    <n v="0"/>
    <n v="0"/>
    <n v="0"/>
    <n v="0"/>
    <n v="0"/>
    <n v="0"/>
    <n v="0"/>
    <n v="0"/>
    <n v="0"/>
    <n v="0"/>
    <n v="0"/>
    <n v="0"/>
    <n v="0"/>
    <n v="0"/>
    <n v="0"/>
    <n v="0"/>
    <n v="0"/>
    <n v="0"/>
    <n v="0"/>
    <n v="0"/>
    <m/>
    <s v="Tenant-Based scattered site"/>
    <x v="1"/>
    <m/>
    <m/>
    <s v="Wallace"/>
    <s v="NC"/>
    <n v="28466"/>
    <n v="0"/>
    <n v="0"/>
    <n v="0"/>
    <n v="0"/>
    <n v="0"/>
    <n v="1"/>
    <n v="1"/>
    <n v="0"/>
    <n v="0"/>
    <n v="0"/>
    <n v="0"/>
    <n v="1"/>
    <n v="0"/>
    <m/>
    <m/>
    <n v="0"/>
    <n v="1"/>
    <n v="1"/>
    <s v="No"/>
    <m/>
    <n v="2"/>
  </r>
  <r>
    <n v="157"/>
    <s v="NC"/>
    <x v="2"/>
    <s v="NC-503"/>
    <n v="2026"/>
    <x v="69"/>
    <n v="20071"/>
    <s v="Fayetteville VAMC - Harnett County - HUD-VASH - VA"/>
    <m/>
    <n v="20376"/>
    <d v="2026-02-04T00:00:00"/>
    <x v="1"/>
    <m/>
    <n v="379085"/>
    <x v="2"/>
    <s v="C"/>
    <d v="2024-01-31T00:00:00"/>
    <x v="2"/>
    <d v="2021-01-27T00:00:00"/>
    <m/>
    <n v="0"/>
    <n v="0"/>
    <n v="0"/>
    <n v="0"/>
    <n v="0"/>
    <n v="0"/>
    <n v="0"/>
    <n v="0"/>
    <n v="0"/>
    <n v="0"/>
    <n v="0"/>
    <n v="0"/>
    <n v="0"/>
    <n v="0"/>
    <n v="0"/>
    <n v="0"/>
    <n v="1"/>
    <n v="0"/>
    <n v="0"/>
    <n v="0"/>
    <n v="0"/>
    <n v="0"/>
    <n v="0"/>
    <n v="0"/>
    <n v="0"/>
    <n v="0"/>
    <n v="0"/>
    <n v="0"/>
    <n v="0"/>
    <n v="0"/>
    <n v="0"/>
    <n v="0"/>
    <n v="0"/>
    <n v="0"/>
    <n v="0"/>
    <n v="0"/>
    <n v="0"/>
    <n v="0"/>
    <n v="0"/>
    <m/>
    <s v="Tenant-Based scattered site"/>
    <x v="1"/>
    <m/>
    <m/>
    <s v="Erwin"/>
    <s v="NC"/>
    <n v="28339"/>
    <n v="0"/>
    <n v="0"/>
    <n v="0"/>
    <n v="0"/>
    <n v="0"/>
    <n v="4"/>
    <n v="4"/>
    <n v="0"/>
    <n v="0"/>
    <n v="0"/>
    <n v="0"/>
    <n v="4"/>
    <n v="0"/>
    <m/>
    <m/>
    <n v="0"/>
    <n v="4"/>
    <n v="4"/>
    <s v="No"/>
    <m/>
    <n v="2"/>
  </r>
  <r>
    <n v="158"/>
    <s v="NC"/>
    <x v="2"/>
    <s v="NC-503"/>
    <n v="2026"/>
    <x v="69"/>
    <n v="20071"/>
    <s v="Fayetteville VAMC - Hoke County - HUD-VASH - VA"/>
    <m/>
    <n v="20377"/>
    <d v="2026-02-04T00:00:00"/>
    <x v="1"/>
    <m/>
    <n v="379093"/>
    <x v="2"/>
    <s v="C"/>
    <d v="2024-01-31T00:00:00"/>
    <x v="2"/>
    <d v="2021-01-27T00:00:00"/>
    <m/>
    <n v="0"/>
    <n v="0"/>
    <n v="0"/>
    <n v="0"/>
    <n v="0"/>
    <n v="0"/>
    <n v="0"/>
    <n v="0"/>
    <n v="0"/>
    <n v="0"/>
    <n v="0"/>
    <n v="0"/>
    <n v="0"/>
    <n v="0"/>
    <n v="0"/>
    <n v="0"/>
    <n v="1"/>
    <n v="0"/>
    <n v="0"/>
    <n v="0"/>
    <n v="0"/>
    <n v="0"/>
    <n v="0"/>
    <n v="0"/>
    <n v="0"/>
    <n v="0"/>
    <n v="0"/>
    <n v="0"/>
    <n v="0"/>
    <n v="0"/>
    <n v="0"/>
    <n v="0"/>
    <n v="0"/>
    <n v="0"/>
    <n v="0"/>
    <n v="0"/>
    <n v="0"/>
    <n v="0"/>
    <n v="0"/>
    <m/>
    <s v="Tenant-Based scattered site"/>
    <x v="1"/>
    <m/>
    <m/>
    <s v="Raeford"/>
    <s v="NC"/>
    <n v="28376"/>
    <n v="0"/>
    <n v="0"/>
    <n v="0"/>
    <n v="0"/>
    <n v="0"/>
    <n v="1"/>
    <n v="1"/>
    <n v="0"/>
    <n v="0"/>
    <n v="0"/>
    <n v="0"/>
    <n v="1"/>
    <n v="0"/>
    <m/>
    <m/>
    <n v="0"/>
    <n v="1"/>
    <n v="1"/>
    <s v="No"/>
    <m/>
    <n v="2"/>
  </r>
  <r>
    <n v="185"/>
    <s v="NC"/>
    <x v="2"/>
    <s v="NC-503"/>
    <n v="2026"/>
    <x v="69"/>
    <n v="20071"/>
    <s v="Fayetteville VAMC - Jones County - HUD-VASH - VA"/>
    <m/>
    <n v="20584"/>
    <d v="2026-02-04T00:00:00"/>
    <x v="1"/>
    <m/>
    <n v="379101"/>
    <x v="2"/>
    <s v="C"/>
    <d v="2025-01-29T00:00:00"/>
    <x v="2"/>
    <d v="2023-01-25T00:00:00"/>
    <m/>
    <n v="0"/>
    <n v="0"/>
    <n v="0"/>
    <n v="0"/>
    <n v="0"/>
    <n v="0"/>
    <n v="0"/>
    <n v="0"/>
    <n v="0"/>
    <n v="0"/>
    <n v="0"/>
    <n v="0"/>
    <n v="0"/>
    <n v="0"/>
    <n v="0"/>
    <n v="0"/>
    <n v="1"/>
    <n v="0"/>
    <n v="0"/>
    <n v="0"/>
    <n v="0"/>
    <n v="0"/>
    <n v="0"/>
    <n v="0"/>
    <n v="0"/>
    <n v="0"/>
    <n v="0"/>
    <n v="0"/>
    <n v="0"/>
    <n v="0"/>
    <n v="0"/>
    <n v="0"/>
    <n v="0"/>
    <n v="0"/>
    <n v="0"/>
    <n v="0"/>
    <n v="0"/>
    <n v="0"/>
    <n v="0"/>
    <m/>
    <s v="Tenant-Based scattered site"/>
    <x v="1"/>
    <m/>
    <m/>
    <s v="Maysville"/>
    <s v="NC"/>
    <n v="28555"/>
    <n v="0"/>
    <n v="0"/>
    <n v="0"/>
    <n v="0"/>
    <n v="0"/>
    <n v="2"/>
    <n v="2"/>
    <n v="0"/>
    <n v="0"/>
    <n v="0"/>
    <n v="0"/>
    <n v="2"/>
    <n v="0"/>
    <m/>
    <m/>
    <n v="0"/>
    <n v="2"/>
    <n v="2"/>
    <s v="No"/>
    <m/>
    <n v="2"/>
  </r>
  <r>
    <n v="130"/>
    <s v="NC"/>
    <x v="2"/>
    <s v="NC-503"/>
    <n v="2026"/>
    <x v="69"/>
    <n v="20071"/>
    <s v="Fayetteville VAMC - Lee County - HUD-VASH - VA"/>
    <m/>
    <n v="20072"/>
    <d v="2026-02-04T00:00:00"/>
    <x v="1"/>
    <m/>
    <n v="379105"/>
    <x v="2"/>
    <s v="C"/>
    <d v="2025-01-29T00:00:00"/>
    <x v="2"/>
    <d v="2019-01-30T00:00:00"/>
    <m/>
    <n v="0"/>
    <n v="0"/>
    <n v="0"/>
    <n v="0"/>
    <n v="0"/>
    <n v="0"/>
    <n v="0"/>
    <n v="0"/>
    <n v="0"/>
    <n v="0"/>
    <n v="0"/>
    <n v="0"/>
    <n v="0"/>
    <n v="0"/>
    <n v="0"/>
    <n v="0"/>
    <n v="1"/>
    <n v="0"/>
    <n v="0"/>
    <n v="0"/>
    <n v="0"/>
    <n v="0"/>
    <n v="0"/>
    <n v="0"/>
    <n v="0"/>
    <n v="0"/>
    <n v="0"/>
    <n v="0"/>
    <n v="0"/>
    <n v="0"/>
    <n v="0"/>
    <n v="0"/>
    <n v="0"/>
    <n v="0"/>
    <n v="0"/>
    <n v="0"/>
    <n v="0"/>
    <n v="0"/>
    <n v="0"/>
    <m/>
    <s v="Tenant-Based scattered site"/>
    <x v="1"/>
    <m/>
    <m/>
    <s v="Sanford"/>
    <s v="NC"/>
    <n v="27330"/>
    <n v="0"/>
    <n v="0"/>
    <n v="0"/>
    <n v="0"/>
    <n v="0"/>
    <n v="13"/>
    <n v="13"/>
    <n v="0"/>
    <n v="0"/>
    <n v="0"/>
    <n v="0"/>
    <n v="13"/>
    <n v="0"/>
    <m/>
    <m/>
    <n v="0"/>
    <n v="10"/>
    <n v="13"/>
    <s v="No"/>
    <m/>
    <n v="2"/>
  </r>
  <r>
    <n v="131"/>
    <s v="NC"/>
    <x v="2"/>
    <s v="NC-503"/>
    <n v="2026"/>
    <x v="70"/>
    <n v="20073"/>
    <s v="Fayetteville VAMC - Onslow County - HUD-VASH - VA"/>
    <m/>
    <n v="20074"/>
    <d v="2026-02-04T00:00:00"/>
    <x v="1"/>
    <m/>
    <n v="379133"/>
    <x v="2"/>
    <s v="C"/>
    <d v="2025-01-29T00:00:00"/>
    <x v="2"/>
    <d v="2019-01-30T00:00:00"/>
    <m/>
    <n v="0"/>
    <n v="0"/>
    <n v="0"/>
    <n v="0"/>
    <n v="0"/>
    <n v="0"/>
    <n v="0"/>
    <n v="0"/>
    <n v="0"/>
    <n v="0"/>
    <n v="0"/>
    <n v="0"/>
    <n v="0"/>
    <n v="0"/>
    <n v="0"/>
    <n v="0"/>
    <n v="1"/>
    <n v="0"/>
    <n v="0"/>
    <n v="0"/>
    <n v="0"/>
    <n v="0"/>
    <n v="0"/>
    <n v="0"/>
    <n v="0"/>
    <n v="0"/>
    <n v="0"/>
    <n v="0"/>
    <n v="0"/>
    <n v="0"/>
    <n v="0"/>
    <n v="0"/>
    <n v="0"/>
    <n v="0"/>
    <n v="0"/>
    <n v="0"/>
    <n v="0"/>
    <n v="0"/>
    <n v="0"/>
    <m/>
    <s v="Tenant-Based scattered site"/>
    <x v="1"/>
    <m/>
    <m/>
    <s v="Jacksonville"/>
    <s v="NC"/>
    <n v="28546"/>
    <n v="0"/>
    <n v="0"/>
    <n v="0"/>
    <n v="0"/>
    <n v="0"/>
    <n v="82"/>
    <n v="82"/>
    <n v="0"/>
    <n v="0"/>
    <n v="0"/>
    <n v="0"/>
    <n v="82"/>
    <n v="0"/>
    <m/>
    <m/>
    <n v="0"/>
    <n v="78"/>
    <n v="82"/>
    <s v="No"/>
    <m/>
    <n v="2"/>
  </r>
  <r>
    <n v="132"/>
    <s v="NC"/>
    <x v="2"/>
    <s v="NC-503"/>
    <n v="2026"/>
    <x v="71"/>
    <n v="20075"/>
    <s v="Fayetteville VAMC - Robeson County - HUD-VASH - VA"/>
    <m/>
    <n v="20076"/>
    <d v="2026-02-04T00:00:00"/>
    <x v="1"/>
    <m/>
    <n v="379155"/>
    <x v="2"/>
    <s v="C"/>
    <d v="2025-01-29T00:00:00"/>
    <x v="2"/>
    <d v="2019-01-30T00:00:00"/>
    <m/>
    <n v="0"/>
    <n v="0"/>
    <n v="0"/>
    <n v="0"/>
    <n v="0"/>
    <n v="0"/>
    <n v="0"/>
    <n v="0"/>
    <n v="0"/>
    <n v="0"/>
    <n v="0"/>
    <n v="0"/>
    <n v="0"/>
    <n v="0"/>
    <n v="0"/>
    <n v="0"/>
    <n v="1"/>
    <n v="0"/>
    <n v="0"/>
    <n v="0"/>
    <n v="0"/>
    <n v="0"/>
    <n v="0"/>
    <n v="0"/>
    <n v="0"/>
    <n v="0"/>
    <n v="0"/>
    <n v="0"/>
    <n v="0"/>
    <n v="0"/>
    <n v="0"/>
    <n v="0"/>
    <n v="0"/>
    <n v="0"/>
    <n v="0"/>
    <n v="0"/>
    <n v="0"/>
    <n v="0"/>
    <n v="0"/>
    <m/>
    <s v="Tenant-Based scattered site"/>
    <x v="1"/>
    <m/>
    <m/>
    <s v="Robeson"/>
    <s v="NC"/>
    <n v="28358"/>
    <n v="0"/>
    <n v="0"/>
    <n v="0"/>
    <n v="0"/>
    <n v="0"/>
    <n v="48"/>
    <n v="48"/>
    <n v="0"/>
    <n v="0"/>
    <n v="0"/>
    <n v="0"/>
    <n v="48"/>
    <n v="0"/>
    <m/>
    <m/>
    <n v="0"/>
    <n v="46"/>
    <n v="48"/>
    <s v="No"/>
    <m/>
    <n v="2"/>
  </r>
  <r>
    <n v="368"/>
    <s v="NC"/>
    <x v="2"/>
    <s v="NC-503"/>
    <n v="2026"/>
    <x v="72"/>
    <n v="20077"/>
    <s v="Fayetteville VAMC - Bladen County - HUD-VASH - VA"/>
    <m/>
    <n v="20799"/>
    <d v="2026-02-04T00:00:00"/>
    <x v="1"/>
    <m/>
    <n v="379017"/>
    <x v="2"/>
    <s v="C"/>
    <d v="2026-02-04T00:00:00"/>
    <x v="2"/>
    <d v="2026-02-04T00:00:00"/>
    <m/>
    <n v="0"/>
    <n v="0"/>
    <n v="0"/>
    <n v="0"/>
    <n v="0"/>
    <n v="0"/>
    <n v="0"/>
    <n v="0"/>
    <n v="0"/>
    <n v="0"/>
    <n v="0"/>
    <n v="0"/>
    <n v="0"/>
    <n v="0"/>
    <n v="0"/>
    <n v="0"/>
    <n v="1"/>
    <n v="0"/>
    <n v="0"/>
    <n v="0"/>
    <n v="0"/>
    <n v="0"/>
    <n v="0"/>
    <n v="0"/>
    <n v="0"/>
    <n v="0"/>
    <n v="0"/>
    <n v="0"/>
    <n v="0"/>
    <n v="0"/>
    <n v="0"/>
    <n v="0"/>
    <n v="0"/>
    <n v="0"/>
    <n v="0"/>
    <n v="0"/>
    <n v="0"/>
    <n v="0"/>
    <n v="0"/>
    <m/>
    <s v="Tenant-Based scattered site"/>
    <x v="1"/>
    <m/>
    <m/>
    <s v="Elizabethtown"/>
    <s v="NC"/>
    <n v="28337"/>
    <n v="0"/>
    <n v="0"/>
    <n v="0"/>
    <n v="0"/>
    <n v="0"/>
    <n v="1"/>
    <n v="1"/>
    <n v="0"/>
    <n v="0"/>
    <n v="0"/>
    <n v="0"/>
    <n v="1"/>
    <n v="0"/>
    <m/>
    <m/>
    <n v="0"/>
    <n v="1"/>
    <n v="1"/>
    <s v="No"/>
    <m/>
    <m/>
  </r>
  <r>
    <n v="369"/>
    <s v="NC"/>
    <x v="2"/>
    <s v="NC-503"/>
    <n v="2026"/>
    <x v="72"/>
    <n v="20077"/>
    <s v="Fayetteville VAMC - Columbus County - HUD-VASH - VA"/>
    <m/>
    <n v="20375"/>
    <d v="2026-02-04T00:00:00"/>
    <x v="1"/>
    <m/>
    <n v="379047"/>
    <x v="2"/>
    <s v="C"/>
    <d v="2026-02-04T00:00:00"/>
    <x v="2"/>
    <d v="2026-02-04T00:00:00"/>
    <m/>
    <n v="0"/>
    <n v="0"/>
    <n v="0"/>
    <n v="0"/>
    <n v="0"/>
    <n v="0"/>
    <n v="0"/>
    <n v="0"/>
    <n v="0"/>
    <n v="0"/>
    <n v="0"/>
    <n v="0"/>
    <n v="0"/>
    <n v="0"/>
    <n v="0"/>
    <n v="0"/>
    <n v="1"/>
    <n v="0"/>
    <n v="0"/>
    <n v="0"/>
    <n v="0"/>
    <n v="0"/>
    <n v="0"/>
    <n v="0"/>
    <n v="0"/>
    <n v="0"/>
    <n v="0"/>
    <n v="0"/>
    <n v="0"/>
    <n v="0"/>
    <n v="0"/>
    <n v="0"/>
    <n v="0"/>
    <n v="0"/>
    <n v="0"/>
    <n v="0"/>
    <n v="0"/>
    <n v="0"/>
    <n v="0"/>
    <m/>
    <s v="Tenant-Based scattered site"/>
    <x v="1"/>
    <m/>
    <m/>
    <s v="Whiteville"/>
    <s v="NC"/>
    <n v="28472"/>
    <n v="0"/>
    <n v="0"/>
    <n v="0"/>
    <n v="0"/>
    <n v="0"/>
    <n v="1"/>
    <n v="1"/>
    <n v="0"/>
    <n v="0"/>
    <n v="0"/>
    <n v="0"/>
    <n v="1"/>
    <n v="0"/>
    <m/>
    <m/>
    <n v="0"/>
    <n v="1"/>
    <n v="1"/>
    <s v="No"/>
    <m/>
    <m/>
  </r>
  <r>
    <n v="133"/>
    <s v="NC"/>
    <x v="2"/>
    <s v="NC-503"/>
    <n v="2026"/>
    <x v="72"/>
    <n v="20077"/>
    <s v="Fayetteville VAMC - Wayne County - HUD-VASH - VA"/>
    <m/>
    <n v="20078"/>
    <d v="2026-02-04T00:00:00"/>
    <x v="1"/>
    <m/>
    <n v="379191"/>
    <x v="2"/>
    <s v="C"/>
    <d v="2025-01-29T00:00:00"/>
    <x v="2"/>
    <d v="2019-01-30T00:00:00"/>
    <m/>
    <n v="0"/>
    <n v="0"/>
    <n v="0"/>
    <n v="0"/>
    <n v="0"/>
    <n v="0"/>
    <n v="0"/>
    <n v="0"/>
    <n v="0"/>
    <n v="0"/>
    <n v="0"/>
    <n v="0"/>
    <n v="0"/>
    <n v="0"/>
    <n v="0"/>
    <n v="0"/>
    <n v="1"/>
    <n v="0"/>
    <n v="0"/>
    <n v="0"/>
    <n v="0"/>
    <n v="0"/>
    <n v="0"/>
    <n v="0"/>
    <n v="0"/>
    <n v="0"/>
    <n v="0"/>
    <n v="0"/>
    <n v="0"/>
    <n v="0"/>
    <n v="0"/>
    <n v="0"/>
    <n v="0"/>
    <n v="0"/>
    <n v="0"/>
    <n v="0"/>
    <n v="0"/>
    <n v="0"/>
    <n v="0"/>
    <m/>
    <s v="Tenant-Based scattered site"/>
    <x v="1"/>
    <m/>
    <m/>
    <s v="Goldsboro"/>
    <s v="NC"/>
    <n v="27534"/>
    <n v="0"/>
    <n v="0"/>
    <n v="0"/>
    <n v="0"/>
    <n v="0"/>
    <n v="31"/>
    <n v="31"/>
    <n v="0"/>
    <n v="0"/>
    <n v="0"/>
    <n v="0"/>
    <n v="31"/>
    <n v="0"/>
    <m/>
    <m/>
    <n v="0"/>
    <n v="29"/>
    <n v="31"/>
    <s v="No"/>
    <m/>
    <n v="2"/>
  </r>
  <r>
    <n v="250"/>
    <s v="NC"/>
    <x v="2"/>
    <s v="NC-503"/>
    <n v="2026"/>
    <x v="73"/>
    <n v="4426"/>
    <s v="Foothills Regional Commission - McDowell County - EHV - PH - HUD"/>
    <m/>
    <n v="20785"/>
    <d v="2026-02-04T00:00:00"/>
    <x v="3"/>
    <m/>
    <n v="379111"/>
    <x v="2"/>
    <s v="C"/>
    <d v="2026-02-04T00:00:00"/>
    <x v="2"/>
    <d v="2024-01-31T00:00:00"/>
    <m/>
    <n v="0"/>
    <n v="0"/>
    <n v="0"/>
    <n v="0"/>
    <n v="0"/>
    <n v="0"/>
    <n v="0"/>
    <n v="0"/>
    <n v="0"/>
    <n v="0"/>
    <n v="0"/>
    <n v="0"/>
    <n v="0"/>
    <n v="0"/>
    <n v="0"/>
    <n v="0"/>
    <n v="0"/>
    <n v="0"/>
    <n v="0"/>
    <n v="0"/>
    <n v="0"/>
    <n v="0"/>
    <n v="0"/>
    <n v="0"/>
    <n v="0"/>
    <n v="0"/>
    <n v="0"/>
    <n v="0"/>
    <n v="0"/>
    <n v="0"/>
    <n v="0"/>
    <n v="0"/>
    <n v="0"/>
    <n v="0"/>
    <n v="0"/>
    <n v="1"/>
    <n v="0"/>
    <n v="0"/>
    <n v="0"/>
    <m/>
    <s v="Tenant-Based scattered site"/>
    <x v="1"/>
    <m/>
    <m/>
    <s v="Marion"/>
    <s v="NC"/>
    <n v="28752"/>
    <n v="0"/>
    <n v="0"/>
    <n v="0"/>
    <n v="0"/>
    <n v="0"/>
    <n v="5"/>
    <n v="0"/>
    <n v="0"/>
    <n v="0"/>
    <n v="0"/>
    <n v="0"/>
    <n v="5"/>
    <n v="0"/>
    <m/>
    <m/>
    <n v="0"/>
    <n v="5"/>
    <n v="5"/>
    <s v="No"/>
    <m/>
    <n v="2"/>
  </r>
  <r>
    <n v="306"/>
    <s v="NC"/>
    <x v="2"/>
    <s v="NC-503"/>
    <n v="2026"/>
    <x v="73"/>
    <n v="4426"/>
    <s v="Foothills Regional Commission - Polk County - EHV - PH - HUD"/>
    <m/>
    <n v="20967"/>
    <d v="2026-02-04T00:00:00"/>
    <x v="3"/>
    <m/>
    <n v="379149"/>
    <x v="2"/>
    <s v="C"/>
    <d v="2025-01-29T00:00:00"/>
    <x v="2"/>
    <d v="2025-01-29T00:00:00"/>
    <m/>
    <n v="0"/>
    <n v="0"/>
    <n v="0"/>
    <n v="0"/>
    <n v="0"/>
    <n v="0"/>
    <n v="0"/>
    <n v="0"/>
    <n v="0"/>
    <n v="0"/>
    <n v="0"/>
    <n v="0"/>
    <n v="0"/>
    <n v="0"/>
    <n v="0"/>
    <n v="0"/>
    <n v="0"/>
    <n v="0"/>
    <n v="0"/>
    <n v="0"/>
    <n v="0"/>
    <n v="0"/>
    <n v="0"/>
    <n v="0"/>
    <n v="0"/>
    <n v="0"/>
    <n v="0"/>
    <n v="0"/>
    <n v="0"/>
    <n v="0"/>
    <n v="0"/>
    <n v="0"/>
    <n v="0"/>
    <n v="0"/>
    <n v="0"/>
    <n v="1"/>
    <n v="0"/>
    <n v="0"/>
    <n v="0"/>
    <m/>
    <s v="Tenant-Based scattered site"/>
    <x v="1"/>
    <m/>
    <m/>
    <s v="Columbus"/>
    <s v="NC"/>
    <n v="28722"/>
    <n v="0"/>
    <n v="0"/>
    <n v="0"/>
    <n v="0"/>
    <n v="0"/>
    <n v="1"/>
    <n v="0"/>
    <n v="0"/>
    <n v="0"/>
    <n v="0"/>
    <n v="0"/>
    <n v="1"/>
    <n v="0"/>
    <m/>
    <m/>
    <n v="0"/>
    <n v="1"/>
    <n v="1"/>
    <s v="No"/>
    <m/>
    <n v="2"/>
  </r>
  <r>
    <n v="163"/>
    <s v="NC"/>
    <x v="2"/>
    <s v="NC-503"/>
    <n v="2026"/>
    <x v="73"/>
    <n v="4426"/>
    <s v="Foothills Regional Commission - Rutherford County - EHV - PH - HUD"/>
    <m/>
    <n v="20416"/>
    <d v="2026-02-04T00:00:00"/>
    <x v="3"/>
    <m/>
    <n v="379161"/>
    <x v="2"/>
    <s v="C"/>
    <d v="2026-02-04T00:00:00"/>
    <x v="2"/>
    <d v="2021-08-01T00:00:00"/>
    <m/>
    <n v="0"/>
    <n v="0"/>
    <n v="0"/>
    <n v="0"/>
    <n v="0"/>
    <n v="0"/>
    <n v="0"/>
    <n v="0"/>
    <n v="0"/>
    <n v="0"/>
    <n v="0"/>
    <n v="0"/>
    <n v="0"/>
    <n v="0"/>
    <n v="0"/>
    <n v="0"/>
    <n v="0"/>
    <n v="0"/>
    <n v="0"/>
    <n v="0"/>
    <n v="0"/>
    <n v="0"/>
    <n v="0"/>
    <n v="0"/>
    <n v="0"/>
    <n v="0"/>
    <n v="0"/>
    <n v="0"/>
    <n v="0"/>
    <n v="0"/>
    <n v="0"/>
    <n v="0"/>
    <n v="0"/>
    <n v="0"/>
    <n v="0"/>
    <n v="1"/>
    <n v="0"/>
    <n v="0"/>
    <n v="0"/>
    <m/>
    <s v="Tenant-Based scattered site"/>
    <x v="1"/>
    <s v="111 W Court Street"/>
    <s v="Rutherfordton"/>
    <s v="Rutherfordton"/>
    <s v="NC"/>
    <n v="28139"/>
    <n v="0"/>
    <n v="0"/>
    <n v="0"/>
    <n v="0"/>
    <n v="0"/>
    <n v="2"/>
    <n v="0"/>
    <n v="0"/>
    <n v="0"/>
    <n v="0"/>
    <n v="0"/>
    <n v="2"/>
    <n v="0"/>
    <m/>
    <m/>
    <n v="0"/>
    <n v="2"/>
    <n v="2"/>
    <s v="No"/>
    <m/>
    <n v="2"/>
  </r>
  <r>
    <n v="49"/>
    <s v="NC"/>
    <x v="2"/>
    <s v="NC-503"/>
    <n v="2026"/>
    <x v="74"/>
    <n v="953"/>
    <s v="Friend to Friend - Moore County - Haven House DV Shelter - ES - State ESG"/>
    <m/>
    <n v="4879"/>
    <d v="2026-02-04T00:00:00"/>
    <x v="0"/>
    <s v="Facility"/>
    <n v="379125"/>
    <x v="0"/>
    <s v="C"/>
    <d v="2024-01-01T00:00:00"/>
    <x v="0"/>
    <d v="2010-01-01T00:00:00"/>
    <m/>
    <n v="1"/>
    <n v="0"/>
    <n v="0"/>
    <n v="0"/>
    <n v="0"/>
    <n v="0"/>
    <n v="0"/>
    <n v="0"/>
    <n v="0"/>
    <n v="0"/>
    <n v="0"/>
    <n v="0"/>
    <n v="0"/>
    <n v="0"/>
    <n v="0"/>
    <n v="0"/>
    <n v="0"/>
    <n v="0"/>
    <n v="0"/>
    <n v="0"/>
    <n v="0"/>
    <n v="0"/>
    <n v="0"/>
    <n v="0"/>
    <n v="0"/>
    <n v="0"/>
    <n v="0"/>
    <n v="0"/>
    <n v="0"/>
    <n v="0"/>
    <n v="0"/>
    <n v="0"/>
    <n v="0"/>
    <n v="0"/>
    <n v="0"/>
    <n v="0"/>
    <n v="0"/>
    <n v="0"/>
    <n v="1"/>
    <s v="VAWA, VOCA, FVPSA"/>
    <s v="Site Based-Single"/>
    <x v="0"/>
    <m/>
    <m/>
    <s v="Carthage"/>
    <s v="NC"/>
    <n v="28327"/>
    <n v="7"/>
    <n v="3"/>
    <n v="0"/>
    <n v="0"/>
    <n v="0"/>
    <n v="8"/>
    <n v="0"/>
    <n v="0"/>
    <n v="0"/>
    <n v="0"/>
    <n v="0"/>
    <n v="15"/>
    <n v="0"/>
    <m/>
    <m/>
    <n v="5"/>
    <n v="20"/>
    <n v="20"/>
    <s v="No"/>
    <m/>
    <n v="2"/>
  </r>
  <r>
    <n v="50"/>
    <s v="NC"/>
    <x v="2"/>
    <s v="NC-503"/>
    <n v="2026"/>
    <x v="75"/>
    <n v="4880"/>
    <s v="Friends of the Homeless - Lenoir County - Homeless Shelter - ES - Private"/>
    <m/>
    <n v="4881"/>
    <d v="2026-02-04T00:00:00"/>
    <x v="0"/>
    <s v="Facility"/>
    <n v="379107"/>
    <x v="2"/>
    <s v="C"/>
    <d v="2024-01-31T00:00:00"/>
    <x v="2"/>
    <d v="2010-01-01T00:00:00"/>
    <m/>
    <n v="0"/>
    <n v="0"/>
    <n v="0"/>
    <n v="0"/>
    <n v="0"/>
    <n v="0"/>
    <n v="0"/>
    <n v="0"/>
    <n v="0"/>
    <n v="0"/>
    <n v="0"/>
    <n v="0"/>
    <n v="0"/>
    <n v="0"/>
    <n v="0"/>
    <n v="0"/>
    <n v="0"/>
    <n v="0"/>
    <n v="0"/>
    <n v="0"/>
    <n v="0"/>
    <n v="0"/>
    <n v="0"/>
    <n v="0"/>
    <n v="0"/>
    <n v="0"/>
    <n v="0"/>
    <n v="0"/>
    <n v="0"/>
    <n v="0"/>
    <n v="0"/>
    <n v="0"/>
    <n v="0"/>
    <n v="0"/>
    <n v="0"/>
    <n v="0"/>
    <n v="0"/>
    <n v="0"/>
    <n v="1"/>
    <s v="local/private"/>
    <s v="Site Based-Single"/>
    <x v="1"/>
    <s v="112 Independence St"/>
    <m/>
    <s v="Kinston"/>
    <s v="NC"/>
    <n v="28501"/>
    <n v="16"/>
    <n v="4"/>
    <n v="0"/>
    <n v="0"/>
    <n v="0"/>
    <n v="10"/>
    <n v="0"/>
    <n v="0"/>
    <n v="0"/>
    <n v="0"/>
    <n v="0"/>
    <n v="26"/>
    <n v="0"/>
    <m/>
    <m/>
    <n v="0"/>
    <n v="7"/>
    <n v="26"/>
    <s v="No"/>
    <m/>
    <n v="2"/>
  </r>
  <r>
    <n v="364"/>
    <s v="NC"/>
    <x v="2"/>
    <s v="NC-503"/>
    <n v="2026"/>
    <x v="76"/>
    <n v="20330"/>
    <s v="Gang Free Inc. - Vance County - Women and Families - ES - Private"/>
    <m/>
    <n v="20331"/>
    <d v="2026-02-04T00:00:00"/>
    <x v="0"/>
    <s v="Facility"/>
    <n v="379181"/>
    <x v="2"/>
    <s v="C"/>
    <d v="2026-02-04T00:00:00"/>
    <x v="2"/>
    <d v="2017-09-01T00:00:00"/>
    <m/>
    <n v="0"/>
    <n v="0"/>
    <n v="0"/>
    <n v="0"/>
    <n v="0"/>
    <n v="0"/>
    <n v="0"/>
    <n v="0"/>
    <n v="0"/>
    <n v="0"/>
    <n v="0"/>
    <n v="0"/>
    <n v="0"/>
    <n v="0"/>
    <n v="0"/>
    <n v="0"/>
    <n v="0"/>
    <n v="0"/>
    <n v="0"/>
    <n v="0"/>
    <n v="0"/>
    <n v="0"/>
    <n v="0"/>
    <n v="0"/>
    <n v="0"/>
    <n v="0"/>
    <n v="0"/>
    <n v="0"/>
    <n v="0"/>
    <n v="0"/>
    <n v="0"/>
    <n v="0"/>
    <n v="0"/>
    <n v="0"/>
    <n v="0"/>
    <n v="0"/>
    <n v="0"/>
    <n v="0"/>
    <n v="1"/>
    <s v="Private and municipal"/>
    <s v="Site Based-Single"/>
    <x v="1"/>
    <s v="940 County Home Rd"/>
    <m/>
    <s v="Henderson"/>
    <s v="NC"/>
    <n v="27536"/>
    <n v="0"/>
    <n v="0"/>
    <n v="0"/>
    <n v="0"/>
    <n v="0"/>
    <n v="0"/>
    <n v="0"/>
    <n v="0"/>
    <n v="0"/>
    <n v="0"/>
    <n v="0"/>
    <n v="0"/>
    <n v="0"/>
    <m/>
    <m/>
    <n v="9"/>
    <n v="9"/>
    <n v="9"/>
    <s v="No"/>
    <m/>
    <m/>
  </r>
  <r>
    <n v="189"/>
    <s v="NC"/>
    <x v="2"/>
    <s v="NC-503"/>
    <n v="2026"/>
    <x v="77"/>
    <n v="662"/>
    <s v="Greater Mt. Airy Ministry of Hospitality - Surry County - PATH - TH - Private"/>
    <m/>
    <n v="20604"/>
    <d v="2026-02-04T00:00:00"/>
    <x v="2"/>
    <m/>
    <n v="379171"/>
    <x v="1"/>
    <s v="C"/>
    <d v="2026-01-01T00:00:00"/>
    <x v="2"/>
    <d v="2023-06-01T00:00:00"/>
    <m/>
    <n v="0"/>
    <n v="0"/>
    <n v="0"/>
    <n v="0"/>
    <n v="0"/>
    <n v="0"/>
    <n v="0"/>
    <n v="0"/>
    <n v="0"/>
    <n v="0"/>
    <n v="0"/>
    <n v="0"/>
    <n v="0"/>
    <n v="0"/>
    <n v="0"/>
    <n v="0"/>
    <n v="0"/>
    <n v="0"/>
    <n v="0"/>
    <n v="0"/>
    <n v="0"/>
    <n v="0"/>
    <n v="0"/>
    <n v="0"/>
    <n v="0"/>
    <n v="0"/>
    <n v="0"/>
    <n v="0"/>
    <n v="0"/>
    <n v="0"/>
    <n v="0"/>
    <n v="0"/>
    <n v="0"/>
    <n v="0"/>
    <n v="0"/>
    <n v="0"/>
    <n v="0"/>
    <n v="0"/>
    <n v="1"/>
    <s v="Private"/>
    <s v="Site Based-Single"/>
    <x v="1"/>
    <s v="246 Spring Street, Mt Airy Nc 27030"/>
    <m/>
    <s v="Mount Airy"/>
    <s v="NC"/>
    <n v="27030"/>
    <n v="17"/>
    <n v="3"/>
    <n v="0"/>
    <n v="0"/>
    <n v="0"/>
    <n v="0"/>
    <n v="0"/>
    <n v="0"/>
    <n v="0"/>
    <n v="0"/>
    <n v="0"/>
    <n v="17"/>
    <n v="0"/>
    <m/>
    <m/>
    <n v="0"/>
    <n v="17"/>
    <n v="17"/>
    <s v="No"/>
    <m/>
    <n v="2"/>
  </r>
  <r>
    <n v="104"/>
    <s v="NC"/>
    <x v="2"/>
    <s v="NC-503"/>
    <n v="2026"/>
    <x v="77"/>
    <n v="662"/>
    <s v="Greater Mt. Airy Ministry of Hospitality - Surry County - Shepherd's House Mt Airy - ES - State ESG"/>
    <m/>
    <n v="7029"/>
    <d v="2026-02-04T00:00:00"/>
    <x v="0"/>
    <s v="Facility"/>
    <n v="379171"/>
    <x v="1"/>
    <s v="C"/>
    <d v="2024-02-02T00:00:00"/>
    <x v="2"/>
    <d v="2007-07-25T00:00:00"/>
    <m/>
    <n v="1"/>
    <n v="0"/>
    <n v="0"/>
    <n v="0"/>
    <n v="0"/>
    <n v="0"/>
    <n v="0"/>
    <n v="0"/>
    <n v="0"/>
    <n v="0"/>
    <n v="0"/>
    <n v="0"/>
    <n v="0"/>
    <n v="0"/>
    <n v="0"/>
    <n v="0"/>
    <n v="0"/>
    <n v="0"/>
    <n v="0"/>
    <n v="0"/>
    <n v="0"/>
    <n v="0"/>
    <n v="0"/>
    <n v="0"/>
    <n v="0"/>
    <n v="0"/>
    <n v="0"/>
    <n v="0"/>
    <n v="0"/>
    <n v="0"/>
    <n v="0"/>
    <n v="0"/>
    <n v="0"/>
    <n v="0"/>
    <n v="0"/>
    <n v="0"/>
    <n v="0"/>
    <n v="0"/>
    <n v="0"/>
    <m/>
    <s v="Site Based-Clustered"/>
    <x v="1"/>
    <s v="246 Spring Street, Mt Airy Nc 27030"/>
    <m/>
    <s v="Mount Airy"/>
    <s v="NC"/>
    <n v="27030"/>
    <n v="64"/>
    <n v="12"/>
    <n v="0"/>
    <n v="0"/>
    <n v="0"/>
    <n v="0"/>
    <n v="0"/>
    <n v="0"/>
    <n v="0"/>
    <n v="0"/>
    <n v="0"/>
    <n v="64"/>
    <n v="0"/>
    <m/>
    <m/>
    <n v="0"/>
    <n v="17"/>
    <n v="64"/>
    <s v="No"/>
    <m/>
    <n v="2"/>
  </r>
  <r>
    <n v="143"/>
    <s v="NC"/>
    <x v="2"/>
    <s v="NC-503"/>
    <n v="2026"/>
    <x v="78"/>
    <n v="20148"/>
    <s v="Greene Lamp - Region 10 - Rapid Re-Housing - RRH - State ESG"/>
    <m/>
    <n v="20149"/>
    <d v="2026-02-04T00:00:00"/>
    <x v="4"/>
    <m/>
    <n v="371644"/>
    <x v="1"/>
    <s v="C"/>
    <d v="2026-02-04T00:00:00"/>
    <x v="2"/>
    <d v="2020-01-01T00:00:00"/>
    <m/>
    <n v="0"/>
    <n v="1"/>
    <n v="0"/>
    <n v="0"/>
    <n v="0"/>
    <n v="0"/>
    <n v="0"/>
    <n v="0"/>
    <n v="0"/>
    <n v="0"/>
    <n v="0"/>
    <n v="0"/>
    <n v="0"/>
    <n v="0"/>
    <n v="0"/>
    <n v="0"/>
    <n v="0"/>
    <n v="0"/>
    <n v="0"/>
    <n v="0"/>
    <n v="0"/>
    <n v="0"/>
    <n v="0"/>
    <n v="0"/>
    <n v="0"/>
    <n v="0"/>
    <n v="0"/>
    <n v="0"/>
    <n v="0"/>
    <n v="0"/>
    <n v="0"/>
    <n v="0"/>
    <n v="0"/>
    <n v="0"/>
    <n v="0"/>
    <n v="0"/>
    <n v="0"/>
    <n v="0"/>
    <n v="0"/>
    <m/>
    <s v="Tenant-Based scattered site"/>
    <x v="1"/>
    <s v="309 Summit"/>
    <m/>
    <s v="Kinston"/>
    <s v="NC"/>
    <n v="28501"/>
    <n v="0"/>
    <n v="0"/>
    <n v="0"/>
    <n v="0"/>
    <n v="0"/>
    <n v="6"/>
    <n v="0"/>
    <n v="0"/>
    <n v="0"/>
    <n v="0"/>
    <n v="0"/>
    <n v="6"/>
    <n v="0"/>
    <m/>
    <m/>
    <n v="0"/>
    <n v="6"/>
    <n v="6"/>
    <s v="No"/>
    <m/>
    <n v="2"/>
  </r>
  <r>
    <n v="346"/>
    <s v="NC"/>
    <x v="2"/>
    <s v="NC-503"/>
    <n v="2026"/>
    <x v="78"/>
    <n v="20148"/>
    <s v="Greene Lamp - Region 12 - Rapid Re-Housing - RRH - State ESG"/>
    <m/>
    <n v="21063"/>
    <d v="2026-02-04T00:00:00"/>
    <x v="4"/>
    <m/>
    <n v="371644"/>
    <x v="1"/>
    <s v="C"/>
    <d v="2026-01-01T00:00:00"/>
    <x v="2"/>
    <d v="2026-01-01T00:00:00"/>
    <m/>
    <n v="0"/>
    <n v="1"/>
    <n v="0"/>
    <n v="0"/>
    <n v="0"/>
    <n v="0"/>
    <n v="0"/>
    <n v="0"/>
    <n v="0"/>
    <n v="0"/>
    <n v="0"/>
    <n v="0"/>
    <n v="0"/>
    <n v="0"/>
    <n v="0"/>
    <n v="0"/>
    <n v="0"/>
    <n v="0"/>
    <n v="0"/>
    <n v="0"/>
    <n v="0"/>
    <n v="0"/>
    <n v="0"/>
    <n v="0"/>
    <n v="0"/>
    <n v="0"/>
    <n v="0"/>
    <n v="0"/>
    <n v="0"/>
    <n v="0"/>
    <n v="0"/>
    <n v="0"/>
    <n v="0"/>
    <n v="0"/>
    <n v="0"/>
    <n v="0"/>
    <n v="0"/>
    <n v="0"/>
    <n v="0"/>
    <m/>
    <s v="Tenant-Based scattered site"/>
    <x v="1"/>
    <s v="309 Summit"/>
    <m/>
    <s v="Kinston"/>
    <s v="NC"/>
    <n v="28501"/>
    <n v="0"/>
    <n v="0"/>
    <n v="0"/>
    <n v="0"/>
    <n v="0"/>
    <n v="0"/>
    <n v="0"/>
    <n v="0"/>
    <n v="0"/>
    <n v="0"/>
    <n v="0"/>
    <n v="0"/>
    <n v="0"/>
    <m/>
    <m/>
    <n v="0"/>
    <n v="0"/>
    <n v="0"/>
    <s v="No"/>
    <m/>
    <n v="2"/>
  </r>
  <r>
    <n v="1"/>
    <s v="NC"/>
    <x v="2"/>
    <s v="NC-503"/>
    <n v="2026"/>
    <x v="79"/>
    <n v="275"/>
    <s v="Greenville Community Shelters - Pitt County - Emergency Shelter - ES - Private"/>
    <m/>
    <n v="298"/>
    <d v="2026-02-04T00:00:00"/>
    <x v="0"/>
    <s v="Facility"/>
    <n v="371194"/>
    <x v="1"/>
    <s v="C"/>
    <d v="2023-01-25T00:00:00"/>
    <x v="2"/>
    <d v="2006-05-04T00:00:00"/>
    <m/>
    <n v="0"/>
    <n v="0"/>
    <n v="0"/>
    <n v="0"/>
    <n v="0"/>
    <n v="0"/>
    <n v="0"/>
    <n v="0"/>
    <n v="0"/>
    <n v="0"/>
    <n v="0"/>
    <n v="0"/>
    <n v="0"/>
    <n v="0"/>
    <n v="0"/>
    <n v="0"/>
    <n v="0"/>
    <n v="0"/>
    <n v="0"/>
    <n v="0"/>
    <n v="0"/>
    <n v="0"/>
    <n v="0"/>
    <n v="0"/>
    <n v="0"/>
    <n v="0"/>
    <n v="0"/>
    <n v="0"/>
    <n v="0"/>
    <n v="0"/>
    <n v="0"/>
    <n v="0"/>
    <n v="0"/>
    <n v="0"/>
    <n v="0"/>
    <n v="0"/>
    <n v="0"/>
    <n v="0"/>
    <n v="1"/>
    <s v="Private"/>
    <s v="Site Based-Single"/>
    <x v="1"/>
    <s v="207 Manhattan Ave"/>
    <m/>
    <s v="Greenville"/>
    <s v="NC"/>
    <n v="27834"/>
    <n v="16"/>
    <n v="4"/>
    <n v="0"/>
    <n v="0"/>
    <n v="0"/>
    <n v="82"/>
    <n v="0"/>
    <n v="0"/>
    <n v="0"/>
    <n v="0"/>
    <n v="0"/>
    <n v="98"/>
    <n v="0"/>
    <m/>
    <m/>
    <n v="0"/>
    <n v="75"/>
    <n v="98"/>
    <s v="No"/>
    <m/>
    <n v="2"/>
  </r>
  <r>
    <n v="176"/>
    <s v="NC"/>
    <x v="2"/>
    <s v="NC-503"/>
    <n v="2026"/>
    <x v="80"/>
    <n v="292"/>
    <s v="Greenville Housing Authority - Pitt County - Housing Choice Vouchers - PH - HUD"/>
    <m/>
    <n v="20524"/>
    <d v="2026-02-04T00:00:00"/>
    <x v="3"/>
    <m/>
    <n v="379147"/>
    <x v="2"/>
    <s v="C"/>
    <d v="2026-02-04T00:00:00"/>
    <x v="2"/>
    <d v="2022-01-26T00:00:00"/>
    <m/>
    <n v="0"/>
    <n v="0"/>
    <n v="0"/>
    <n v="0"/>
    <n v="0"/>
    <n v="0"/>
    <n v="0"/>
    <n v="0"/>
    <n v="0"/>
    <n v="0"/>
    <n v="0"/>
    <n v="0"/>
    <n v="0"/>
    <n v="0"/>
    <n v="0"/>
    <n v="0"/>
    <n v="0"/>
    <n v="0"/>
    <n v="0"/>
    <n v="0"/>
    <n v="0"/>
    <n v="0"/>
    <n v="0"/>
    <n v="0"/>
    <n v="0"/>
    <n v="0"/>
    <n v="0"/>
    <n v="0"/>
    <n v="0"/>
    <n v="0"/>
    <n v="0"/>
    <n v="0"/>
    <n v="0"/>
    <n v="0"/>
    <n v="1"/>
    <n v="0"/>
    <n v="0"/>
    <n v="0"/>
    <n v="0"/>
    <m/>
    <s v="Tenant-Based scattered site"/>
    <x v="1"/>
    <s v="1103 Broad St"/>
    <s v="PO Box 1426"/>
    <s v="Greenville"/>
    <s v="NC"/>
    <n v="27834"/>
    <n v="0"/>
    <n v="0"/>
    <n v="0"/>
    <n v="0"/>
    <n v="0"/>
    <n v="20"/>
    <n v="0"/>
    <n v="0"/>
    <n v="0"/>
    <n v="0"/>
    <n v="0"/>
    <n v="20"/>
    <n v="0"/>
    <m/>
    <m/>
    <n v="0"/>
    <n v="20"/>
    <n v="20"/>
    <s v="No"/>
    <m/>
    <n v="2"/>
  </r>
  <r>
    <n v="288"/>
    <s v="NC"/>
    <x v="2"/>
    <s v="NC-503"/>
    <n v="2026"/>
    <x v="80"/>
    <n v="292"/>
    <s v="Greenville Housing Authority - Pitt County - Stability Vouchers - PH - HUD"/>
    <m/>
    <n v="20862"/>
    <d v="2026-02-04T00:00:00"/>
    <x v="3"/>
    <m/>
    <n v="379147"/>
    <x v="2"/>
    <s v="C"/>
    <d v="2026-02-04T00:00:00"/>
    <x v="2"/>
    <d v="2024-01-31T00:00:00"/>
    <m/>
    <n v="0"/>
    <n v="0"/>
    <n v="0"/>
    <n v="0"/>
    <n v="0"/>
    <n v="0"/>
    <n v="0"/>
    <n v="0"/>
    <n v="0"/>
    <n v="0"/>
    <n v="0"/>
    <n v="0"/>
    <n v="0"/>
    <n v="0"/>
    <n v="0"/>
    <n v="0"/>
    <n v="0"/>
    <n v="0"/>
    <n v="0"/>
    <n v="0"/>
    <n v="0"/>
    <n v="0"/>
    <n v="0"/>
    <n v="0"/>
    <n v="0"/>
    <n v="0"/>
    <n v="0"/>
    <n v="0"/>
    <n v="0"/>
    <n v="0"/>
    <n v="0"/>
    <n v="0"/>
    <n v="0"/>
    <n v="0"/>
    <n v="1"/>
    <n v="0"/>
    <n v="0"/>
    <n v="0"/>
    <n v="0"/>
    <m/>
    <s v="Tenant-Based scattered site"/>
    <x v="1"/>
    <m/>
    <m/>
    <s v="Greenville"/>
    <s v="NC"/>
    <n v="27834"/>
    <n v="0"/>
    <n v="0"/>
    <n v="0"/>
    <n v="0"/>
    <n v="0"/>
    <n v="25"/>
    <n v="0"/>
    <n v="0"/>
    <n v="0"/>
    <n v="0"/>
    <n v="0"/>
    <n v="25"/>
    <n v="0"/>
    <m/>
    <m/>
    <n v="0"/>
    <n v="5"/>
    <n v="25"/>
    <s v="No"/>
    <m/>
    <n v="2"/>
  </r>
  <r>
    <n v="150"/>
    <s v="NC"/>
    <x v="2"/>
    <s v="NC-503"/>
    <n v="2026"/>
    <x v="81"/>
    <n v="7031"/>
    <s v="Hand Up Ministries - Nash County - Men's Emergency Shelter - ES - State ESG"/>
    <m/>
    <n v="20313"/>
    <d v="2026-02-04T00:00:00"/>
    <x v="0"/>
    <s v="Facility"/>
    <n v="372406"/>
    <x v="1"/>
    <s v="C"/>
    <d v="2026-02-04T00:00:00"/>
    <x v="2"/>
    <d v="2020-04-01T00:00:00"/>
    <m/>
    <n v="1"/>
    <n v="0"/>
    <n v="0"/>
    <n v="0"/>
    <n v="0"/>
    <n v="0"/>
    <n v="0"/>
    <n v="0"/>
    <n v="0"/>
    <n v="0"/>
    <n v="0"/>
    <n v="0"/>
    <n v="0"/>
    <n v="0"/>
    <n v="0"/>
    <n v="0"/>
    <n v="0"/>
    <n v="0"/>
    <n v="0"/>
    <n v="0"/>
    <n v="0"/>
    <n v="0"/>
    <n v="0"/>
    <n v="0"/>
    <n v="0"/>
    <n v="0"/>
    <n v="0"/>
    <n v="0"/>
    <n v="0"/>
    <n v="0"/>
    <n v="0"/>
    <n v="0"/>
    <n v="0"/>
    <n v="0"/>
    <n v="0"/>
    <n v="0"/>
    <n v="0"/>
    <n v="0"/>
    <n v="0"/>
    <m/>
    <s v="Site Based-Clustered"/>
    <x v="1"/>
    <s v="911-915 Sunset Ave"/>
    <m/>
    <s v="Rocky Mount"/>
    <s v="NC"/>
    <n v="27804"/>
    <n v="5"/>
    <n v="2"/>
    <n v="0"/>
    <n v="0"/>
    <n v="0"/>
    <n v="12"/>
    <n v="0"/>
    <n v="0"/>
    <n v="0"/>
    <n v="0"/>
    <n v="0"/>
    <n v="17"/>
    <n v="0"/>
    <m/>
    <m/>
    <n v="0"/>
    <n v="16"/>
    <n v="17"/>
    <s v="No"/>
    <m/>
    <n v="2"/>
  </r>
  <r>
    <n v="83"/>
    <s v="NC"/>
    <x v="2"/>
    <s v="NC-503"/>
    <n v="2026"/>
    <x v="82"/>
    <n v="1127"/>
    <s v="Hannah's Place - Halifax County - DV Shelter - ES - Private"/>
    <m/>
    <n v="5578"/>
    <d v="2026-02-04T00:00:00"/>
    <x v="0"/>
    <s v="Facility"/>
    <n v="379083"/>
    <x v="2"/>
    <s v="C"/>
    <d v="2021-01-27T00:00:00"/>
    <x v="0"/>
    <d v="2013-01-30T00:00:00"/>
    <m/>
    <n v="0"/>
    <n v="0"/>
    <n v="0"/>
    <n v="0"/>
    <n v="0"/>
    <n v="0"/>
    <n v="0"/>
    <n v="0"/>
    <n v="0"/>
    <n v="0"/>
    <n v="0"/>
    <n v="0"/>
    <n v="0"/>
    <n v="0"/>
    <n v="0"/>
    <n v="0"/>
    <n v="0"/>
    <n v="0"/>
    <n v="0"/>
    <n v="0"/>
    <n v="0"/>
    <n v="0"/>
    <n v="0"/>
    <n v="0"/>
    <n v="0"/>
    <n v="0"/>
    <n v="0"/>
    <n v="0"/>
    <n v="0"/>
    <n v="0"/>
    <n v="0"/>
    <n v="0"/>
    <n v="0"/>
    <n v="0"/>
    <n v="0"/>
    <n v="0"/>
    <n v="0"/>
    <n v="0"/>
    <n v="1"/>
    <s v="FVPSA, GCC"/>
    <s v="Site Based-Single"/>
    <x v="0"/>
    <m/>
    <m/>
    <s v="Roanoke Rapids"/>
    <s v="NC"/>
    <n v="27870"/>
    <n v="3"/>
    <n v="1"/>
    <n v="0"/>
    <n v="0"/>
    <n v="0"/>
    <n v="5"/>
    <n v="0"/>
    <n v="0"/>
    <n v="0"/>
    <n v="0"/>
    <n v="0"/>
    <n v="8"/>
    <n v="0"/>
    <m/>
    <m/>
    <n v="0"/>
    <n v="0"/>
    <n v="8"/>
    <s v="No"/>
    <m/>
    <n v="2"/>
  </r>
  <r>
    <n v="51"/>
    <s v="NC"/>
    <x v="2"/>
    <s v="NC-503"/>
    <n v="2026"/>
    <x v="83"/>
    <n v="713"/>
    <s v="Harbor House - Johnston County - Harbor House - DV Shelter - ES - Private"/>
    <m/>
    <n v="4885"/>
    <d v="2026-02-04T00:00:00"/>
    <x v="0"/>
    <s v="Facility"/>
    <n v="379101"/>
    <x v="0"/>
    <s v="C"/>
    <d v="2026-02-04T00:00:00"/>
    <x v="0"/>
    <d v="2010-01-01T00:00:00"/>
    <m/>
    <n v="0"/>
    <n v="0"/>
    <n v="0"/>
    <n v="0"/>
    <n v="0"/>
    <n v="0"/>
    <n v="0"/>
    <n v="0"/>
    <n v="0"/>
    <n v="0"/>
    <n v="0"/>
    <n v="0"/>
    <n v="0"/>
    <n v="0"/>
    <n v="0"/>
    <n v="0"/>
    <n v="0"/>
    <n v="0"/>
    <n v="0"/>
    <n v="0"/>
    <n v="0"/>
    <n v="0"/>
    <n v="0"/>
    <n v="0"/>
    <n v="0"/>
    <n v="0"/>
    <n v="0"/>
    <n v="0"/>
    <n v="0"/>
    <n v="0"/>
    <n v="0"/>
    <n v="0"/>
    <n v="0"/>
    <n v="0"/>
    <n v="0"/>
    <n v="0"/>
    <n v="0"/>
    <n v="0"/>
    <n v="1"/>
    <s v="GCC"/>
    <s v="Site Based-Single"/>
    <x v="0"/>
    <m/>
    <m/>
    <s v="Smithfield"/>
    <s v="NC"/>
    <n v="27577"/>
    <n v="5"/>
    <n v="1"/>
    <n v="0"/>
    <n v="0"/>
    <n v="0"/>
    <n v="26"/>
    <n v="0"/>
    <n v="0"/>
    <n v="0"/>
    <n v="0"/>
    <n v="0"/>
    <n v="31"/>
    <n v="0"/>
    <m/>
    <m/>
    <n v="0"/>
    <n v="7"/>
    <n v="31"/>
    <s v="No"/>
    <m/>
    <n v="2"/>
  </r>
  <r>
    <n v="147"/>
    <s v="NC"/>
    <x v="2"/>
    <s v="NC-503"/>
    <n v="2026"/>
    <x v="84"/>
    <n v="7054"/>
    <s v="Haywood Pathways Center - Haywood County - Men's Shelter - ES - Private"/>
    <m/>
    <n v="20238"/>
    <d v="2026-02-04T00:00:00"/>
    <x v="0"/>
    <s v="Facility"/>
    <n v="379087"/>
    <x v="1"/>
    <s v="C"/>
    <d v="2023-01-25T00:00:00"/>
    <x v="2"/>
    <d v="2010-01-01T00:00:00"/>
    <m/>
    <n v="0"/>
    <n v="0"/>
    <n v="0"/>
    <n v="0"/>
    <n v="0"/>
    <n v="0"/>
    <n v="0"/>
    <n v="0"/>
    <n v="0"/>
    <n v="0"/>
    <n v="0"/>
    <n v="0"/>
    <n v="0"/>
    <n v="0"/>
    <n v="0"/>
    <n v="0"/>
    <n v="0"/>
    <n v="0"/>
    <n v="0"/>
    <n v="0"/>
    <n v="0"/>
    <n v="0"/>
    <n v="0"/>
    <n v="0"/>
    <n v="0"/>
    <n v="0"/>
    <n v="0"/>
    <n v="0"/>
    <n v="0"/>
    <n v="0"/>
    <n v="0"/>
    <n v="0"/>
    <n v="0"/>
    <n v="0"/>
    <n v="0"/>
    <n v="0"/>
    <n v="0"/>
    <n v="0"/>
    <n v="1"/>
    <s v="Private funds"/>
    <s v="Site Based-Single"/>
    <x v="1"/>
    <s v="179 Hemlock St"/>
    <m/>
    <s v="Waynesville"/>
    <s v="NC"/>
    <n v="28786"/>
    <n v="0"/>
    <n v="0"/>
    <n v="0"/>
    <n v="0"/>
    <n v="0"/>
    <n v="32"/>
    <n v="0"/>
    <n v="0"/>
    <n v="0"/>
    <n v="0"/>
    <n v="0"/>
    <n v="32"/>
    <n v="0"/>
    <m/>
    <m/>
    <n v="0"/>
    <n v="21"/>
    <n v="32"/>
    <s v="No"/>
    <m/>
    <n v="2"/>
  </r>
  <r>
    <n v="108"/>
    <s v="NC"/>
    <x v="2"/>
    <s v="NC-503"/>
    <n v="2026"/>
    <x v="84"/>
    <n v="7054"/>
    <s v="Haywood Pathways Center - Haywood County - Myre-Ken - ES - Private"/>
    <m/>
    <n v="7055"/>
    <d v="2026-02-04T00:00:00"/>
    <x v="0"/>
    <s v="Facility"/>
    <n v="379087"/>
    <x v="1"/>
    <s v="C"/>
    <d v="2024-02-02T00:00:00"/>
    <x v="2"/>
    <d v="2010-01-01T00:00:00"/>
    <m/>
    <n v="0"/>
    <n v="0"/>
    <n v="0"/>
    <n v="0"/>
    <n v="0"/>
    <n v="0"/>
    <n v="0"/>
    <n v="0"/>
    <n v="0"/>
    <n v="0"/>
    <n v="0"/>
    <n v="0"/>
    <n v="0"/>
    <n v="0"/>
    <n v="0"/>
    <n v="0"/>
    <n v="0"/>
    <n v="0"/>
    <n v="0"/>
    <n v="0"/>
    <n v="0"/>
    <n v="0"/>
    <n v="0"/>
    <n v="0"/>
    <n v="0"/>
    <n v="0"/>
    <n v="0"/>
    <n v="0"/>
    <n v="0"/>
    <n v="0"/>
    <n v="0"/>
    <n v="0"/>
    <n v="0"/>
    <n v="0"/>
    <n v="0"/>
    <n v="0"/>
    <n v="0"/>
    <n v="0"/>
    <n v="1"/>
    <s v="Private funds"/>
    <s v="Site Based-Single"/>
    <x v="1"/>
    <s v="179 Hemlock St"/>
    <m/>
    <s v="Waynesville"/>
    <s v="NC"/>
    <n v="28786"/>
    <n v="38"/>
    <n v="10"/>
    <n v="0"/>
    <n v="0"/>
    <n v="0"/>
    <n v="0"/>
    <n v="0"/>
    <n v="0"/>
    <n v="0"/>
    <n v="0"/>
    <n v="0"/>
    <n v="38"/>
    <n v="0"/>
    <m/>
    <m/>
    <n v="0"/>
    <n v="6"/>
    <n v="38"/>
    <s v="No"/>
    <m/>
    <n v="2"/>
  </r>
  <r>
    <n v="148"/>
    <s v="NC"/>
    <x v="2"/>
    <s v="NC-503"/>
    <n v="2026"/>
    <x v="84"/>
    <n v="7054"/>
    <s v="Haywood Pathways Center - Haywood County - Women's Shelter - ES - Private"/>
    <m/>
    <n v="20239"/>
    <d v="2026-02-04T00:00:00"/>
    <x v="0"/>
    <s v="Facility"/>
    <n v="379087"/>
    <x v="1"/>
    <s v="C"/>
    <d v="2023-01-25T00:00:00"/>
    <x v="2"/>
    <d v="2020-01-01T00:00:00"/>
    <m/>
    <n v="0"/>
    <n v="0"/>
    <n v="0"/>
    <n v="0"/>
    <n v="0"/>
    <n v="0"/>
    <n v="0"/>
    <n v="0"/>
    <n v="0"/>
    <n v="0"/>
    <n v="0"/>
    <n v="0"/>
    <n v="0"/>
    <n v="0"/>
    <n v="0"/>
    <n v="0"/>
    <n v="0"/>
    <n v="0"/>
    <n v="0"/>
    <n v="0"/>
    <n v="0"/>
    <n v="0"/>
    <n v="0"/>
    <n v="0"/>
    <n v="0"/>
    <n v="0"/>
    <n v="0"/>
    <n v="0"/>
    <n v="0"/>
    <n v="0"/>
    <n v="0"/>
    <n v="0"/>
    <n v="0"/>
    <n v="0"/>
    <n v="0"/>
    <n v="0"/>
    <n v="0"/>
    <n v="0"/>
    <n v="1"/>
    <s v="Private funds"/>
    <s v="Site Based-Single"/>
    <x v="1"/>
    <s v="179 Hemlock St"/>
    <m/>
    <s v="Waynesville"/>
    <s v="NC"/>
    <n v="28786"/>
    <n v="0"/>
    <n v="0"/>
    <n v="0"/>
    <n v="0"/>
    <n v="0"/>
    <n v="28"/>
    <n v="0"/>
    <n v="0"/>
    <n v="0"/>
    <n v="0"/>
    <n v="0"/>
    <n v="28"/>
    <n v="0"/>
    <m/>
    <m/>
    <n v="0"/>
    <n v="9"/>
    <n v="28"/>
    <s v="No"/>
    <m/>
    <n v="2"/>
  </r>
  <r>
    <n v="52"/>
    <s v="NC"/>
    <x v="2"/>
    <s v="NC-503"/>
    <n v="2026"/>
    <x v="85"/>
    <n v="520"/>
    <s v="Help Inc - Rockingham County - Freedom House DV Shelter - ES - Private"/>
    <m/>
    <n v="4890"/>
    <d v="2026-02-04T00:00:00"/>
    <x v="0"/>
    <s v="Facility"/>
    <n v="379157"/>
    <x v="2"/>
    <s v="C"/>
    <d v="2024-01-31T00:00:00"/>
    <x v="0"/>
    <d v="2010-01-01T00:00:00"/>
    <m/>
    <n v="0"/>
    <n v="0"/>
    <n v="0"/>
    <n v="0"/>
    <n v="0"/>
    <n v="0"/>
    <n v="0"/>
    <n v="0"/>
    <n v="0"/>
    <n v="0"/>
    <n v="0"/>
    <n v="0"/>
    <n v="0"/>
    <n v="0"/>
    <n v="0"/>
    <n v="0"/>
    <n v="0"/>
    <n v="0"/>
    <n v="0"/>
    <n v="0"/>
    <n v="0"/>
    <n v="0"/>
    <n v="0"/>
    <n v="0"/>
    <n v="0"/>
    <n v="0"/>
    <n v="0"/>
    <n v="0"/>
    <n v="0"/>
    <n v="0"/>
    <n v="0"/>
    <n v="0"/>
    <n v="0"/>
    <n v="0"/>
    <n v="0"/>
    <n v="0"/>
    <n v="0"/>
    <n v="0"/>
    <n v="1"/>
    <s v="VOCA, FVPSA"/>
    <s v="Site Based-Single"/>
    <x v="0"/>
    <m/>
    <m/>
    <s v="Reidsville"/>
    <s v="NC"/>
    <n v="27320"/>
    <n v="8"/>
    <n v="1"/>
    <n v="0"/>
    <n v="0"/>
    <n v="0"/>
    <n v="4"/>
    <n v="0"/>
    <n v="0"/>
    <n v="0"/>
    <n v="0"/>
    <n v="0"/>
    <n v="12"/>
    <n v="0"/>
    <m/>
    <m/>
    <n v="0"/>
    <n v="0"/>
    <n v="12"/>
    <s v="No"/>
    <m/>
    <n v="2"/>
  </r>
  <r>
    <n v="54"/>
    <s v="NC"/>
    <x v="2"/>
    <s v="NC-503"/>
    <n v="2026"/>
    <x v="86"/>
    <n v="4916"/>
    <s v="Hendersonville Rescue Mission - Henderson County - Anne's Place - TH - Private"/>
    <m/>
    <n v="4918"/>
    <d v="2026-02-04T00:00:00"/>
    <x v="2"/>
    <m/>
    <n v="379089"/>
    <x v="2"/>
    <s v="C"/>
    <d v="2022-01-26T00:00:00"/>
    <x v="2"/>
    <d v="2011-01-01T00:00:00"/>
    <m/>
    <n v="0"/>
    <n v="0"/>
    <n v="0"/>
    <n v="0"/>
    <n v="0"/>
    <n v="0"/>
    <n v="0"/>
    <n v="0"/>
    <n v="0"/>
    <n v="0"/>
    <n v="0"/>
    <n v="0"/>
    <n v="0"/>
    <n v="0"/>
    <n v="0"/>
    <n v="0"/>
    <n v="0"/>
    <n v="0"/>
    <n v="0"/>
    <n v="0"/>
    <n v="0"/>
    <n v="0"/>
    <n v="0"/>
    <n v="0"/>
    <n v="0"/>
    <n v="0"/>
    <n v="0"/>
    <n v="0"/>
    <n v="0"/>
    <n v="0"/>
    <n v="0"/>
    <n v="0"/>
    <n v="0"/>
    <n v="0"/>
    <n v="0"/>
    <n v="0"/>
    <n v="0"/>
    <n v="0"/>
    <n v="1"/>
    <s v="Private"/>
    <s v="Site Based-Single"/>
    <x v="1"/>
    <s v="414 9th Ave West"/>
    <m/>
    <s v="Hendersonville"/>
    <s v="NC"/>
    <n v="28792"/>
    <n v="5"/>
    <n v="1"/>
    <n v="0"/>
    <n v="0"/>
    <n v="0"/>
    <n v="1"/>
    <n v="0"/>
    <n v="0"/>
    <n v="0"/>
    <n v="0"/>
    <n v="0"/>
    <n v="6"/>
    <n v="0"/>
    <m/>
    <m/>
    <n v="0"/>
    <n v="0"/>
    <n v="6"/>
    <s v="No"/>
    <m/>
    <n v="2"/>
  </r>
  <r>
    <n v="53"/>
    <s v="NC"/>
    <x v="2"/>
    <s v="NC-503"/>
    <n v="2026"/>
    <x v="86"/>
    <n v="4916"/>
    <s v="Hendersonville Rescue Mission - Henderson County - Rescue Mission - ES - Private"/>
    <m/>
    <n v="4917"/>
    <d v="2026-02-04T00:00:00"/>
    <x v="0"/>
    <s v="Facility"/>
    <n v="379089"/>
    <x v="2"/>
    <s v="C"/>
    <d v="2026-02-04T00:00:00"/>
    <x v="2"/>
    <d v="2011-01-26T00:00:00"/>
    <m/>
    <n v="0"/>
    <n v="0"/>
    <n v="0"/>
    <n v="0"/>
    <n v="0"/>
    <n v="0"/>
    <n v="0"/>
    <n v="0"/>
    <n v="0"/>
    <n v="0"/>
    <n v="0"/>
    <n v="0"/>
    <n v="0"/>
    <n v="0"/>
    <n v="0"/>
    <n v="0"/>
    <n v="0"/>
    <n v="0"/>
    <n v="0"/>
    <n v="0"/>
    <n v="0"/>
    <n v="0"/>
    <n v="0"/>
    <n v="0"/>
    <n v="0"/>
    <n v="0"/>
    <n v="0"/>
    <n v="0"/>
    <n v="0"/>
    <n v="0"/>
    <n v="0"/>
    <n v="0"/>
    <n v="0"/>
    <n v="0"/>
    <n v="0"/>
    <n v="0"/>
    <n v="0"/>
    <n v="0"/>
    <n v="1"/>
    <s v="Private"/>
    <s v="Site Based-Single"/>
    <x v="1"/>
    <s v="639 Maple Street"/>
    <m/>
    <s v="Hendersonville"/>
    <s v="NC"/>
    <n v="28792"/>
    <n v="12"/>
    <n v="3"/>
    <n v="0"/>
    <n v="0"/>
    <n v="0"/>
    <n v="70"/>
    <n v="0"/>
    <n v="0"/>
    <n v="0"/>
    <n v="0"/>
    <n v="0"/>
    <n v="82"/>
    <n v="0"/>
    <m/>
    <m/>
    <n v="0"/>
    <n v="47"/>
    <n v="82"/>
    <s v="No"/>
    <m/>
    <n v="2"/>
  </r>
  <r>
    <n v="146"/>
    <s v="NC"/>
    <x v="2"/>
    <s v="NC-503"/>
    <n v="2026"/>
    <x v="87"/>
    <n v="20012"/>
    <s v="HERE in Jackson County - Jackson County - Jackson Homeless Program - Code Purple ES - State ESG"/>
    <m/>
    <n v="20163"/>
    <d v="2026-02-04T00:00:00"/>
    <x v="0"/>
    <s v="Voucher"/>
    <n v="379099"/>
    <x v="1"/>
    <s v="C"/>
    <d v="2026-02-04T00:00:00"/>
    <x v="2"/>
    <d v="2020-01-01T00:00:00"/>
    <m/>
    <n v="1"/>
    <n v="0"/>
    <n v="0"/>
    <n v="0"/>
    <n v="0"/>
    <n v="0"/>
    <n v="0"/>
    <n v="0"/>
    <n v="0"/>
    <n v="0"/>
    <n v="0"/>
    <n v="0"/>
    <n v="0"/>
    <n v="0"/>
    <n v="0"/>
    <n v="0"/>
    <n v="0"/>
    <n v="0"/>
    <n v="0"/>
    <n v="0"/>
    <n v="0"/>
    <n v="0"/>
    <n v="0"/>
    <n v="0"/>
    <n v="0"/>
    <n v="0"/>
    <n v="0"/>
    <n v="0"/>
    <n v="0"/>
    <n v="0"/>
    <n v="0"/>
    <n v="0"/>
    <n v="0"/>
    <n v="0"/>
    <n v="0"/>
    <n v="0"/>
    <n v="0"/>
    <n v="0"/>
    <n v="0"/>
    <m/>
    <s v="Tenant-Based scattered site"/>
    <x v="1"/>
    <s v="563 W Main St STE 2"/>
    <m/>
    <s v="Sylva"/>
    <s v="NC"/>
    <n v="28779"/>
    <n v="0"/>
    <n v="0"/>
    <n v="0"/>
    <n v="0"/>
    <n v="0"/>
    <n v="0"/>
    <n v="0"/>
    <n v="0"/>
    <n v="0"/>
    <n v="0"/>
    <n v="0"/>
    <n v="0"/>
    <n v="0"/>
    <m/>
    <m/>
    <n v="21"/>
    <n v="21"/>
    <n v="21"/>
    <s v="No"/>
    <m/>
    <n v="2"/>
  </r>
  <r>
    <n v="124"/>
    <s v="NC"/>
    <x v="2"/>
    <s v="NC-503"/>
    <n v="2026"/>
    <x v="87"/>
    <n v="20012"/>
    <s v="HERE in Jackson County - Jackson County - Jackson Homeless Program (Hotel Motel) - ES - State ESG"/>
    <m/>
    <n v="20013"/>
    <d v="2026-02-04T00:00:00"/>
    <x v="0"/>
    <s v="Voucher"/>
    <n v="379099"/>
    <x v="1"/>
    <s v="C"/>
    <d v="2026-02-04T00:00:00"/>
    <x v="2"/>
    <d v="2020-01-01T00:00:00"/>
    <m/>
    <n v="1"/>
    <n v="0"/>
    <n v="0"/>
    <n v="0"/>
    <n v="0"/>
    <n v="0"/>
    <n v="0"/>
    <n v="0"/>
    <n v="0"/>
    <n v="0"/>
    <n v="0"/>
    <n v="0"/>
    <n v="0"/>
    <n v="0"/>
    <n v="0"/>
    <n v="0"/>
    <n v="0"/>
    <n v="0"/>
    <n v="0"/>
    <n v="0"/>
    <n v="0"/>
    <n v="0"/>
    <n v="0"/>
    <n v="0"/>
    <n v="0"/>
    <n v="0"/>
    <n v="0"/>
    <n v="0"/>
    <n v="0"/>
    <n v="0"/>
    <n v="0"/>
    <n v="0"/>
    <n v="0"/>
    <n v="0"/>
    <n v="0"/>
    <n v="0"/>
    <n v="0"/>
    <n v="0"/>
    <n v="0"/>
    <m/>
    <s v="Tenant-Based scattered site"/>
    <x v="1"/>
    <m/>
    <m/>
    <s v="Sylva"/>
    <s v="NC"/>
    <n v="28779"/>
    <n v="0"/>
    <n v="0"/>
    <n v="0"/>
    <n v="0"/>
    <n v="0"/>
    <n v="0"/>
    <n v="0"/>
    <n v="0"/>
    <n v="0"/>
    <n v="0"/>
    <n v="0"/>
    <n v="0"/>
    <n v="0"/>
    <m/>
    <m/>
    <n v="1"/>
    <n v="1"/>
    <n v="1"/>
    <s v="No"/>
    <m/>
    <n v="2"/>
  </r>
  <r>
    <n v="134"/>
    <s v="NC"/>
    <x v="2"/>
    <s v="NC-503"/>
    <n v="2026"/>
    <x v="87"/>
    <n v="20012"/>
    <s v="HERE in Jackson County - Jackson County - Rapid Re-Housing - RRH - State ESG"/>
    <m/>
    <n v="20086"/>
    <d v="2026-02-04T00:00:00"/>
    <x v="4"/>
    <m/>
    <n v="379099"/>
    <x v="1"/>
    <s v="C"/>
    <d v="2026-02-04T00:00:00"/>
    <x v="2"/>
    <d v="2020-01-01T00:00:00"/>
    <m/>
    <n v="0"/>
    <n v="1"/>
    <n v="0"/>
    <n v="0"/>
    <n v="0"/>
    <n v="0"/>
    <n v="0"/>
    <n v="0"/>
    <n v="0"/>
    <n v="0"/>
    <n v="0"/>
    <n v="0"/>
    <n v="0"/>
    <n v="0"/>
    <n v="0"/>
    <n v="0"/>
    <n v="0"/>
    <n v="0"/>
    <n v="0"/>
    <n v="0"/>
    <n v="0"/>
    <n v="0"/>
    <n v="0"/>
    <n v="0"/>
    <n v="0"/>
    <n v="0"/>
    <n v="0"/>
    <n v="0"/>
    <n v="0"/>
    <n v="0"/>
    <n v="0"/>
    <n v="0"/>
    <n v="0"/>
    <n v="0"/>
    <n v="0"/>
    <n v="0"/>
    <n v="0"/>
    <n v="0"/>
    <n v="0"/>
    <m/>
    <s v="Tenant-Based scattered site"/>
    <x v="1"/>
    <s v="563 W Main St STE 2"/>
    <m/>
    <s v="Sylva"/>
    <s v="NC"/>
    <n v="28779"/>
    <n v="0"/>
    <n v="0"/>
    <n v="0"/>
    <n v="0"/>
    <n v="0"/>
    <n v="1"/>
    <n v="0"/>
    <n v="0"/>
    <n v="0"/>
    <n v="0"/>
    <n v="0"/>
    <n v="1"/>
    <n v="0"/>
    <m/>
    <m/>
    <n v="0"/>
    <n v="1"/>
    <n v="1"/>
    <s v="No"/>
    <m/>
    <n v="2"/>
  </r>
  <r>
    <n v="27"/>
    <s v="NC"/>
    <x v="2"/>
    <s v="NC-503"/>
    <n v="2026"/>
    <x v="88"/>
    <n v="1310"/>
    <s v="Homes of Hope - Stanly County - Stanly Community Inn - ES - State ESG"/>
    <m/>
    <n v="2043"/>
    <d v="2026-02-04T00:00:00"/>
    <x v="0"/>
    <s v="Facility"/>
    <n v="379167"/>
    <x v="1"/>
    <s v="C"/>
    <d v="2024-01-31T00:00:00"/>
    <x v="2"/>
    <d v="2009-01-01T00:00:00"/>
    <m/>
    <n v="1"/>
    <n v="0"/>
    <n v="0"/>
    <n v="0"/>
    <n v="0"/>
    <n v="0"/>
    <n v="0"/>
    <n v="0"/>
    <n v="0"/>
    <n v="0"/>
    <n v="0"/>
    <n v="0"/>
    <n v="0"/>
    <n v="0"/>
    <n v="0"/>
    <n v="0"/>
    <n v="0"/>
    <n v="0"/>
    <n v="0"/>
    <n v="0"/>
    <n v="0"/>
    <n v="0"/>
    <n v="0"/>
    <n v="0"/>
    <n v="0"/>
    <n v="0"/>
    <n v="0"/>
    <n v="0"/>
    <n v="0"/>
    <n v="0"/>
    <n v="0"/>
    <n v="0"/>
    <n v="0"/>
    <n v="0"/>
    <n v="0"/>
    <n v="0"/>
    <n v="0"/>
    <n v="0"/>
    <n v="1"/>
    <s v="Private/Local"/>
    <s v="Site Based-Single"/>
    <x v="1"/>
    <s v="501 S First St"/>
    <m/>
    <s v="Albemarle"/>
    <s v="NC"/>
    <n v="28001"/>
    <n v="3"/>
    <n v="1"/>
    <n v="0"/>
    <n v="0"/>
    <n v="0"/>
    <n v="13"/>
    <n v="0"/>
    <n v="0"/>
    <n v="0"/>
    <n v="0"/>
    <n v="0"/>
    <n v="16"/>
    <n v="0"/>
    <m/>
    <m/>
    <n v="0"/>
    <n v="6"/>
    <n v="16"/>
    <s v="No"/>
    <m/>
    <n v="2"/>
  </r>
  <r>
    <n v="9"/>
    <s v="NC"/>
    <x v="2"/>
    <s v="NC-503"/>
    <n v="2026"/>
    <x v="88"/>
    <n v="1310"/>
    <s v="Homes of Hope - Stanly County - Transitional Housing - TH - Private"/>
    <m/>
    <n v="1327"/>
    <d v="2026-02-04T00:00:00"/>
    <x v="2"/>
    <m/>
    <n v="379167"/>
    <x v="1"/>
    <s v="C"/>
    <d v="2026-02-04T00:00:00"/>
    <x v="2"/>
    <d v="2009-10-01T00:00:00"/>
    <m/>
    <n v="0"/>
    <n v="0"/>
    <n v="0"/>
    <n v="0"/>
    <n v="0"/>
    <n v="0"/>
    <n v="0"/>
    <n v="0"/>
    <n v="0"/>
    <n v="0"/>
    <n v="0"/>
    <n v="0"/>
    <n v="0"/>
    <n v="0"/>
    <n v="0"/>
    <n v="0"/>
    <n v="0"/>
    <n v="0"/>
    <n v="0"/>
    <n v="0"/>
    <n v="0"/>
    <n v="0"/>
    <n v="0"/>
    <n v="0"/>
    <n v="0"/>
    <n v="0"/>
    <n v="0"/>
    <n v="0"/>
    <n v="0"/>
    <n v="0"/>
    <n v="0"/>
    <n v="0"/>
    <n v="0"/>
    <n v="0"/>
    <n v="0"/>
    <n v="0"/>
    <n v="0"/>
    <n v="0"/>
    <n v="1"/>
    <s v="Private"/>
    <s v="Site Based-Clustered"/>
    <x v="1"/>
    <s v="1816-B East Main St"/>
    <m/>
    <s v="Albemarle"/>
    <s v="NC"/>
    <n v="28001"/>
    <n v="15"/>
    <n v="3"/>
    <n v="0"/>
    <n v="0"/>
    <n v="0"/>
    <n v="2"/>
    <n v="0"/>
    <n v="0"/>
    <n v="0"/>
    <n v="0"/>
    <n v="0"/>
    <n v="17"/>
    <n v="0"/>
    <m/>
    <m/>
    <n v="0"/>
    <n v="14"/>
    <n v="17"/>
    <s v="No"/>
    <m/>
    <n v="2"/>
  </r>
  <r>
    <n v="180"/>
    <s v="NC"/>
    <x v="2"/>
    <s v="NC-503"/>
    <n v="2026"/>
    <x v="89"/>
    <n v="20457"/>
    <s v="Hope of Mooresville - Iredell County - ES - Private"/>
    <m/>
    <n v="20565"/>
    <d v="2026-02-04T00:00:00"/>
    <x v="0"/>
    <s v="Facility"/>
    <n v="379097"/>
    <x v="1"/>
    <s v="C"/>
    <d v="2025-01-29T00:00:00"/>
    <x v="2"/>
    <d v="2022-04-08T00:00:00"/>
    <m/>
    <n v="0"/>
    <n v="0"/>
    <n v="0"/>
    <n v="0"/>
    <n v="0"/>
    <n v="0"/>
    <n v="0"/>
    <n v="0"/>
    <n v="0"/>
    <n v="0"/>
    <n v="0"/>
    <n v="0"/>
    <n v="0"/>
    <n v="0"/>
    <n v="0"/>
    <n v="0"/>
    <n v="0"/>
    <n v="0"/>
    <n v="0"/>
    <n v="0"/>
    <n v="0"/>
    <n v="0"/>
    <n v="0"/>
    <n v="0"/>
    <n v="0"/>
    <n v="0"/>
    <n v="0"/>
    <n v="0"/>
    <n v="0"/>
    <n v="0"/>
    <n v="0"/>
    <n v="0"/>
    <n v="0"/>
    <n v="0"/>
    <n v="0"/>
    <n v="0"/>
    <n v="0"/>
    <n v="0"/>
    <n v="1"/>
    <s v="Private"/>
    <s v="Site Based-Single"/>
    <x v="1"/>
    <s v="384 North Broad Street"/>
    <m/>
    <s v="Mooresville"/>
    <s v="NC"/>
    <n v="28115"/>
    <n v="11"/>
    <n v="3"/>
    <n v="0"/>
    <n v="0"/>
    <n v="0"/>
    <n v="1"/>
    <n v="0"/>
    <n v="0"/>
    <n v="0"/>
    <n v="1"/>
    <n v="0"/>
    <n v="13"/>
    <n v="0"/>
    <m/>
    <m/>
    <n v="0"/>
    <n v="10"/>
    <n v="13"/>
    <s v="No"/>
    <m/>
    <n v="2"/>
  </r>
  <r>
    <n v="120"/>
    <s v="NC"/>
    <x v="2"/>
    <s v="NC-503"/>
    <n v="2026"/>
    <x v="90"/>
    <n v="539"/>
    <s v="Hope Station - Wilson County - Family Shelter - ES - Private"/>
    <m/>
    <n v="7464"/>
    <d v="2026-02-04T00:00:00"/>
    <x v="0"/>
    <s v="Facility"/>
    <n v="379195"/>
    <x v="1"/>
    <s v="C"/>
    <d v="2026-01-01T00:00:00"/>
    <x v="2"/>
    <d v="2019-09-01T00:00:00"/>
    <m/>
    <n v="0"/>
    <n v="0"/>
    <n v="0"/>
    <n v="0"/>
    <n v="0"/>
    <n v="0"/>
    <n v="0"/>
    <n v="0"/>
    <n v="0"/>
    <n v="0"/>
    <n v="0"/>
    <n v="0"/>
    <n v="0"/>
    <n v="0"/>
    <n v="0"/>
    <n v="0"/>
    <n v="0"/>
    <n v="0"/>
    <n v="0"/>
    <n v="0"/>
    <n v="0"/>
    <n v="0"/>
    <n v="0"/>
    <n v="0"/>
    <n v="0"/>
    <n v="0"/>
    <n v="0"/>
    <n v="0"/>
    <n v="0"/>
    <n v="0"/>
    <n v="0"/>
    <n v="0"/>
    <n v="0"/>
    <n v="0"/>
    <n v="0"/>
    <n v="0"/>
    <n v="0"/>
    <n v="0"/>
    <n v="1"/>
    <s v="Private"/>
    <s v="Site Based-Single"/>
    <x v="1"/>
    <s v="309 Goldsboro Street East"/>
    <m/>
    <s v="Wilson"/>
    <s v="NC"/>
    <n v="27893"/>
    <n v="8"/>
    <n v="2"/>
    <n v="0"/>
    <n v="0"/>
    <n v="0"/>
    <n v="2"/>
    <n v="0"/>
    <n v="0"/>
    <n v="0"/>
    <n v="0"/>
    <n v="0"/>
    <n v="10"/>
    <n v="0"/>
    <m/>
    <m/>
    <n v="0"/>
    <n v="7"/>
    <n v="10"/>
    <s v="No"/>
    <m/>
    <n v="2"/>
  </r>
  <r>
    <n v="20"/>
    <s v="NC"/>
    <x v="2"/>
    <s v="NC-503"/>
    <n v="2026"/>
    <x v="90"/>
    <n v="539"/>
    <s v="Hope Station - Wilson County - Men's Shelter - ES - Private"/>
    <m/>
    <n v="1772"/>
    <d v="2026-02-04T00:00:00"/>
    <x v="0"/>
    <s v="Facility"/>
    <n v="379195"/>
    <x v="1"/>
    <s v="C"/>
    <d v="2026-02-04T00:00:00"/>
    <x v="2"/>
    <d v="2009-05-27T00:00:00"/>
    <m/>
    <n v="1"/>
    <n v="0"/>
    <n v="0"/>
    <n v="0"/>
    <n v="0"/>
    <n v="0"/>
    <n v="0"/>
    <n v="0"/>
    <n v="0"/>
    <n v="0"/>
    <n v="0"/>
    <n v="0"/>
    <n v="0"/>
    <n v="0"/>
    <n v="0"/>
    <n v="0"/>
    <n v="0"/>
    <n v="0"/>
    <n v="0"/>
    <n v="0"/>
    <n v="0"/>
    <n v="0"/>
    <n v="0"/>
    <n v="0"/>
    <n v="0"/>
    <n v="0"/>
    <n v="0"/>
    <n v="0"/>
    <n v="0"/>
    <n v="0"/>
    <n v="0"/>
    <n v="0"/>
    <n v="0"/>
    <n v="0"/>
    <n v="0"/>
    <n v="0"/>
    <n v="0"/>
    <n v="0"/>
    <n v="1"/>
    <s v="Private"/>
    <s v="Site Based-Single"/>
    <x v="1"/>
    <s v="309 Goldsboro Street East"/>
    <m/>
    <s v="Wilson"/>
    <s v="NC"/>
    <n v="27893"/>
    <n v="0"/>
    <n v="0"/>
    <n v="0"/>
    <n v="0"/>
    <n v="0"/>
    <n v="14"/>
    <n v="0"/>
    <n v="0"/>
    <n v="0"/>
    <n v="0"/>
    <n v="0"/>
    <n v="14"/>
    <n v="0"/>
    <m/>
    <m/>
    <n v="0"/>
    <n v="13"/>
    <n v="14"/>
    <s v="No"/>
    <m/>
    <n v="2"/>
  </r>
  <r>
    <n v="89"/>
    <s v="NC"/>
    <x v="2"/>
    <s v="NC-503"/>
    <n v="2026"/>
    <x v="90"/>
    <n v="539"/>
    <s v="Hope Station - Wilson County - Rapid ReHousing - RRH - State ESG"/>
    <m/>
    <n v="5805"/>
    <d v="2026-02-04T00:00:00"/>
    <x v="4"/>
    <m/>
    <n v="379195"/>
    <x v="1"/>
    <s v="C"/>
    <d v="2026-02-04T00:00:00"/>
    <x v="2"/>
    <d v="2014-10-01T00:00:00"/>
    <m/>
    <n v="0"/>
    <n v="1"/>
    <n v="0"/>
    <n v="0"/>
    <n v="0"/>
    <n v="0"/>
    <n v="0"/>
    <n v="0"/>
    <n v="0"/>
    <n v="0"/>
    <n v="0"/>
    <n v="0"/>
    <n v="0"/>
    <n v="0"/>
    <n v="0"/>
    <n v="0"/>
    <n v="0"/>
    <n v="0"/>
    <n v="0"/>
    <n v="0"/>
    <n v="0"/>
    <n v="0"/>
    <n v="0"/>
    <n v="0"/>
    <n v="0"/>
    <n v="0"/>
    <n v="0"/>
    <n v="0"/>
    <n v="0"/>
    <n v="0"/>
    <n v="0"/>
    <n v="0"/>
    <n v="0"/>
    <n v="0"/>
    <n v="0"/>
    <n v="0"/>
    <n v="0"/>
    <n v="0"/>
    <n v="0"/>
    <m/>
    <s v="Tenant-Based scattered site"/>
    <x v="1"/>
    <s v="309 Goldsboro Street East"/>
    <m/>
    <s v="Wilson"/>
    <s v="NC"/>
    <n v="27893"/>
    <n v="0"/>
    <n v="0"/>
    <n v="0"/>
    <n v="0"/>
    <n v="0"/>
    <n v="7"/>
    <n v="0"/>
    <n v="0"/>
    <n v="0"/>
    <n v="0"/>
    <n v="0"/>
    <n v="7"/>
    <n v="0"/>
    <m/>
    <m/>
    <n v="0"/>
    <n v="7"/>
    <n v="7"/>
    <s v="No"/>
    <m/>
    <n v="2"/>
  </r>
  <r>
    <n v="178"/>
    <s v="NC"/>
    <x v="2"/>
    <s v="NC-503"/>
    <n v="2026"/>
    <x v="91"/>
    <n v="1945"/>
    <s v="House of Refuge - Burke County - Emergency Shelter - ES - Private"/>
    <m/>
    <n v="20552"/>
    <d v="2026-02-04T00:00:00"/>
    <x v="0"/>
    <s v="Facility"/>
    <n v="371944"/>
    <x v="1"/>
    <s v="C"/>
    <d v="2022-11-15T00:00:00"/>
    <x v="2"/>
    <d v="2022-11-15T00:00:00"/>
    <m/>
    <n v="0"/>
    <n v="0"/>
    <n v="0"/>
    <n v="0"/>
    <n v="0"/>
    <n v="0"/>
    <n v="0"/>
    <n v="0"/>
    <n v="0"/>
    <n v="0"/>
    <n v="0"/>
    <n v="0"/>
    <n v="0"/>
    <n v="0"/>
    <n v="0"/>
    <n v="0"/>
    <n v="0"/>
    <n v="0"/>
    <n v="0"/>
    <n v="0"/>
    <n v="0"/>
    <n v="0"/>
    <n v="0"/>
    <n v="0"/>
    <n v="0"/>
    <n v="0"/>
    <n v="0"/>
    <n v="0"/>
    <n v="0"/>
    <n v="0"/>
    <n v="0"/>
    <n v="0"/>
    <n v="0"/>
    <n v="0"/>
    <n v="0"/>
    <n v="0"/>
    <n v="0"/>
    <n v="0"/>
    <n v="1"/>
    <s v="Private donations"/>
    <s v="Site Based-Single"/>
    <x v="1"/>
    <s v="106 Murphy St"/>
    <m/>
    <s v="Morganton"/>
    <s v="NC"/>
    <n v="28655"/>
    <n v="0"/>
    <n v="0"/>
    <n v="0"/>
    <n v="0"/>
    <n v="0"/>
    <n v="16"/>
    <n v="0"/>
    <n v="0"/>
    <n v="0"/>
    <n v="0"/>
    <n v="0"/>
    <n v="16"/>
    <n v="0"/>
    <m/>
    <m/>
    <n v="0"/>
    <n v="9"/>
    <n v="16"/>
    <s v="No"/>
    <m/>
    <n v="2"/>
  </r>
  <r>
    <n v="24"/>
    <s v="NC"/>
    <x v="2"/>
    <s v="NC-503"/>
    <n v="2026"/>
    <x v="92"/>
    <n v="1828"/>
    <s v="Hurlburt Johnson Friendship House - Cherokee County - Murphy Emergency Shelter - ES - Private"/>
    <m/>
    <n v="1833"/>
    <d v="2026-02-04T00:00:00"/>
    <x v="0"/>
    <s v="Facility"/>
    <n v="379039"/>
    <x v="2"/>
    <s v="C"/>
    <d v="2026-02-04T00:00:00"/>
    <x v="2"/>
    <d v="2008-07-29T00:00:00"/>
    <m/>
    <n v="0"/>
    <n v="0"/>
    <n v="0"/>
    <n v="0"/>
    <n v="0"/>
    <n v="0"/>
    <n v="0"/>
    <n v="0"/>
    <n v="0"/>
    <n v="0"/>
    <n v="0"/>
    <n v="0"/>
    <n v="0"/>
    <n v="0"/>
    <n v="0"/>
    <n v="0"/>
    <n v="0"/>
    <n v="0"/>
    <n v="0"/>
    <n v="0"/>
    <n v="0"/>
    <n v="0"/>
    <n v="0"/>
    <n v="0"/>
    <n v="0"/>
    <n v="0"/>
    <n v="0"/>
    <n v="0"/>
    <n v="0"/>
    <n v="0"/>
    <n v="0"/>
    <n v="0"/>
    <n v="0"/>
    <n v="0"/>
    <n v="0"/>
    <n v="0"/>
    <n v="0"/>
    <n v="0"/>
    <n v="1"/>
    <s v="Private"/>
    <s v="Site Based-Single"/>
    <x v="1"/>
    <s v="73 Blumenthal St"/>
    <m/>
    <s v="Murphy"/>
    <s v="NC"/>
    <n v="28906"/>
    <n v="20"/>
    <n v="10"/>
    <n v="0"/>
    <n v="0"/>
    <n v="0"/>
    <n v="0"/>
    <n v="0"/>
    <n v="0"/>
    <n v="0"/>
    <n v="0"/>
    <n v="0"/>
    <n v="20"/>
    <n v="0"/>
    <m/>
    <m/>
    <n v="0"/>
    <n v="16"/>
    <n v="20"/>
    <s v="No"/>
    <m/>
    <n v="2"/>
  </r>
  <r>
    <n v="237"/>
    <s v="NC"/>
    <x v="2"/>
    <s v="NC-503"/>
    <n v="2026"/>
    <x v="93"/>
    <n v="20731"/>
    <s v="Hyde County Hotline Program - Hyde County - DV Shelter - ES - Private"/>
    <m/>
    <n v="20732"/>
    <d v="2026-02-04T00:00:00"/>
    <x v="0"/>
    <s v="Facility"/>
    <n v="379095"/>
    <x v="0"/>
    <s v="C"/>
    <d v="2026-02-04T00:00:00"/>
    <x v="0"/>
    <d v="2018-01-01T00:00:00"/>
    <m/>
    <n v="0"/>
    <n v="0"/>
    <n v="0"/>
    <n v="0"/>
    <n v="0"/>
    <n v="0"/>
    <n v="0"/>
    <n v="0"/>
    <n v="0"/>
    <n v="0"/>
    <n v="0"/>
    <n v="0"/>
    <n v="0"/>
    <n v="0"/>
    <n v="0"/>
    <n v="0"/>
    <n v="0"/>
    <n v="0"/>
    <n v="0"/>
    <n v="0"/>
    <n v="0"/>
    <n v="0"/>
    <n v="0"/>
    <n v="0"/>
    <n v="0"/>
    <n v="0"/>
    <n v="0"/>
    <n v="0"/>
    <n v="0"/>
    <n v="0"/>
    <n v="0"/>
    <n v="0"/>
    <n v="0"/>
    <n v="0"/>
    <n v="0"/>
    <n v="0"/>
    <n v="0"/>
    <n v="0"/>
    <n v="1"/>
    <s v="VOCA, VAWA"/>
    <s v="Site Based-Single"/>
    <x v="0"/>
    <s v="BO Box 335"/>
    <m/>
    <s v="Engelhard"/>
    <s v="NC"/>
    <n v="27824"/>
    <n v="5"/>
    <n v="2"/>
    <n v="0"/>
    <n v="0"/>
    <n v="0"/>
    <n v="5"/>
    <n v="0"/>
    <n v="0"/>
    <n v="0"/>
    <n v="0"/>
    <n v="0"/>
    <n v="10"/>
    <n v="0"/>
    <m/>
    <m/>
    <n v="0"/>
    <n v="3"/>
    <n v="10"/>
    <s v="No"/>
    <m/>
    <n v="2"/>
  </r>
  <r>
    <n v="345"/>
    <s v="NC"/>
    <x v="2"/>
    <s v="NC-503"/>
    <n v="2026"/>
    <x v="94"/>
    <n v="21059"/>
    <s v="Isaiah 58:12 Project - Granville County - White Flag Shelter - ES - Private"/>
    <m/>
    <n v="21060"/>
    <d v="2026-02-04T00:00:00"/>
    <x v="0"/>
    <s v="Facility"/>
    <n v="379077"/>
    <x v="2"/>
    <s v="C"/>
    <d v="2026-01-28T00:00:00"/>
    <x v="2"/>
    <d v="2026-01-28T00:00:00"/>
    <m/>
    <n v="0"/>
    <n v="0"/>
    <n v="0"/>
    <n v="0"/>
    <n v="0"/>
    <n v="0"/>
    <n v="0"/>
    <n v="0"/>
    <n v="0"/>
    <n v="0"/>
    <n v="0"/>
    <n v="0"/>
    <n v="0"/>
    <n v="0"/>
    <n v="0"/>
    <n v="0"/>
    <n v="0"/>
    <n v="0"/>
    <n v="0"/>
    <n v="0"/>
    <n v="0"/>
    <n v="0"/>
    <n v="0"/>
    <n v="0"/>
    <n v="0"/>
    <n v="0"/>
    <n v="0"/>
    <n v="0"/>
    <n v="0"/>
    <n v="0"/>
    <n v="0"/>
    <n v="0"/>
    <n v="0"/>
    <n v="0"/>
    <n v="0"/>
    <n v="0"/>
    <n v="0"/>
    <n v="0"/>
    <n v="1"/>
    <s v="Private"/>
    <s v="Site Based-Single"/>
    <x v="1"/>
    <s v="3237 Knotts Grove Road"/>
    <m/>
    <s v="Oxford"/>
    <s v="NC"/>
    <n v="27565"/>
    <n v="0"/>
    <n v="0"/>
    <n v="0"/>
    <n v="0"/>
    <n v="0"/>
    <n v="0"/>
    <n v="0"/>
    <n v="0"/>
    <n v="0"/>
    <n v="0"/>
    <n v="0"/>
    <n v="0"/>
    <n v="0"/>
    <m/>
    <m/>
    <n v="35"/>
    <n v="3"/>
    <n v="35"/>
    <s v="No"/>
    <m/>
    <n v="2"/>
  </r>
  <r>
    <n v="88"/>
    <s v="NC"/>
    <x v="2"/>
    <s v="NC-503"/>
    <n v="2026"/>
    <x v="95"/>
    <n v="765"/>
    <s v="Johnston-Lee-Harnett Community Action - Multiple BoS Counties - Rapid Rehousing - RRH - State ESG"/>
    <m/>
    <n v="5801"/>
    <d v="2026-02-04T00:00:00"/>
    <x v="4"/>
    <m/>
    <n v="379101"/>
    <x v="1"/>
    <s v="C"/>
    <d v="2026-02-04T00:00:00"/>
    <x v="2"/>
    <d v="2010-01-01T00:00:00"/>
    <m/>
    <n v="0"/>
    <n v="1"/>
    <n v="0"/>
    <n v="0"/>
    <n v="0"/>
    <n v="0"/>
    <n v="0"/>
    <n v="0"/>
    <n v="0"/>
    <n v="0"/>
    <n v="0"/>
    <n v="0"/>
    <n v="0"/>
    <n v="0"/>
    <n v="0"/>
    <n v="0"/>
    <n v="0"/>
    <n v="0"/>
    <n v="0"/>
    <n v="0"/>
    <n v="0"/>
    <n v="0"/>
    <n v="0"/>
    <n v="0"/>
    <n v="0"/>
    <n v="0"/>
    <n v="0"/>
    <n v="0"/>
    <n v="0"/>
    <n v="0"/>
    <n v="0"/>
    <n v="0"/>
    <n v="0"/>
    <n v="0"/>
    <n v="0"/>
    <n v="0"/>
    <n v="0"/>
    <n v="0"/>
    <n v="0"/>
    <m/>
    <s v="Tenant-Based scattered site"/>
    <x v="1"/>
    <s v="PO Drawer 711"/>
    <m/>
    <s v="Smithfield"/>
    <s v="NC"/>
    <n v="27577"/>
    <n v="0"/>
    <n v="0"/>
    <n v="0"/>
    <n v="0"/>
    <n v="0"/>
    <n v="3"/>
    <n v="0"/>
    <n v="0"/>
    <n v="0"/>
    <n v="0"/>
    <n v="0"/>
    <n v="3"/>
    <n v="0"/>
    <m/>
    <m/>
    <n v="0"/>
    <n v="3"/>
    <n v="3"/>
    <s v="No"/>
    <m/>
    <n v="2"/>
  </r>
  <r>
    <n v="365"/>
    <s v="NC"/>
    <x v="2"/>
    <s v="NC-503"/>
    <n v="2026"/>
    <x v="96"/>
    <n v="21080"/>
    <s v="Louisburg United Methodist Church - Franklin County - White Flag - ES - Private"/>
    <m/>
    <n v="21081"/>
    <d v="2026-02-04T00:00:00"/>
    <x v="0"/>
    <s v="Facility"/>
    <n v="379069"/>
    <x v="2"/>
    <s v="C"/>
    <d v="2026-02-04T00:00:00"/>
    <x v="2"/>
    <d v="2026-02-04T00:00:00"/>
    <m/>
    <n v="0"/>
    <n v="0"/>
    <n v="0"/>
    <n v="0"/>
    <n v="0"/>
    <n v="0"/>
    <n v="0"/>
    <n v="0"/>
    <n v="0"/>
    <n v="0"/>
    <n v="0"/>
    <n v="0"/>
    <n v="0"/>
    <n v="0"/>
    <n v="0"/>
    <n v="0"/>
    <n v="0"/>
    <n v="0"/>
    <n v="0"/>
    <n v="0"/>
    <n v="0"/>
    <n v="0"/>
    <n v="0"/>
    <n v="0"/>
    <n v="0"/>
    <n v="0"/>
    <n v="0"/>
    <n v="0"/>
    <n v="0"/>
    <n v="0"/>
    <n v="0"/>
    <n v="0"/>
    <n v="0"/>
    <n v="0"/>
    <n v="0"/>
    <n v="0"/>
    <n v="0"/>
    <n v="0"/>
    <n v="1"/>
    <s v="Private"/>
    <s v="Site Based-Single"/>
    <x v="1"/>
    <s v="402 N Main Street"/>
    <m/>
    <s v="Louisburg"/>
    <s v="NC"/>
    <n v="27549"/>
    <n v="0"/>
    <n v="0"/>
    <n v="0"/>
    <n v="0"/>
    <n v="0"/>
    <n v="0"/>
    <n v="0"/>
    <n v="0"/>
    <n v="0"/>
    <n v="0"/>
    <n v="0"/>
    <n v="0"/>
    <n v="0"/>
    <m/>
    <m/>
    <n v="7"/>
    <n v="7"/>
    <n v="7"/>
    <s v="No"/>
    <m/>
    <m/>
  </r>
  <r>
    <n v="286"/>
    <s v="NC"/>
    <x v="2"/>
    <s v="NC-503"/>
    <n v="2026"/>
    <x v="97"/>
    <n v="20858"/>
    <s v="Love Chatham - Chatham County - Hotel - ES - Private"/>
    <m/>
    <n v="20859"/>
    <d v="2026-02-04T00:00:00"/>
    <x v="0"/>
    <s v="Voucher"/>
    <n v="379037"/>
    <x v="2"/>
    <s v="C"/>
    <d v="2025-01-29T00:00:00"/>
    <x v="2"/>
    <d v="2024-01-31T00:00:00"/>
    <m/>
    <n v="0"/>
    <n v="0"/>
    <n v="0"/>
    <n v="0"/>
    <n v="0"/>
    <n v="0"/>
    <n v="0"/>
    <n v="0"/>
    <n v="0"/>
    <n v="0"/>
    <n v="0"/>
    <n v="0"/>
    <n v="0"/>
    <n v="0"/>
    <n v="0"/>
    <n v="0"/>
    <n v="0"/>
    <n v="0"/>
    <n v="0"/>
    <n v="0"/>
    <n v="0"/>
    <n v="0"/>
    <n v="0"/>
    <n v="0"/>
    <n v="0"/>
    <n v="0"/>
    <n v="0"/>
    <n v="0"/>
    <n v="0"/>
    <n v="0"/>
    <n v="0"/>
    <n v="0"/>
    <n v="0"/>
    <n v="0"/>
    <n v="0"/>
    <n v="0"/>
    <n v="0"/>
    <n v="0"/>
    <n v="1"/>
    <s v="Local/private"/>
    <s v="Tenant-Based scattered site"/>
    <x v="1"/>
    <s v="1002 N 2nd Ave"/>
    <m/>
    <s v="Siler City"/>
    <s v="NC"/>
    <n v="27344"/>
    <n v="0"/>
    <n v="0"/>
    <n v="0"/>
    <n v="0"/>
    <n v="0"/>
    <n v="0"/>
    <n v="0"/>
    <n v="0"/>
    <n v="0"/>
    <n v="0"/>
    <n v="0"/>
    <n v="0"/>
    <n v="0"/>
    <m/>
    <m/>
    <n v="1"/>
    <n v="1"/>
    <n v="1"/>
    <s v="No"/>
    <m/>
    <n v="2"/>
  </r>
  <r>
    <n v="287"/>
    <s v="NC"/>
    <x v="2"/>
    <s v="NC-503"/>
    <n v="2026"/>
    <x v="97"/>
    <n v="20858"/>
    <s v="Love Chatham - Chatham County - Our House - TH - Private"/>
    <m/>
    <n v="20861"/>
    <d v="2026-02-04T00:00:00"/>
    <x v="2"/>
    <m/>
    <n v="379037"/>
    <x v="2"/>
    <s v="C"/>
    <d v="2026-02-04T00:00:00"/>
    <x v="2"/>
    <d v="2024-01-31T00:00:00"/>
    <m/>
    <n v="0"/>
    <n v="0"/>
    <n v="0"/>
    <n v="0"/>
    <n v="0"/>
    <n v="0"/>
    <n v="0"/>
    <n v="0"/>
    <n v="0"/>
    <n v="0"/>
    <n v="0"/>
    <n v="0"/>
    <n v="0"/>
    <n v="0"/>
    <n v="0"/>
    <n v="0"/>
    <n v="0"/>
    <n v="0"/>
    <n v="0"/>
    <n v="0"/>
    <n v="0"/>
    <n v="0"/>
    <n v="0"/>
    <n v="0"/>
    <n v="0"/>
    <n v="0"/>
    <n v="0"/>
    <n v="0"/>
    <n v="0"/>
    <n v="0"/>
    <n v="0"/>
    <n v="0"/>
    <n v="0"/>
    <n v="0"/>
    <n v="0"/>
    <n v="0"/>
    <n v="0"/>
    <n v="0"/>
    <n v="1"/>
    <s v="Private"/>
    <s v="Site Based-Single"/>
    <x v="1"/>
    <s v="501 W. 5th Street"/>
    <m/>
    <s v="Siler City"/>
    <s v="NC"/>
    <n v="27344"/>
    <n v="7"/>
    <n v="2"/>
    <n v="0"/>
    <n v="0"/>
    <n v="0"/>
    <n v="1"/>
    <n v="0"/>
    <n v="0"/>
    <n v="0"/>
    <n v="0"/>
    <n v="0"/>
    <n v="8"/>
    <n v="0"/>
    <m/>
    <m/>
    <n v="0"/>
    <n v="8"/>
    <n v="8"/>
    <s v="No"/>
    <m/>
    <n v="2"/>
  </r>
  <r>
    <n v="105"/>
    <s v="NC"/>
    <x v="2"/>
    <s v="NC-503"/>
    <n v="2026"/>
    <x v="98"/>
    <n v="7033"/>
    <s v="Lumberton Christian Care - Robeson County - Emergency Shelter - ES - Private"/>
    <m/>
    <n v="7034"/>
    <d v="2026-02-04T00:00:00"/>
    <x v="0"/>
    <s v="Facility"/>
    <n v="379155"/>
    <x v="2"/>
    <s v="C"/>
    <d v="2026-02-04T00:00:00"/>
    <x v="2"/>
    <d v="2016-01-01T00:00:00"/>
    <m/>
    <n v="0"/>
    <n v="0"/>
    <n v="0"/>
    <n v="0"/>
    <n v="0"/>
    <n v="0"/>
    <n v="0"/>
    <n v="0"/>
    <n v="0"/>
    <n v="0"/>
    <n v="0"/>
    <n v="0"/>
    <n v="0"/>
    <n v="0"/>
    <n v="0"/>
    <n v="0"/>
    <n v="0"/>
    <n v="0"/>
    <n v="0"/>
    <n v="0"/>
    <n v="0"/>
    <n v="0"/>
    <n v="0"/>
    <n v="0"/>
    <n v="0"/>
    <n v="0"/>
    <n v="0"/>
    <n v="0"/>
    <n v="0"/>
    <n v="0"/>
    <n v="0"/>
    <n v="0"/>
    <n v="0"/>
    <n v="0"/>
    <n v="0"/>
    <n v="0"/>
    <n v="0"/>
    <n v="0"/>
    <n v="1"/>
    <s v="American Rescue Plan funding for food and shelter through local United Way"/>
    <s v="Site Based-Single"/>
    <x v="1"/>
    <s v="220 E 2nd St"/>
    <m/>
    <s v="Lumberton"/>
    <s v="NC"/>
    <n v="28358"/>
    <n v="20"/>
    <n v="1"/>
    <n v="0"/>
    <n v="0"/>
    <n v="0"/>
    <n v="0"/>
    <n v="0"/>
    <n v="0"/>
    <n v="0"/>
    <n v="0"/>
    <n v="0"/>
    <n v="20"/>
    <n v="0"/>
    <m/>
    <m/>
    <n v="0"/>
    <n v="9"/>
    <n v="20"/>
    <s v="No"/>
    <m/>
    <n v="2"/>
  </r>
  <r>
    <n v="360"/>
    <s v="NC"/>
    <x v="2"/>
    <s v="NC-503"/>
    <n v="2026"/>
    <x v="98"/>
    <n v="7033"/>
    <s v="Lumberton Christian Care - Robeson County - White Flag - ES - Private"/>
    <m/>
    <n v="21082"/>
    <d v="2026-02-04T00:00:00"/>
    <x v="0"/>
    <s v="Facility"/>
    <n v="379155"/>
    <x v="2"/>
    <s v="C"/>
    <d v="2026-02-04T00:00:00"/>
    <x v="2"/>
    <d v="2026-02-04T00:00:00"/>
    <m/>
    <n v="0"/>
    <n v="0"/>
    <n v="0"/>
    <n v="0"/>
    <n v="0"/>
    <n v="0"/>
    <n v="0"/>
    <n v="0"/>
    <n v="0"/>
    <n v="0"/>
    <n v="0"/>
    <n v="0"/>
    <n v="0"/>
    <n v="0"/>
    <n v="0"/>
    <n v="0"/>
    <n v="0"/>
    <n v="0"/>
    <n v="0"/>
    <n v="0"/>
    <n v="0"/>
    <n v="0"/>
    <n v="0"/>
    <n v="0"/>
    <n v="0"/>
    <n v="0"/>
    <n v="0"/>
    <n v="0"/>
    <n v="0"/>
    <n v="0"/>
    <n v="0"/>
    <n v="0"/>
    <n v="0"/>
    <n v="0"/>
    <n v="0"/>
    <n v="0"/>
    <n v="0"/>
    <n v="0"/>
    <n v="1"/>
    <s v="American Rescue Plan funding for food and shelter through local United Way"/>
    <s v="Site Based-Single"/>
    <x v="1"/>
    <s v="220 E 2nd St"/>
    <m/>
    <s v="Lumberton"/>
    <s v="NC"/>
    <n v="28358"/>
    <n v="0"/>
    <n v="0"/>
    <n v="0"/>
    <n v="0"/>
    <n v="0"/>
    <n v="0"/>
    <n v="0"/>
    <n v="0"/>
    <n v="0"/>
    <n v="0"/>
    <n v="0"/>
    <n v="0"/>
    <n v="0"/>
    <m/>
    <m/>
    <n v="10"/>
    <n v="10"/>
    <n v="10"/>
    <s v="No"/>
    <m/>
    <n v="2"/>
  </r>
  <r>
    <n v="13"/>
    <s v="NC"/>
    <x v="2"/>
    <s v="NC-503"/>
    <n v="2026"/>
    <x v="99"/>
    <n v="1429"/>
    <s v="Mission Ministries Alliance - McDowell County - Center for Men - ES - State ESG"/>
    <m/>
    <n v="1431"/>
    <d v="2026-02-04T00:00:00"/>
    <x v="0"/>
    <s v="Facility"/>
    <n v="379111"/>
    <x v="1"/>
    <s v="C"/>
    <d v="2024-02-02T00:00:00"/>
    <x v="2"/>
    <d v="2007-08-03T00:00:00"/>
    <m/>
    <n v="1"/>
    <n v="0"/>
    <n v="0"/>
    <n v="0"/>
    <n v="0"/>
    <n v="0"/>
    <n v="0"/>
    <n v="0"/>
    <n v="0"/>
    <n v="0"/>
    <n v="0"/>
    <n v="0"/>
    <n v="0"/>
    <n v="0"/>
    <n v="0"/>
    <n v="0"/>
    <n v="0"/>
    <n v="0"/>
    <n v="0"/>
    <n v="0"/>
    <n v="0"/>
    <n v="0"/>
    <n v="0"/>
    <n v="0"/>
    <n v="0"/>
    <n v="0"/>
    <n v="0"/>
    <n v="0"/>
    <n v="0"/>
    <n v="0"/>
    <n v="0"/>
    <n v="0"/>
    <n v="0"/>
    <n v="0"/>
    <n v="0"/>
    <n v="0"/>
    <n v="0"/>
    <n v="0"/>
    <n v="0"/>
    <m/>
    <s v="Site Based-Single"/>
    <x v="1"/>
    <s v="804 State St"/>
    <m/>
    <s v="Marion"/>
    <s v="NC"/>
    <n v="28752"/>
    <n v="0"/>
    <n v="0"/>
    <n v="0"/>
    <n v="0"/>
    <n v="0"/>
    <n v="20"/>
    <n v="0"/>
    <n v="0"/>
    <n v="0"/>
    <n v="0"/>
    <n v="0"/>
    <n v="20"/>
    <n v="0"/>
    <m/>
    <m/>
    <n v="0"/>
    <n v="17"/>
    <n v="20"/>
    <s v="No"/>
    <m/>
    <n v="2"/>
  </r>
  <r>
    <n v="12"/>
    <s v="NC"/>
    <x v="2"/>
    <s v="NC-503"/>
    <n v="2026"/>
    <x v="99"/>
    <n v="1429"/>
    <s v="Mission Ministries Alliance - McDowell County - Friendship Home for Women&amp;Children - ES - State ESG"/>
    <m/>
    <n v="1430"/>
    <d v="2026-02-04T00:00:00"/>
    <x v="0"/>
    <s v="Facility"/>
    <n v="379111"/>
    <x v="1"/>
    <s v="C"/>
    <d v="2025-01-29T00:00:00"/>
    <x v="2"/>
    <d v="2007-08-03T00:00:00"/>
    <m/>
    <n v="1"/>
    <n v="0"/>
    <n v="0"/>
    <n v="0"/>
    <n v="0"/>
    <n v="0"/>
    <n v="0"/>
    <n v="0"/>
    <n v="0"/>
    <n v="0"/>
    <n v="0"/>
    <n v="0"/>
    <n v="0"/>
    <n v="0"/>
    <n v="0"/>
    <n v="0"/>
    <n v="0"/>
    <n v="0"/>
    <n v="0"/>
    <n v="0"/>
    <n v="0"/>
    <n v="0"/>
    <n v="0"/>
    <n v="0"/>
    <n v="0"/>
    <n v="0"/>
    <n v="0"/>
    <n v="0"/>
    <n v="0"/>
    <n v="0"/>
    <n v="0"/>
    <n v="0"/>
    <n v="0"/>
    <n v="0"/>
    <n v="0"/>
    <n v="0"/>
    <n v="0"/>
    <n v="0"/>
    <n v="0"/>
    <m/>
    <s v="Site Based-Single"/>
    <x v="1"/>
    <s v="124 Fleming Ave"/>
    <m/>
    <s v="Marion"/>
    <s v="NC"/>
    <n v="28752"/>
    <n v="15"/>
    <n v="6"/>
    <n v="0"/>
    <n v="0"/>
    <n v="0"/>
    <n v="22"/>
    <n v="0"/>
    <n v="0"/>
    <n v="0"/>
    <n v="0"/>
    <n v="0"/>
    <n v="37"/>
    <n v="0"/>
    <m/>
    <m/>
    <n v="0"/>
    <n v="29"/>
    <n v="37"/>
    <s v="No"/>
    <m/>
    <n v="2"/>
  </r>
  <r>
    <n v="145"/>
    <s v="NC"/>
    <x v="2"/>
    <s v="NC-503"/>
    <n v="2026"/>
    <x v="99"/>
    <n v="1429"/>
    <s v="Mission Ministries Alliance - McDowell County - Rapid ReHousing - RRH - State ESG"/>
    <m/>
    <n v="20154"/>
    <d v="2026-02-04T00:00:00"/>
    <x v="4"/>
    <m/>
    <n v="379111"/>
    <x v="1"/>
    <s v="C"/>
    <d v="2026-02-04T00:00:00"/>
    <x v="2"/>
    <d v="2020-01-14T00:00:00"/>
    <m/>
    <n v="0"/>
    <n v="1"/>
    <n v="0"/>
    <n v="0"/>
    <n v="0"/>
    <n v="0"/>
    <n v="0"/>
    <n v="0"/>
    <n v="0"/>
    <n v="0"/>
    <n v="0"/>
    <n v="0"/>
    <n v="0"/>
    <n v="0"/>
    <n v="0"/>
    <n v="0"/>
    <n v="0"/>
    <n v="0"/>
    <n v="0"/>
    <n v="0"/>
    <n v="0"/>
    <n v="0"/>
    <n v="0"/>
    <n v="0"/>
    <n v="0"/>
    <n v="0"/>
    <n v="0"/>
    <n v="0"/>
    <n v="0"/>
    <n v="0"/>
    <n v="0"/>
    <n v="0"/>
    <n v="0"/>
    <n v="0"/>
    <n v="0"/>
    <n v="0"/>
    <n v="0"/>
    <n v="0"/>
    <n v="1"/>
    <s v="local/other"/>
    <s v="Tenant-Based scattered site"/>
    <x v="1"/>
    <s v="124 Fleming Ave"/>
    <m/>
    <s v="Marion"/>
    <s v="NC"/>
    <n v="28752"/>
    <n v="2"/>
    <n v="1"/>
    <n v="0"/>
    <n v="0"/>
    <n v="0"/>
    <n v="4"/>
    <n v="0"/>
    <n v="0"/>
    <n v="0"/>
    <n v="0"/>
    <n v="0"/>
    <n v="6"/>
    <n v="0"/>
    <m/>
    <m/>
    <n v="0"/>
    <n v="6"/>
    <n v="6"/>
    <s v="No"/>
    <m/>
    <n v="2"/>
  </r>
  <r>
    <n v="294"/>
    <s v="NC"/>
    <x v="2"/>
    <s v="NC-503"/>
    <n v="2026"/>
    <x v="99"/>
    <n v="1429"/>
    <s v="Mission Ministries Alliance - McDowell County - RRH - RUSH"/>
    <m/>
    <n v="20937"/>
    <d v="2026-02-04T00:00:00"/>
    <x v="4"/>
    <m/>
    <n v="379111"/>
    <x v="1"/>
    <s v="C"/>
    <d v="2026-02-04T00:00:00"/>
    <x v="2"/>
    <d v="2025-03-06T00:00:00"/>
    <m/>
    <n v="0"/>
    <n v="0"/>
    <n v="1"/>
    <n v="0"/>
    <n v="0"/>
    <n v="0"/>
    <n v="0"/>
    <n v="0"/>
    <n v="0"/>
    <n v="0"/>
    <n v="0"/>
    <n v="0"/>
    <n v="0"/>
    <n v="0"/>
    <n v="0"/>
    <n v="0"/>
    <n v="0"/>
    <n v="0"/>
    <n v="0"/>
    <n v="0"/>
    <n v="0"/>
    <n v="0"/>
    <n v="0"/>
    <n v="0"/>
    <n v="0"/>
    <n v="0"/>
    <n v="0"/>
    <n v="0"/>
    <n v="0"/>
    <n v="0"/>
    <n v="0"/>
    <n v="0"/>
    <n v="0"/>
    <n v="0"/>
    <n v="0"/>
    <n v="0"/>
    <n v="0"/>
    <n v="0"/>
    <n v="0"/>
    <m/>
    <s v="Tenant-Based scattered site"/>
    <x v="1"/>
    <s v="124 Fleming Ave"/>
    <m/>
    <s v="Marion"/>
    <s v="NC"/>
    <n v="28752"/>
    <n v="14"/>
    <n v="3"/>
    <n v="0"/>
    <n v="0"/>
    <n v="0"/>
    <n v="11"/>
    <n v="0"/>
    <n v="0"/>
    <n v="0"/>
    <n v="0"/>
    <n v="0"/>
    <n v="25"/>
    <n v="0"/>
    <m/>
    <m/>
    <n v="0"/>
    <n v="25"/>
    <n v="25"/>
    <s v="No"/>
    <m/>
    <n v="2"/>
  </r>
  <r>
    <n v="289"/>
    <s v="NC"/>
    <x v="2"/>
    <s v="NC-503"/>
    <n v="2026"/>
    <x v="99"/>
    <n v="1429"/>
    <s v="Mission Ministries Alliance - McDowell County - Transitional Housing - TH - Private"/>
    <m/>
    <n v="20869"/>
    <d v="2026-02-04T00:00:00"/>
    <x v="2"/>
    <m/>
    <n v="379111"/>
    <x v="1"/>
    <s v="C"/>
    <d v="2024-05-01T00:00:00"/>
    <x v="2"/>
    <d v="2024-05-01T00:00:00"/>
    <m/>
    <n v="0"/>
    <n v="0"/>
    <n v="0"/>
    <n v="0"/>
    <n v="0"/>
    <n v="0"/>
    <n v="0"/>
    <n v="0"/>
    <n v="0"/>
    <n v="0"/>
    <n v="0"/>
    <n v="0"/>
    <n v="0"/>
    <n v="0"/>
    <n v="0"/>
    <n v="0"/>
    <n v="0"/>
    <n v="0"/>
    <n v="0"/>
    <n v="0"/>
    <n v="0"/>
    <n v="0"/>
    <n v="0"/>
    <n v="0"/>
    <n v="0"/>
    <n v="0"/>
    <n v="0"/>
    <n v="0"/>
    <n v="0"/>
    <n v="0"/>
    <n v="0"/>
    <n v="0"/>
    <n v="0"/>
    <n v="0"/>
    <n v="0"/>
    <n v="0"/>
    <n v="0"/>
    <n v="0"/>
    <n v="1"/>
    <s v="Private"/>
    <s v="Site Based-Single"/>
    <x v="1"/>
    <s v="124 Fleming Ave"/>
    <m/>
    <s v="Marion"/>
    <s v="NC"/>
    <n v="28752"/>
    <n v="0"/>
    <n v="0"/>
    <n v="0"/>
    <n v="0"/>
    <n v="0"/>
    <n v="9"/>
    <n v="0"/>
    <n v="0"/>
    <n v="0"/>
    <n v="0"/>
    <n v="0"/>
    <n v="9"/>
    <n v="0"/>
    <m/>
    <m/>
    <n v="0"/>
    <n v="4"/>
    <n v="9"/>
    <s v="No"/>
    <m/>
    <n v="2"/>
  </r>
  <r>
    <n v="366"/>
    <s v="NC"/>
    <x v="2"/>
    <s v="NC-503"/>
    <n v="2026"/>
    <x v="100"/>
    <n v="21083"/>
    <s v="Mt. Airy Therapy and Consult - Surry County - Warming Shelter - ES - Private"/>
    <m/>
    <n v="21084"/>
    <d v="2026-02-04T00:00:00"/>
    <x v="0"/>
    <s v="Facility"/>
    <n v="379171"/>
    <x v="2"/>
    <s v="C"/>
    <d v="2025-12-01T00:00:00"/>
    <x v="2"/>
    <d v="2025-12-01T00:00:00"/>
    <d v="2026-03-31T00:00:00"/>
    <n v="0"/>
    <n v="0"/>
    <n v="0"/>
    <n v="0"/>
    <n v="0"/>
    <n v="0"/>
    <n v="0"/>
    <n v="0"/>
    <n v="0"/>
    <n v="0"/>
    <n v="0"/>
    <n v="0"/>
    <n v="0"/>
    <n v="0"/>
    <n v="0"/>
    <n v="0"/>
    <n v="0"/>
    <n v="0"/>
    <n v="0"/>
    <n v="0"/>
    <n v="0"/>
    <n v="0"/>
    <n v="0"/>
    <n v="0"/>
    <n v="0"/>
    <n v="0"/>
    <n v="0"/>
    <n v="0"/>
    <n v="0"/>
    <n v="0"/>
    <n v="0"/>
    <n v="0"/>
    <n v="0"/>
    <n v="0"/>
    <n v="0"/>
    <n v="0"/>
    <n v="0"/>
    <n v="0"/>
    <n v="1"/>
    <s v="Private"/>
    <s v="Site Based-Single"/>
    <x v="1"/>
    <s v="200 N Main Street"/>
    <m/>
    <s v="Mt. Airy"/>
    <s v="NC"/>
    <n v="27030"/>
    <n v="0"/>
    <n v="0"/>
    <n v="0"/>
    <n v="0"/>
    <n v="0"/>
    <n v="0"/>
    <n v="0"/>
    <n v="0"/>
    <n v="0"/>
    <n v="0"/>
    <n v="0"/>
    <n v="0"/>
    <n v="15"/>
    <d v="2025-12-01T00:00:00"/>
    <d v="2026-03-31T00:00:00"/>
    <n v="0"/>
    <n v="13"/>
    <n v="15"/>
    <s v="No"/>
    <m/>
    <m/>
  </r>
  <r>
    <n v="29"/>
    <s v="NC"/>
    <x v="2"/>
    <s v="NC-503"/>
    <n v="2026"/>
    <x v="101"/>
    <n v="3508"/>
    <s v="My Sister's Place - Madison County - My Sister's Place - ES - Private"/>
    <m/>
    <n v="3512"/>
    <d v="2026-02-04T00:00:00"/>
    <x v="0"/>
    <s v="Facility"/>
    <n v="379115"/>
    <x v="2"/>
    <s v="C"/>
    <d v="2026-02-04T00:00:00"/>
    <x v="0"/>
    <d v="2010-01-01T00:00:00"/>
    <m/>
    <n v="0"/>
    <n v="0"/>
    <n v="0"/>
    <n v="0"/>
    <n v="0"/>
    <n v="0"/>
    <n v="0"/>
    <n v="0"/>
    <n v="0"/>
    <n v="0"/>
    <n v="0"/>
    <n v="0"/>
    <n v="0"/>
    <n v="0"/>
    <n v="0"/>
    <n v="0"/>
    <n v="0"/>
    <n v="0"/>
    <n v="0"/>
    <n v="0"/>
    <n v="0"/>
    <n v="0"/>
    <n v="0"/>
    <n v="0"/>
    <n v="0"/>
    <n v="0"/>
    <n v="0"/>
    <n v="0"/>
    <n v="0"/>
    <n v="0"/>
    <n v="0"/>
    <n v="0"/>
    <n v="0"/>
    <n v="0"/>
    <n v="0"/>
    <n v="0"/>
    <n v="0"/>
    <n v="0"/>
    <n v="1"/>
    <s v="GCC, FYPSA, VOCA, VAWA"/>
    <s v="Site Based-Single"/>
    <x v="0"/>
    <s v="103 S. Main Street"/>
    <m/>
    <s v="Marshall"/>
    <s v="NC"/>
    <n v="28743"/>
    <n v="23"/>
    <n v="7"/>
    <n v="0"/>
    <n v="0"/>
    <n v="0"/>
    <n v="3"/>
    <n v="0"/>
    <n v="0"/>
    <n v="0"/>
    <n v="0"/>
    <n v="0"/>
    <n v="26"/>
    <n v="0"/>
    <m/>
    <m/>
    <n v="0"/>
    <n v="23"/>
    <n v="26"/>
    <s v="No"/>
    <m/>
    <n v="2"/>
  </r>
  <r>
    <n v="303"/>
    <s v="NC"/>
    <x v="2"/>
    <s v="NC-503"/>
    <n v="2026"/>
    <x v="102"/>
    <n v="20735"/>
    <s v="NCCADV - Alamance County - Safe@Home FAS - RRH - CoC"/>
    <m/>
    <n v="20957"/>
    <d v="2026-02-04T00:00:00"/>
    <x v="4"/>
    <m/>
    <n v="379001"/>
    <x v="0"/>
    <s v="C"/>
    <d v="2026-02-04T00:00:00"/>
    <x v="0"/>
    <d v="2025-01-29T00:00:00"/>
    <m/>
    <n v="0"/>
    <n v="0"/>
    <n v="0"/>
    <n v="0"/>
    <n v="0"/>
    <n v="0"/>
    <n v="1"/>
    <n v="0"/>
    <n v="0"/>
    <n v="0"/>
    <n v="0"/>
    <n v="0"/>
    <n v="0"/>
    <n v="0"/>
    <n v="0"/>
    <n v="0"/>
    <n v="0"/>
    <n v="0"/>
    <n v="0"/>
    <n v="0"/>
    <n v="0"/>
    <n v="0"/>
    <n v="0"/>
    <n v="0"/>
    <n v="0"/>
    <n v="0"/>
    <n v="0"/>
    <n v="0"/>
    <n v="0"/>
    <n v="0"/>
    <n v="0"/>
    <n v="0"/>
    <n v="0"/>
    <n v="0"/>
    <n v="0"/>
    <n v="0"/>
    <n v="0"/>
    <n v="0"/>
    <n v="0"/>
    <m/>
    <s v="Tenant-Based scattered site"/>
    <x v="0"/>
    <m/>
    <m/>
    <s v="Burlington"/>
    <s v="NC"/>
    <n v="27217"/>
    <n v="49"/>
    <n v="13"/>
    <n v="0"/>
    <n v="0"/>
    <n v="0"/>
    <n v="9"/>
    <n v="0"/>
    <n v="0"/>
    <n v="0"/>
    <n v="0"/>
    <n v="0"/>
    <n v="58"/>
    <n v="0"/>
    <m/>
    <m/>
    <n v="0"/>
    <n v="58"/>
    <n v="58"/>
    <s v="No"/>
    <m/>
    <n v="2"/>
  </r>
  <r>
    <n v="305"/>
    <s v="NC"/>
    <x v="2"/>
    <s v="NC-503"/>
    <n v="2026"/>
    <x v="102"/>
    <n v="20735"/>
    <s v="NCCADV - Beaufort County - Safe@Home Hyde Co Hotline - RRH - CoC"/>
    <m/>
    <n v="20961"/>
    <d v="2026-02-04T00:00:00"/>
    <x v="4"/>
    <m/>
    <n v="379013"/>
    <x v="0"/>
    <s v="C"/>
    <d v="2025-01-29T00:00:00"/>
    <x v="0"/>
    <d v="2025-01-29T00:00:00"/>
    <m/>
    <n v="0"/>
    <n v="0"/>
    <n v="0"/>
    <n v="0"/>
    <n v="0"/>
    <n v="0"/>
    <n v="1"/>
    <n v="0"/>
    <n v="0"/>
    <n v="0"/>
    <n v="0"/>
    <n v="0"/>
    <n v="0"/>
    <n v="0"/>
    <n v="0"/>
    <n v="0"/>
    <n v="0"/>
    <n v="0"/>
    <n v="0"/>
    <n v="0"/>
    <n v="0"/>
    <n v="0"/>
    <n v="0"/>
    <n v="0"/>
    <n v="0"/>
    <n v="0"/>
    <n v="0"/>
    <n v="0"/>
    <n v="0"/>
    <n v="0"/>
    <n v="0"/>
    <n v="0"/>
    <n v="0"/>
    <n v="0"/>
    <n v="0"/>
    <n v="0"/>
    <n v="0"/>
    <n v="0"/>
    <n v="0"/>
    <m/>
    <s v="Tenant-Based scattered site"/>
    <x v="0"/>
    <s v="n/a"/>
    <m/>
    <s v="Washington"/>
    <s v="NC"/>
    <n v="27889"/>
    <n v="0"/>
    <n v="0"/>
    <n v="0"/>
    <n v="0"/>
    <n v="0"/>
    <n v="1"/>
    <n v="0"/>
    <n v="0"/>
    <n v="0"/>
    <n v="0"/>
    <n v="0"/>
    <n v="1"/>
    <n v="0"/>
    <m/>
    <m/>
    <n v="0"/>
    <n v="1"/>
    <n v="1"/>
    <s v="No"/>
    <m/>
    <n v="2"/>
  </r>
  <r>
    <n v="358"/>
    <s v="NC"/>
    <x v="2"/>
    <s v="NC-503"/>
    <n v="2026"/>
    <x v="102"/>
    <n v="20735"/>
    <s v="NCCADV - Casewell County - Safe@Home Women Veterans Supportive Services - RRH - CoC"/>
    <m/>
    <n v="21078"/>
    <d v="2026-02-04T00:00:00"/>
    <x v="4"/>
    <m/>
    <n v="379017"/>
    <x v="0"/>
    <s v="C"/>
    <d v="2026-02-04T00:00:00"/>
    <x v="0"/>
    <d v="2026-02-04T00:00:00"/>
    <m/>
    <n v="0"/>
    <n v="0"/>
    <n v="0"/>
    <n v="0"/>
    <n v="0"/>
    <n v="0"/>
    <n v="1"/>
    <n v="0"/>
    <n v="0"/>
    <n v="0"/>
    <n v="0"/>
    <n v="0"/>
    <n v="0"/>
    <n v="0"/>
    <n v="0"/>
    <n v="0"/>
    <n v="0"/>
    <n v="0"/>
    <n v="0"/>
    <n v="0"/>
    <n v="0"/>
    <n v="0"/>
    <n v="0"/>
    <n v="0"/>
    <n v="0"/>
    <n v="0"/>
    <n v="0"/>
    <n v="0"/>
    <n v="0"/>
    <n v="0"/>
    <n v="0"/>
    <n v="0"/>
    <n v="0"/>
    <n v="0"/>
    <n v="0"/>
    <n v="0"/>
    <n v="0"/>
    <n v="0"/>
    <n v="0"/>
    <m/>
    <s v="Tenant-Based scattered site"/>
    <x v="0"/>
    <m/>
    <m/>
    <s v="Yanceyville"/>
    <s v="NC"/>
    <n v="27379"/>
    <n v="2"/>
    <n v="1"/>
    <n v="0"/>
    <n v="0"/>
    <n v="0"/>
    <n v="0"/>
    <n v="0"/>
    <n v="0"/>
    <n v="0"/>
    <n v="0"/>
    <n v="0"/>
    <n v="2"/>
    <n v="0"/>
    <m/>
    <m/>
    <n v="0"/>
    <n v="2"/>
    <n v="2"/>
    <s v="No"/>
    <m/>
    <n v="2"/>
  </r>
  <r>
    <n v="241"/>
    <s v="NC"/>
    <x v="2"/>
    <s v="NC-503"/>
    <n v="2026"/>
    <x v="102"/>
    <n v="20735"/>
    <s v="NCCADV - Davidson County - Safe@Home FSD - RRH - CoC"/>
    <m/>
    <n v="20739"/>
    <d v="2026-02-04T00:00:00"/>
    <x v="4"/>
    <m/>
    <n v="379057"/>
    <x v="0"/>
    <s v="C"/>
    <d v="2026-02-04T00:00:00"/>
    <x v="0"/>
    <d v="2022-10-01T00:00:00"/>
    <m/>
    <n v="0"/>
    <n v="0"/>
    <n v="0"/>
    <n v="0"/>
    <n v="0"/>
    <n v="0"/>
    <n v="1"/>
    <n v="0"/>
    <n v="0"/>
    <n v="0"/>
    <n v="0"/>
    <n v="0"/>
    <n v="0"/>
    <n v="0"/>
    <n v="0"/>
    <n v="0"/>
    <n v="0"/>
    <n v="0"/>
    <n v="0"/>
    <n v="0"/>
    <n v="0"/>
    <n v="0"/>
    <n v="0"/>
    <n v="0"/>
    <n v="0"/>
    <n v="0"/>
    <n v="0"/>
    <n v="0"/>
    <n v="0"/>
    <n v="0"/>
    <n v="0"/>
    <n v="0"/>
    <n v="0"/>
    <n v="0"/>
    <n v="0"/>
    <n v="0"/>
    <n v="0"/>
    <n v="0"/>
    <n v="0"/>
    <m/>
    <s v="Tenant-Based scattered site"/>
    <x v="0"/>
    <m/>
    <m/>
    <s v="Lexington"/>
    <s v="NC"/>
    <n v="27295"/>
    <n v="7"/>
    <n v="2"/>
    <n v="0"/>
    <n v="0"/>
    <n v="0"/>
    <n v="2"/>
    <n v="0"/>
    <n v="0"/>
    <n v="0"/>
    <n v="0"/>
    <n v="0"/>
    <n v="9"/>
    <n v="0"/>
    <m/>
    <m/>
    <n v="0"/>
    <n v="9"/>
    <n v="9"/>
    <s v="No"/>
    <m/>
    <n v="2"/>
  </r>
  <r>
    <n v="243"/>
    <s v="NC"/>
    <x v="2"/>
    <s v="NC-503"/>
    <n v="2026"/>
    <x v="102"/>
    <n v="20735"/>
    <s v="NCCADV - Duplin County - Safe@Home Safe Haven of Pender - RRH - CoC"/>
    <m/>
    <n v="20744"/>
    <d v="2026-02-04T00:00:00"/>
    <x v="4"/>
    <m/>
    <n v="379061"/>
    <x v="0"/>
    <s v="C"/>
    <d v="2025-01-29T00:00:00"/>
    <x v="0"/>
    <d v="2022-10-01T00:00:00"/>
    <m/>
    <n v="0"/>
    <n v="0"/>
    <n v="0"/>
    <n v="0"/>
    <n v="0"/>
    <n v="0"/>
    <n v="1"/>
    <n v="0"/>
    <n v="0"/>
    <n v="0"/>
    <n v="0"/>
    <n v="0"/>
    <n v="0"/>
    <n v="0"/>
    <n v="0"/>
    <n v="0"/>
    <n v="0"/>
    <n v="0"/>
    <n v="0"/>
    <n v="0"/>
    <n v="0"/>
    <n v="0"/>
    <n v="0"/>
    <n v="0"/>
    <n v="0"/>
    <n v="0"/>
    <n v="0"/>
    <n v="0"/>
    <n v="0"/>
    <n v="0"/>
    <n v="0"/>
    <n v="0"/>
    <n v="0"/>
    <n v="0"/>
    <n v="0"/>
    <n v="0"/>
    <n v="0"/>
    <n v="0"/>
    <n v="0"/>
    <m/>
    <s v="Tenant-Based scattered site"/>
    <x v="0"/>
    <m/>
    <m/>
    <s v="Faison"/>
    <s v="NC"/>
    <n v="28466"/>
    <n v="27"/>
    <n v="7"/>
    <n v="0"/>
    <n v="0"/>
    <n v="0"/>
    <n v="2"/>
    <n v="0"/>
    <n v="0"/>
    <n v="0"/>
    <n v="0"/>
    <n v="0"/>
    <n v="29"/>
    <n v="0"/>
    <m/>
    <m/>
    <n v="0"/>
    <n v="29"/>
    <n v="29"/>
    <s v="No"/>
    <m/>
    <n v="2"/>
  </r>
  <r>
    <n v="300"/>
    <s v="NC"/>
    <x v="2"/>
    <s v="NC-503"/>
    <n v="2026"/>
    <x v="102"/>
    <n v="20735"/>
    <s v="NCCADV - Harnett County - Safe@Home - Haven of Lee/Safe of Harnett/Friend to Friend RRH - CoC"/>
    <m/>
    <n v="20954"/>
    <d v="2026-02-04T00:00:00"/>
    <x v="4"/>
    <m/>
    <n v="379085"/>
    <x v="0"/>
    <s v="C"/>
    <d v="2025-01-29T00:00:00"/>
    <x v="0"/>
    <d v="2025-01-29T00:00:00"/>
    <m/>
    <n v="0"/>
    <n v="0"/>
    <n v="0"/>
    <n v="0"/>
    <n v="0"/>
    <n v="0"/>
    <n v="1"/>
    <n v="0"/>
    <n v="0"/>
    <n v="0"/>
    <n v="0"/>
    <n v="0"/>
    <n v="0"/>
    <n v="0"/>
    <n v="0"/>
    <n v="0"/>
    <n v="0"/>
    <n v="0"/>
    <n v="0"/>
    <n v="0"/>
    <n v="0"/>
    <n v="0"/>
    <n v="0"/>
    <n v="0"/>
    <n v="0"/>
    <n v="0"/>
    <n v="0"/>
    <n v="0"/>
    <n v="0"/>
    <n v="0"/>
    <n v="0"/>
    <n v="0"/>
    <n v="0"/>
    <n v="0"/>
    <n v="0"/>
    <n v="0"/>
    <n v="0"/>
    <n v="0"/>
    <n v="0"/>
    <m/>
    <s v="Tenant-Based scattered site"/>
    <x v="0"/>
    <m/>
    <m/>
    <s v="Lillington"/>
    <s v="NC"/>
    <n v="27330"/>
    <n v="0"/>
    <n v="0"/>
    <n v="0"/>
    <n v="0"/>
    <n v="0"/>
    <n v="1"/>
    <n v="0"/>
    <n v="0"/>
    <n v="0"/>
    <n v="0"/>
    <n v="0"/>
    <n v="1"/>
    <n v="0"/>
    <m/>
    <m/>
    <n v="0"/>
    <n v="1"/>
    <n v="1"/>
    <s v="No"/>
    <m/>
    <n v="2"/>
  </r>
  <r>
    <n v="240"/>
    <s v="NC"/>
    <x v="2"/>
    <s v="NC-503"/>
    <n v="2026"/>
    <x v="102"/>
    <n v="20735"/>
    <s v="NCCADV - Henderson - Safe@Home Safelight- RRH - CoC"/>
    <m/>
    <n v="20737"/>
    <d v="2026-02-04T00:00:00"/>
    <x v="4"/>
    <m/>
    <n v="379089"/>
    <x v="0"/>
    <s v="C"/>
    <d v="2026-02-04T00:00:00"/>
    <x v="0"/>
    <d v="2022-10-01T00:00:00"/>
    <m/>
    <n v="0"/>
    <n v="0"/>
    <n v="0"/>
    <n v="0"/>
    <n v="0"/>
    <n v="0"/>
    <n v="1"/>
    <n v="0"/>
    <n v="0"/>
    <n v="0"/>
    <n v="0"/>
    <n v="0"/>
    <n v="0"/>
    <n v="0"/>
    <n v="0"/>
    <n v="0"/>
    <n v="0"/>
    <n v="0"/>
    <n v="0"/>
    <n v="0"/>
    <n v="0"/>
    <n v="0"/>
    <n v="0"/>
    <n v="0"/>
    <n v="0"/>
    <n v="0"/>
    <n v="0"/>
    <n v="0"/>
    <n v="0"/>
    <n v="0"/>
    <n v="0"/>
    <n v="0"/>
    <n v="0"/>
    <n v="0"/>
    <n v="0"/>
    <n v="0"/>
    <n v="0"/>
    <n v="0"/>
    <n v="0"/>
    <m/>
    <s v="Tenant-Based scattered site"/>
    <x v="0"/>
    <m/>
    <m/>
    <s v="Hendersonville"/>
    <s v="NC"/>
    <n v="28739"/>
    <n v="15"/>
    <n v="4"/>
    <n v="0"/>
    <n v="0"/>
    <n v="0"/>
    <n v="1"/>
    <n v="0"/>
    <n v="0"/>
    <n v="0"/>
    <n v="0"/>
    <n v="0"/>
    <n v="16"/>
    <n v="0"/>
    <m/>
    <m/>
    <n v="0"/>
    <n v="16"/>
    <n v="16"/>
    <s v="No"/>
    <m/>
    <n v="2"/>
  </r>
  <r>
    <n v="302"/>
    <s v="NC"/>
    <x v="2"/>
    <s v="NC-503"/>
    <n v="2026"/>
    <x v="102"/>
    <n v="20735"/>
    <s v="NCCADV - Hyde County - Safe@Home Hyde Co Hotline - RRH - CoC"/>
    <m/>
    <n v="20956"/>
    <d v="2026-02-04T00:00:00"/>
    <x v="4"/>
    <m/>
    <n v="379095"/>
    <x v="0"/>
    <s v="C"/>
    <d v="2025-01-29T00:00:00"/>
    <x v="0"/>
    <d v="2025-01-29T00:00:00"/>
    <m/>
    <n v="0"/>
    <n v="0"/>
    <n v="0"/>
    <n v="0"/>
    <n v="0"/>
    <n v="0"/>
    <n v="1"/>
    <n v="0"/>
    <n v="0"/>
    <n v="0"/>
    <n v="0"/>
    <n v="0"/>
    <n v="0"/>
    <n v="0"/>
    <n v="0"/>
    <n v="0"/>
    <n v="0"/>
    <n v="0"/>
    <n v="0"/>
    <n v="0"/>
    <n v="0"/>
    <n v="0"/>
    <n v="0"/>
    <n v="0"/>
    <n v="0"/>
    <n v="0"/>
    <n v="0"/>
    <n v="0"/>
    <n v="0"/>
    <n v="0"/>
    <n v="0"/>
    <n v="0"/>
    <n v="0"/>
    <n v="0"/>
    <n v="0"/>
    <n v="0"/>
    <n v="0"/>
    <n v="0"/>
    <n v="0"/>
    <m/>
    <s v="Tenant-Based scattered site"/>
    <x v="0"/>
    <m/>
    <m/>
    <s v="Engelhard"/>
    <s v="NC"/>
    <n v="27824"/>
    <n v="3"/>
    <n v="1"/>
    <n v="0"/>
    <n v="0"/>
    <n v="0"/>
    <n v="3"/>
    <n v="0"/>
    <n v="0"/>
    <n v="0"/>
    <n v="0"/>
    <n v="0"/>
    <n v="6"/>
    <n v="0"/>
    <m/>
    <m/>
    <n v="0"/>
    <n v="6"/>
    <n v="6"/>
    <s v="No"/>
    <m/>
    <n v="2"/>
  </r>
  <r>
    <n v="352"/>
    <s v="NC"/>
    <x v="2"/>
    <s v="NC-503"/>
    <n v="2026"/>
    <x v="102"/>
    <n v="20735"/>
    <s v="NCCADV - Iredell County - Safe@Home Diakonos - RRH - CoC"/>
    <m/>
    <n v="21070"/>
    <d v="2026-02-04T00:00:00"/>
    <x v="4"/>
    <m/>
    <n v="379097"/>
    <x v="0"/>
    <s v="C"/>
    <d v="2026-02-04T00:00:00"/>
    <x v="0"/>
    <d v="2026-02-04T00:00:00"/>
    <m/>
    <n v="0"/>
    <n v="0"/>
    <n v="0"/>
    <n v="0"/>
    <n v="0"/>
    <n v="0"/>
    <n v="1"/>
    <n v="0"/>
    <n v="0"/>
    <n v="0"/>
    <n v="0"/>
    <n v="0"/>
    <n v="0"/>
    <n v="0"/>
    <n v="0"/>
    <n v="0"/>
    <n v="0"/>
    <n v="0"/>
    <n v="0"/>
    <n v="0"/>
    <n v="0"/>
    <n v="0"/>
    <n v="0"/>
    <n v="0"/>
    <n v="0"/>
    <n v="0"/>
    <n v="0"/>
    <n v="0"/>
    <n v="0"/>
    <n v="0"/>
    <n v="0"/>
    <n v="0"/>
    <n v="0"/>
    <n v="0"/>
    <n v="0"/>
    <n v="0"/>
    <n v="0"/>
    <n v="0"/>
    <n v="0"/>
    <m/>
    <s v="Tenant-Based scattered site"/>
    <x v="0"/>
    <m/>
    <m/>
    <m/>
    <m/>
    <n v="28677"/>
    <n v="5"/>
    <n v="2"/>
    <n v="0"/>
    <n v="0"/>
    <n v="0"/>
    <n v="0"/>
    <n v="0"/>
    <n v="0"/>
    <n v="0"/>
    <n v="0"/>
    <n v="0"/>
    <n v="5"/>
    <n v="0"/>
    <m/>
    <m/>
    <n v="0"/>
    <n v="5"/>
    <n v="5"/>
    <s v="No"/>
    <m/>
    <n v="2"/>
  </r>
  <r>
    <n v="351"/>
    <s v="NC"/>
    <x v="2"/>
    <s v="NC-503"/>
    <n v="2026"/>
    <x v="102"/>
    <n v="20735"/>
    <s v="NCCADV - Jackson County - Safe@Home CDP/Mountain Projects - RRH - CoC"/>
    <m/>
    <n v="21069"/>
    <d v="2026-02-04T00:00:00"/>
    <x v="4"/>
    <m/>
    <n v="379099"/>
    <x v="0"/>
    <s v="C"/>
    <d v="2026-02-04T00:00:00"/>
    <x v="0"/>
    <d v="2026-02-04T00:00:00"/>
    <m/>
    <n v="0"/>
    <n v="0"/>
    <n v="0"/>
    <n v="0"/>
    <n v="0"/>
    <n v="0"/>
    <n v="1"/>
    <n v="0"/>
    <n v="0"/>
    <n v="0"/>
    <n v="0"/>
    <n v="0"/>
    <n v="0"/>
    <n v="0"/>
    <n v="0"/>
    <n v="0"/>
    <n v="0"/>
    <n v="0"/>
    <n v="0"/>
    <n v="0"/>
    <n v="0"/>
    <n v="0"/>
    <n v="0"/>
    <n v="0"/>
    <n v="0"/>
    <n v="0"/>
    <n v="0"/>
    <n v="0"/>
    <n v="0"/>
    <n v="0"/>
    <n v="0"/>
    <n v="0"/>
    <n v="0"/>
    <n v="0"/>
    <n v="0"/>
    <n v="0"/>
    <n v="0"/>
    <n v="0"/>
    <n v="0"/>
    <m/>
    <s v="Tenant-Based scattered site"/>
    <x v="0"/>
    <m/>
    <m/>
    <s v="Sylva"/>
    <s v="NC"/>
    <n v="28779"/>
    <n v="10"/>
    <n v="3"/>
    <n v="0"/>
    <n v="0"/>
    <n v="0"/>
    <n v="2"/>
    <n v="0"/>
    <n v="0"/>
    <n v="0"/>
    <n v="0"/>
    <n v="0"/>
    <n v="12"/>
    <n v="0"/>
    <m/>
    <m/>
    <n v="0"/>
    <n v="12"/>
    <n v="12"/>
    <s v="No"/>
    <m/>
    <n v="2"/>
  </r>
  <r>
    <n v="354"/>
    <s v="NC"/>
    <x v="2"/>
    <s v="NC-503"/>
    <n v="2026"/>
    <x v="102"/>
    <n v="20735"/>
    <s v="NCCADV - Johnston County - Safe@Home LGBTQ Center of Durham - RRH - CoC"/>
    <m/>
    <n v="21072"/>
    <d v="2026-02-04T00:00:00"/>
    <x v="4"/>
    <m/>
    <n v="379101"/>
    <x v="0"/>
    <s v="C"/>
    <d v="2026-02-04T00:00:00"/>
    <x v="0"/>
    <d v="2026-02-04T00:00:00"/>
    <m/>
    <n v="0"/>
    <n v="0"/>
    <n v="0"/>
    <n v="0"/>
    <n v="0"/>
    <n v="0"/>
    <n v="1"/>
    <n v="0"/>
    <n v="0"/>
    <n v="0"/>
    <n v="0"/>
    <n v="0"/>
    <n v="0"/>
    <n v="0"/>
    <n v="0"/>
    <n v="0"/>
    <n v="0"/>
    <n v="0"/>
    <n v="0"/>
    <n v="0"/>
    <n v="0"/>
    <n v="0"/>
    <n v="0"/>
    <n v="0"/>
    <n v="0"/>
    <n v="0"/>
    <n v="0"/>
    <n v="0"/>
    <n v="0"/>
    <n v="0"/>
    <n v="0"/>
    <n v="0"/>
    <n v="0"/>
    <n v="0"/>
    <n v="0"/>
    <n v="0"/>
    <n v="0"/>
    <n v="0"/>
    <n v="0"/>
    <m/>
    <s v="Tenant-Based scattered site"/>
    <x v="0"/>
    <m/>
    <m/>
    <s v="Clayton"/>
    <s v="NC"/>
    <n v="27520"/>
    <n v="3"/>
    <n v="1"/>
    <n v="0"/>
    <n v="0"/>
    <n v="0"/>
    <n v="0"/>
    <n v="0"/>
    <n v="0"/>
    <n v="0"/>
    <n v="0"/>
    <n v="0"/>
    <n v="3"/>
    <n v="0"/>
    <m/>
    <m/>
    <n v="0"/>
    <n v="3"/>
    <n v="3"/>
    <s v="No"/>
    <m/>
    <n v="2"/>
  </r>
  <r>
    <n v="299"/>
    <s v="NC"/>
    <x v="2"/>
    <s v="NC-503"/>
    <n v="2026"/>
    <x v="102"/>
    <n v="20735"/>
    <s v="NCCADV - Lee County - Safe@Home - Haven of Lee/Safe of Harnett/Friend to Friend RRH - CoC"/>
    <m/>
    <n v="20953"/>
    <d v="2026-02-04T00:00:00"/>
    <x v="4"/>
    <m/>
    <n v="379105"/>
    <x v="0"/>
    <s v="C"/>
    <d v="2025-01-29T00:00:00"/>
    <x v="0"/>
    <d v="2025-01-29T00:00:00"/>
    <m/>
    <n v="0"/>
    <n v="0"/>
    <n v="0"/>
    <n v="0"/>
    <n v="0"/>
    <n v="0"/>
    <n v="1"/>
    <n v="0"/>
    <n v="0"/>
    <n v="0"/>
    <n v="0"/>
    <n v="0"/>
    <n v="0"/>
    <n v="0"/>
    <n v="0"/>
    <n v="0"/>
    <n v="0"/>
    <n v="0"/>
    <n v="0"/>
    <n v="0"/>
    <n v="0"/>
    <n v="0"/>
    <n v="0"/>
    <n v="0"/>
    <n v="0"/>
    <n v="0"/>
    <n v="0"/>
    <n v="0"/>
    <n v="0"/>
    <n v="0"/>
    <n v="0"/>
    <n v="0"/>
    <n v="0"/>
    <n v="0"/>
    <n v="0"/>
    <n v="0"/>
    <n v="0"/>
    <n v="0"/>
    <n v="0"/>
    <m/>
    <s v="Tenant-Based scattered site"/>
    <x v="0"/>
    <m/>
    <m/>
    <s v="Sanford"/>
    <s v="NC"/>
    <n v="27379"/>
    <n v="20"/>
    <n v="5"/>
    <n v="0"/>
    <n v="0"/>
    <n v="0"/>
    <n v="1"/>
    <n v="0"/>
    <n v="0"/>
    <n v="0"/>
    <n v="0"/>
    <n v="0"/>
    <n v="21"/>
    <n v="0"/>
    <m/>
    <m/>
    <n v="0"/>
    <n v="21"/>
    <n v="21"/>
    <s v="No"/>
    <m/>
    <n v="2"/>
  </r>
  <r>
    <n v="239"/>
    <s v="NC"/>
    <x v="2"/>
    <s v="NC-503"/>
    <n v="2026"/>
    <x v="102"/>
    <n v="20735"/>
    <s v="NCCADV - Macon County - Safe@Home Reach of Macon - RRH - CoC"/>
    <m/>
    <n v="20736"/>
    <d v="2026-02-04T00:00:00"/>
    <x v="4"/>
    <m/>
    <n v="379113"/>
    <x v="0"/>
    <s v="C"/>
    <d v="2025-01-29T00:00:00"/>
    <x v="0"/>
    <d v="2022-10-01T00:00:00"/>
    <m/>
    <n v="0"/>
    <n v="0"/>
    <n v="0"/>
    <n v="0"/>
    <n v="0"/>
    <n v="0"/>
    <n v="1"/>
    <n v="0"/>
    <n v="0"/>
    <n v="0"/>
    <n v="0"/>
    <n v="0"/>
    <n v="0"/>
    <n v="0"/>
    <n v="0"/>
    <n v="0"/>
    <n v="0"/>
    <n v="0"/>
    <n v="0"/>
    <n v="0"/>
    <n v="0"/>
    <n v="0"/>
    <n v="0"/>
    <n v="0"/>
    <n v="0"/>
    <n v="0"/>
    <n v="0"/>
    <n v="0"/>
    <n v="0"/>
    <n v="0"/>
    <n v="0"/>
    <n v="0"/>
    <n v="0"/>
    <n v="0"/>
    <n v="0"/>
    <n v="0"/>
    <n v="0"/>
    <n v="0"/>
    <n v="0"/>
    <m/>
    <s v="Tenant-Based scattered site"/>
    <x v="0"/>
    <m/>
    <m/>
    <s v="Franklin"/>
    <s v="NC"/>
    <n v="28734"/>
    <n v="20"/>
    <n v="8"/>
    <n v="0"/>
    <n v="0"/>
    <n v="0"/>
    <n v="2"/>
    <n v="0"/>
    <n v="0"/>
    <n v="0"/>
    <n v="0"/>
    <n v="0"/>
    <n v="22"/>
    <n v="0"/>
    <m/>
    <m/>
    <n v="0"/>
    <n v="22"/>
    <n v="22"/>
    <s v="No"/>
    <m/>
    <n v="2"/>
  </r>
  <r>
    <n v="353"/>
    <s v="NC"/>
    <x v="2"/>
    <s v="NC-503"/>
    <n v="2026"/>
    <x v="102"/>
    <n v="20735"/>
    <s v="NCCADV - Madison County - Safe@Home LGBTQ Center of Durham - RRH - CoC"/>
    <m/>
    <n v="21071"/>
    <d v="2026-02-04T00:00:00"/>
    <x v="4"/>
    <m/>
    <n v="379115"/>
    <x v="0"/>
    <s v="C"/>
    <d v="2026-02-04T00:00:00"/>
    <x v="0"/>
    <d v="2026-02-04T00:00:00"/>
    <m/>
    <n v="0"/>
    <n v="0"/>
    <n v="0"/>
    <n v="0"/>
    <n v="0"/>
    <n v="0"/>
    <n v="1"/>
    <n v="0"/>
    <n v="0"/>
    <n v="0"/>
    <n v="0"/>
    <n v="0"/>
    <n v="0"/>
    <n v="0"/>
    <n v="0"/>
    <n v="0"/>
    <n v="0"/>
    <n v="0"/>
    <n v="0"/>
    <n v="0"/>
    <n v="0"/>
    <n v="0"/>
    <n v="0"/>
    <n v="0"/>
    <n v="0"/>
    <n v="0"/>
    <n v="0"/>
    <n v="0"/>
    <n v="0"/>
    <n v="0"/>
    <n v="0"/>
    <n v="0"/>
    <n v="0"/>
    <n v="0"/>
    <n v="0"/>
    <n v="0"/>
    <n v="0"/>
    <n v="0"/>
    <n v="0"/>
    <m/>
    <s v="Tenant-Based scattered site"/>
    <x v="0"/>
    <m/>
    <m/>
    <s v="Madison"/>
    <s v="NC"/>
    <n v="28753"/>
    <n v="0"/>
    <n v="0"/>
    <n v="0"/>
    <n v="0"/>
    <n v="0"/>
    <n v="4"/>
    <n v="0"/>
    <n v="0"/>
    <n v="0"/>
    <n v="0"/>
    <n v="0"/>
    <n v="4"/>
    <n v="0"/>
    <m/>
    <m/>
    <n v="0"/>
    <n v="4"/>
    <n v="4"/>
    <s v="No"/>
    <m/>
    <n v="2"/>
  </r>
  <r>
    <n v="301"/>
    <s v="NC"/>
    <x v="2"/>
    <s v="NC-503"/>
    <n v="2026"/>
    <x v="102"/>
    <n v="20735"/>
    <s v="NCCADV - Moore County - Safe@Home - Haven of Lee/Safe of Harnett/Friend to Friend RRH - CoC"/>
    <m/>
    <n v="20955"/>
    <d v="2026-02-04T00:00:00"/>
    <x v="4"/>
    <m/>
    <n v="379125"/>
    <x v="0"/>
    <s v="C"/>
    <d v="2025-01-29T00:00:00"/>
    <x v="0"/>
    <d v="2025-01-29T00:00:00"/>
    <m/>
    <n v="0"/>
    <n v="0"/>
    <n v="0"/>
    <n v="0"/>
    <n v="0"/>
    <n v="0"/>
    <n v="1"/>
    <n v="0"/>
    <n v="0"/>
    <n v="0"/>
    <n v="0"/>
    <n v="0"/>
    <n v="0"/>
    <n v="0"/>
    <n v="0"/>
    <n v="0"/>
    <n v="0"/>
    <n v="0"/>
    <n v="0"/>
    <n v="0"/>
    <n v="0"/>
    <n v="0"/>
    <n v="0"/>
    <n v="0"/>
    <n v="0"/>
    <n v="0"/>
    <n v="0"/>
    <n v="0"/>
    <n v="0"/>
    <n v="0"/>
    <n v="0"/>
    <n v="0"/>
    <n v="0"/>
    <n v="0"/>
    <n v="0"/>
    <n v="0"/>
    <n v="0"/>
    <n v="0"/>
    <n v="0"/>
    <m/>
    <s v="Tenant-Based scattered site"/>
    <x v="0"/>
    <s v="n/a"/>
    <m/>
    <s v="Aberdeen"/>
    <s v="NC"/>
    <n v="28315"/>
    <n v="0"/>
    <n v="0"/>
    <n v="0"/>
    <n v="0"/>
    <n v="0"/>
    <n v="3"/>
    <n v="0"/>
    <n v="0"/>
    <n v="0"/>
    <n v="0"/>
    <n v="0"/>
    <n v="3"/>
    <n v="0"/>
    <m/>
    <m/>
    <n v="0"/>
    <n v="3"/>
    <n v="3"/>
    <s v="No"/>
    <m/>
    <n v="2"/>
  </r>
  <r>
    <n v="304"/>
    <s v="NC"/>
    <x v="2"/>
    <s v="NC-503"/>
    <n v="2026"/>
    <x v="102"/>
    <n v="20735"/>
    <s v="NCCADV - Nash County - Safe@Home Reach Center - RRH - CoC"/>
    <m/>
    <n v="20959"/>
    <d v="2026-02-04T00:00:00"/>
    <x v="4"/>
    <m/>
    <n v="379127"/>
    <x v="0"/>
    <s v="C"/>
    <d v="2026-02-04T00:00:00"/>
    <x v="0"/>
    <d v="2025-01-29T00:00:00"/>
    <m/>
    <n v="0"/>
    <n v="0"/>
    <n v="0"/>
    <n v="0"/>
    <n v="0"/>
    <n v="0"/>
    <n v="1"/>
    <n v="0"/>
    <n v="0"/>
    <n v="0"/>
    <n v="0"/>
    <n v="0"/>
    <n v="0"/>
    <n v="0"/>
    <n v="0"/>
    <n v="0"/>
    <n v="0"/>
    <n v="0"/>
    <n v="0"/>
    <n v="0"/>
    <n v="0"/>
    <n v="0"/>
    <n v="0"/>
    <n v="0"/>
    <n v="0"/>
    <n v="0"/>
    <n v="0"/>
    <n v="0"/>
    <n v="0"/>
    <n v="0"/>
    <n v="0"/>
    <n v="0"/>
    <n v="0"/>
    <n v="0"/>
    <n v="0"/>
    <n v="0"/>
    <n v="0"/>
    <n v="0"/>
    <n v="0"/>
    <m/>
    <s v="Tenant-Based scattered site"/>
    <x v="0"/>
    <m/>
    <m/>
    <s v="Rocky Mount"/>
    <s v="NC"/>
    <n v="27804"/>
    <n v="2"/>
    <n v="1"/>
    <n v="0"/>
    <n v="0"/>
    <n v="0"/>
    <n v="1"/>
    <n v="0"/>
    <n v="0"/>
    <n v="0"/>
    <n v="0"/>
    <n v="0"/>
    <n v="3"/>
    <n v="0"/>
    <m/>
    <m/>
    <n v="0"/>
    <n v="3"/>
    <n v="3"/>
    <s v="No"/>
    <m/>
    <n v="2"/>
  </r>
  <r>
    <n v="349"/>
    <s v="NC"/>
    <x v="2"/>
    <s v="NC-503"/>
    <n v="2026"/>
    <x v="102"/>
    <n v="20735"/>
    <s v="NCCADV - Pasquotank County - Safe@Home Albemarle Hopeline - RRH - CoC"/>
    <m/>
    <n v="21066"/>
    <d v="2026-02-04T00:00:00"/>
    <x v="4"/>
    <m/>
    <n v="379139"/>
    <x v="0"/>
    <s v="C"/>
    <d v="2026-02-04T00:00:00"/>
    <x v="0"/>
    <d v="2026-02-04T00:00:00"/>
    <m/>
    <n v="0"/>
    <n v="0"/>
    <n v="0"/>
    <n v="0"/>
    <n v="0"/>
    <n v="0"/>
    <n v="1"/>
    <n v="0"/>
    <n v="0"/>
    <n v="0"/>
    <n v="0"/>
    <n v="0"/>
    <n v="0"/>
    <n v="0"/>
    <n v="0"/>
    <n v="0"/>
    <n v="0"/>
    <n v="0"/>
    <n v="0"/>
    <n v="0"/>
    <n v="0"/>
    <n v="0"/>
    <n v="0"/>
    <n v="0"/>
    <n v="0"/>
    <n v="0"/>
    <n v="0"/>
    <n v="0"/>
    <n v="0"/>
    <n v="0"/>
    <n v="0"/>
    <n v="0"/>
    <n v="0"/>
    <n v="0"/>
    <n v="0"/>
    <n v="0"/>
    <n v="0"/>
    <n v="0"/>
    <n v="0"/>
    <m/>
    <s v="Tenant-Based scattered site"/>
    <x v="0"/>
    <m/>
    <m/>
    <s v="Elizabeth City"/>
    <s v="NC"/>
    <n v="27906"/>
    <n v="23"/>
    <n v="8"/>
    <n v="0"/>
    <n v="0"/>
    <n v="0"/>
    <n v="2"/>
    <n v="0"/>
    <n v="0"/>
    <n v="0"/>
    <n v="0"/>
    <n v="0"/>
    <n v="25"/>
    <n v="0"/>
    <m/>
    <m/>
    <n v="0"/>
    <n v="25"/>
    <n v="25"/>
    <s v="No"/>
    <m/>
    <n v="2"/>
  </r>
  <r>
    <n v="350"/>
    <s v="NC"/>
    <x v="2"/>
    <s v="NC-503"/>
    <n v="2026"/>
    <x v="102"/>
    <n v="20735"/>
    <s v="NCCADV - Pitt County - Safe@Home Reach Center - RRH - CoC"/>
    <m/>
    <n v="21067"/>
    <d v="2026-02-04T00:00:00"/>
    <x v="4"/>
    <m/>
    <n v="379147"/>
    <x v="0"/>
    <s v="C"/>
    <d v="2026-02-04T00:00:00"/>
    <x v="0"/>
    <d v="2026-02-04T00:00:00"/>
    <m/>
    <n v="0"/>
    <n v="0"/>
    <n v="0"/>
    <n v="0"/>
    <n v="0"/>
    <n v="0"/>
    <n v="1"/>
    <n v="0"/>
    <n v="0"/>
    <n v="0"/>
    <n v="0"/>
    <n v="0"/>
    <n v="0"/>
    <n v="0"/>
    <n v="0"/>
    <n v="0"/>
    <n v="0"/>
    <n v="0"/>
    <n v="0"/>
    <n v="0"/>
    <n v="0"/>
    <n v="0"/>
    <n v="0"/>
    <n v="0"/>
    <n v="0"/>
    <n v="0"/>
    <n v="0"/>
    <n v="0"/>
    <n v="0"/>
    <n v="0"/>
    <n v="0"/>
    <n v="0"/>
    <n v="0"/>
    <n v="0"/>
    <n v="0"/>
    <n v="0"/>
    <n v="0"/>
    <n v="0"/>
    <n v="0"/>
    <m/>
    <s v="Tenant-Based scattered site"/>
    <x v="0"/>
    <m/>
    <m/>
    <s v="Greenville"/>
    <s v="NC"/>
    <n v="27834"/>
    <n v="3"/>
    <n v="1"/>
    <n v="0"/>
    <n v="0"/>
    <n v="0"/>
    <n v="0"/>
    <n v="0"/>
    <n v="0"/>
    <n v="0"/>
    <n v="0"/>
    <n v="0"/>
    <n v="3"/>
    <n v="0"/>
    <m/>
    <m/>
    <n v="0"/>
    <n v="3"/>
    <n v="3"/>
    <s v="No"/>
    <m/>
    <n v="2"/>
  </r>
  <r>
    <n v="242"/>
    <s v="NC"/>
    <x v="2"/>
    <s v="NC-503"/>
    <n v="2026"/>
    <x v="102"/>
    <n v="20735"/>
    <s v="NCCADV - Tyrell County - Safe@Home Hyde County Hotline - RRH - CoC"/>
    <m/>
    <n v="20741"/>
    <d v="2026-02-04T00:00:00"/>
    <x v="4"/>
    <m/>
    <n v="379177"/>
    <x v="0"/>
    <s v="C"/>
    <d v="2026-02-04T00:00:00"/>
    <x v="0"/>
    <d v="2026-02-04T00:00:00"/>
    <m/>
    <n v="0"/>
    <n v="0"/>
    <n v="0"/>
    <n v="0"/>
    <n v="0"/>
    <n v="0"/>
    <n v="1"/>
    <n v="0"/>
    <n v="0"/>
    <n v="0"/>
    <n v="0"/>
    <n v="0"/>
    <n v="0"/>
    <n v="0"/>
    <n v="0"/>
    <n v="0"/>
    <n v="0"/>
    <n v="0"/>
    <n v="0"/>
    <n v="0"/>
    <n v="0"/>
    <n v="0"/>
    <n v="0"/>
    <n v="0"/>
    <n v="0"/>
    <n v="0"/>
    <n v="0"/>
    <n v="0"/>
    <n v="0"/>
    <n v="0"/>
    <n v="0"/>
    <n v="0"/>
    <n v="0"/>
    <n v="0"/>
    <n v="0"/>
    <n v="0"/>
    <n v="0"/>
    <n v="0"/>
    <n v="0"/>
    <m/>
    <s v="Tenant-Based scattered site"/>
    <x v="0"/>
    <m/>
    <m/>
    <s v="Columbia"/>
    <s v="NC"/>
    <n v="27925"/>
    <n v="0"/>
    <n v="0"/>
    <n v="0"/>
    <n v="0"/>
    <n v="0"/>
    <n v="1"/>
    <n v="0"/>
    <n v="0"/>
    <n v="0"/>
    <n v="0"/>
    <n v="0"/>
    <n v="1"/>
    <n v="0"/>
    <m/>
    <m/>
    <n v="0"/>
    <n v="1"/>
    <n v="1"/>
    <s v="No"/>
    <m/>
    <n v="2"/>
  </r>
  <r>
    <n v="238"/>
    <s v="NC"/>
    <x v="2"/>
    <s v="NC-503"/>
    <n v="2026"/>
    <x v="103"/>
    <n v="20733"/>
    <s v="New Hope of McDowell - McDowell County - ES - Private"/>
    <m/>
    <n v="20734"/>
    <d v="2026-02-04T00:00:00"/>
    <x v="0"/>
    <s v="Facility"/>
    <n v="379111"/>
    <x v="2"/>
    <s v="C"/>
    <d v="2023-01-01T00:00:00"/>
    <x v="0"/>
    <d v="2023-01-01T00:00:00"/>
    <m/>
    <n v="0"/>
    <n v="0"/>
    <n v="0"/>
    <n v="0"/>
    <n v="0"/>
    <n v="0"/>
    <n v="0"/>
    <n v="0"/>
    <n v="0"/>
    <n v="0"/>
    <n v="0"/>
    <n v="0"/>
    <n v="0"/>
    <n v="0"/>
    <n v="0"/>
    <n v="0"/>
    <n v="0"/>
    <n v="0"/>
    <n v="0"/>
    <n v="0"/>
    <n v="0"/>
    <n v="0"/>
    <n v="0"/>
    <n v="0"/>
    <n v="0"/>
    <n v="0"/>
    <n v="0"/>
    <n v="0"/>
    <n v="0"/>
    <n v="0"/>
    <n v="0"/>
    <n v="0"/>
    <n v="0"/>
    <n v="0"/>
    <n v="0"/>
    <n v="0"/>
    <n v="0"/>
    <n v="0"/>
    <n v="1"/>
    <s v="FVPSA"/>
    <s v="Site Based-Single"/>
    <x v="0"/>
    <m/>
    <m/>
    <s v="Marion"/>
    <s v="NC"/>
    <n v="28752"/>
    <n v="8"/>
    <n v="2"/>
    <n v="0"/>
    <n v="0"/>
    <n v="0"/>
    <n v="6"/>
    <n v="0"/>
    <n v="0"/>
    <n v="0"/>
    <n v="0"/>
    <n v="0"/>
    <n v="14"/>
    <n v="0"/>
    <m/>
    <m/>
    <n v="0"/>
    <n v="0"/>
    <n v="14"/>
    <s v="No"/>
    <m/>
    <n v="2"/>
  </r>
  <r>
    <n v="362"/>
    <s v="NC"/>
    <x v="2"/>
    <s v="NC-503"/>
    <n v="2026"/>
    <x v="104"/>
    <n v="1001"/>
    <s v="New Horizons Life and Family Services - Richmond County - Hotel/Motel DV Shelter - ES - Private"/>
    <m/>
    <n v="21098"/>
    <d v="2026-02-04T00:00:00"/>
    <x v="0"/>
    <s v="Voucher"/>
    <n v="379153"/>
    <x v="0"/>
    <s v="C"/>
    <d v="2026-02-04T00:00:00"/>
    <x v="0"/>
    <d v="2026-02-04T00:00:00"/>
    <m/>
    <n v="0"/>
    <n v="0"/>
    <n v="0"/>
    <n v="0"/>
    <n v="0"/>
    <n v="0"/>
    <n v="0"/>
    <n v="0"/>
    <n v="0"/>
    <n v="0"/>
    <n v="0"/>
    <n v="0"/>
    <n v="0"/>
    <n v="0"/>
    <n v="0"/>
    <n v="0"/>
    <n v="0"/>
    <n v="0"/>
    <n v="0"/>
    <n v="0"/>
    <n v="0"/>
    <n v="0"/>
    <n v="0"/>
    <n v="0"/>
    <n v="0"/>
    <n v="0"/>
    <n v="0"/>
    <n v="0"/>
    <n v="0"/>
    <n v="0"/>
    <n v="0"/>
    <n v="0"/>
    <n v="0"/>
    <n v="0"/>
    <n v="0"/>
    <n v="0"/>
    <n v="0"/>
    <n v="0"/>
    <n v="1"/>
    <s v="VOCA, VAWA"/>
    <s v="Tenant-Based scattered site"/>
    <x v="0"/>
    <m/>
    <m/>
    <s v="Rockingham"/>
    <s v="NC"/>
    <n v="28379"/>
    <n v="0"/>
    <n v="0"/>
    <n v="0"/>
    <n v="0"/>
    <n v="0"/>
    <n v="0"/>
    <n v="0"/>
    <n v="0"/>
    <n v="0"/>
    <n v="0"/>
    <n v="0"/>
    <n v="0"/>
    <n v="0"/>
    <m/>
    <m/>
    <n v="1"/>
    <n v="1"/>
    <n v="1"/>
    <s v="No"/>
    <m/>
    <n v="2"/>
  </r>
  <r>
    <n v="256"/>
    <s v="NC"/>
    <x v="2"/>
    <s v="NC-503"/>
    <n v="2026"/>
    <x v="105"/>
    <n v="20419"/>
    <s v="North Carolina Commission of Indian Affairs - Bladen County - EHV - PH - HUD"/>
    <m/>
    <n v="20813"/>
    <d v="2026-02-04T00:00:00"/>
    <x v="3"/>
    <m/>
    <n v="379017"/>
    <x v="2"/>
    <s v="C"/>
    <d v="2026-02-04T00:00:00"/>
    <x v="2"/>
    <d v="2024-01-31T00:00:00"/>
    <m/>
    <n v="0"/>
    <n v="0"/>
    <n v="0"/>
    <n v="0"/>
    <n v="0"/>
    <n v="0"/>
    <n v="0"/>
    <n v="0"/>
    <n v="0"/>
    <n v="0"/>
    <n v="0"/>
    <n v="0"/>
    <n v="0"/>
    <n v="0"/>
    <n v="0"/>
    <n v="0"/>
    <n v="0"/>
    <n v="0"/>
    <n v="0"/>
    <n v="0"/>
    <n v="0"/>
    <n v="0"/>
    <n v="0"/>
    <n v="0"/>
    <n v="0"/>
    <n v="0"/>
    <n v="0"/>
    <n v="0"/>
    <n v="0"/>
    <n v="0"/>
    <n v="0"/>
    <n v="0"/>
    <n v="0"/>
    <n v="0"/>
    <n v="0"/>
    <n v="1"/>
    <n v="0"/>
    <n v="0"/>
    <n v="0"/>
    <m/>
    <s v="Tenant-Based scattered site"/>
    <x v="1"/>
    <m/>
    <m/>
    <s v="Elizabethtown"/>
    <s v="NC"/>
    <n v="28337"/>
    <n v="0"/>
    <n v="0"/>
    <n v="0"/>
    <n v="0"/>
    <n v="0"/>
    <n v="1"/>
    <n v="0"/>
    <n v="0"/>
    <n v="0"/>
    <n v="0"/>
    <n v="0"/>
    <n v="1"/>
    <n v="0"/>
    <m/>
    <m/>
    <n v="0"/>
    <n v="1"/>
    <n v="1"/>
    <s v="No"/>
    <m/>
    <n v="2"/>
  </r>
  <r>
    <n v="257"/>
    <s v="NC"/>
    <x v="2"/>
    <s v="NC-503"/>
    <n v="2026"/>
    <x v="105"/>
    <n v="20419"/>
    <s v="North Carolina Commission of Indian Affairs - Columbus County - EHV - PH - HUD"/>
    <m/>
    <n v="20814"/>
    <d v="2026-02-04T00:00:00"/>
    <x v="3"/>
    <m/>
    <n v="379047"/>
    <x v="2"/>
    <s v="C"/>
    <d v="2026-02-03T00:00:00"/>
    <x v="2"/>
    <d v="2024-01-30T00:00:00"/>
    <m/>
    <n v="0"/>
    <n v="0"/>
    <n v="0"/>
    <n v="0"/>
    <n v="0"/>
    <n v="0"/>
    <n v="0"/>
    <n v="0"/>
    <n v="0"/>
    <n v="0"/>
    <n v="0"/>
    <n v="0"/>
    <n v="0"/>
    <n v="0"/>
    <n v="0"/>
    <n v="0"/>
    <n v="0"/>
    <n v="0"/>
    <n v="0"/>
    <n v="0"/>
    <n v="0"/>
    <n v="0"/>
    <n v="0"/>
    <n v="0"/>
    <n v="0"/>
    <n v="0"/>
    <n v="0"/>
    <n v="0"/>
    <n v="0"/>
    <n v="0"/>
    <n v="0"/>
    <n v="0"/>
    <n v="0"/>
    <n v="0"/>
    <n v="0"/>
    <n v="1"/>
    <n v="0"/>
    <n v="0"/>
    <n v="0"/>
    <m/>
    <s v="Tenant-Based scattered site"/>
    <x v="1"/>
    <m/>
    <m/>
    <s v="Lake Waccamaw"/>
    <s v="NC"/>
    <n v="28450"/>
    <n v="0"/>
    <n v="0"/>
    <n v="0"/>
    <n v="0"/>
    <n v="0"/>
    <n v="6"/>
    <n v="0"/>
    <n v="0"/>
    <n v="0"/>
    <n v="0"/>
    <n v="0"/>
    <n v="6"/>
    <n v="0"/>
    <m/>
    <m/>
    <n v="0"/>
    <n v="4"/>
    <n v="6"/>
    <s v="No"/>
    <m/>
    <n v="2"/>
  </r>
  <r>
    <n v="258"/>
    <s v="NC"/>
    <x v="2"/>
    <s v="NC-503"/>
    <n v="2026"/>
    <x v="105"/>
    <n v="20419"/>
    <s v="North Carolina Commission of Indian Affairs - Craven County - EHV - PH - HUD"/>
    <m/>
    <n v="20815"/>
    <d v="2026-02-04T00:00:00"/>
    <x v="3"/>
    <m/>
    <n v="379049"/>
    <x v="2"/>
    <s v="C"/>
    <d v="2026-02-04T00:00:00"/>
    <x v="2"/>
    <d v="2024-01-31T00:00:00"/>
    <m/>
    <n v="0"/>
    <n v="0"/>
    <n v="0"/>
    <n v="0"/>
    <n v="0"/>
    <n v="0"/>
    <n v="0"/>
    <n v="0"/>
    <n v="0"/>
    <n v="0"/>
    <n v="0"/>
    <n v="0"/>
    <n v="0"/>
    <n v="0"/>
    <n v="0"/>
    <n v="0"/>
    <n v="0"/>
    <n v="0"/>
    <n v="0"/>
    <n v="0"/>
    <n v="0"/>
    <n v="0"/>
    <n v="0"/>
    <n v="0"/>
    <n v="0"/>
    <n v="0"/>
    <n v="0"/>
    <n v="0"/>
    <n v="0"/>
    <n v="0"/>
    <n v="0"/>
    <n v="0"/>
    <n v="0"/>
    <n v="0"/>
    <n v="0"/>
    <n v="1"/>
    <n v="0"/>
    <n v="0"/>
    <n v="0"/>
    <m/>
    <s v="Tenant-Based scattered site"/>
    <x v="1"/>
    <m/>
    <m/>
    <s v="New Bern"/>
    <s v="NC"/>
    <n v="28560"/>
    <n v="0"/>
    <n v="0"/>
    <n v="0"/>
    <n v="0"/>
    <n v="0"/>
    <n v="3"/>
    <n v="0"/>
    <n v="0"/>
    <n v="0"/>
    <n v="0"/>
    <n v="0"/>
    <n v="3"/>
    <n v="0"/>
    <m/>
    <m/>
    <n v="0"/>
    <n v="3"/>
    <n v="3"/>
    <s v="No"/>
    <m/>
    <n v="2"/>
  </r>
  <r>
    <n v="259"/>
    <s v="NC"/>
    <x v="2"/>
    <s v="NC-503"/>
    <n v="2026"/>
    <x v="105"/>
    <n v="20419"/>
    <s v="North Carolina Commission of Indian Affairs - Duplin County - EHV - PH - HUD"/>
    <m/>
    <n v="20816"/>
    <d v="2026-02-04T00:00:00"/>
    <x v="3"/>
    <m/>
    <n v="379061"/>
    <x v="2"/>
    <s v="C"/>
    <d v="2024-01-31T00:00:00"/>
    <x v="2"/>
    <d v="2024-01-31T00:00:00"/>
    <m/>
    <n v="0"/>
    <n v="0"/>
    <n v="0"/>
    <n v="0"/>
    <n v="0"/>
    <n v="0"/>
    <n v="0"/>
    <n v="0"/>
    <n v="0"/>
    <n v="0"/>
    <n v="0"/>
    <n v="0"/>
    <n v="0"/>
    <n v="0"/>
    <n v="0"/>
    <n v="0"/>
    <n v="0"/>
    <n v="0"/>
    <n v="0"/>
    <n v="0"/>
    <n v="0"/>
    <n v="0"/>
    <n v="0"/>
    <n v="0"/>
    <n v="0"/>
    <n v="0"/>
    <n v="0"/>
    <n v="0"/>
    <n v="0"/>
    <n v="0"/>
    <n v="0"/>
    <n v="0"/>
    <n v="0"/>
    <n v="0"/>
    <n v="0"/>
    <n v="1"/>
    <n v="0"/>
    <n v="0"/>
    <n v="0"/>
    <m/>
    <s v="Tenant-Based scattered site"/>
    <x v="1"/>
    <m/>
    <m/>
    <s v="Kenansville"/>
    <s v="NC"/>
    <n v="28349"/>
    <n v="0"/>
    <n v="0"/>
    <n v="0"/>
    <n v="0"/>
    <n v="0"/>
    <n v="1"/>
    <n v="0"/>
    <n v="0"/>
    <n v="0"/>
    <n v="0"/>
    <n v="0"/>
    <n v="1"/>
    <n v="0"/>
    <m/>
    <m/>
    <n v="0"/>
    <n v="1"/>
    <n v="1"/>
    <s v="No"/>
    <m/>
    <n v="2"/>
  </r>
  <r>
    <n v="260"/>
    <s v="NC"/>
    <x v="2"/>
    <s v="NC-503"/>
    <n v="2026"/>
    <x v="105"/>
    <n v="20419"/>
    <s v="North Carolina Commission of Indian Affairs - Franklin County - EHV - PH - HUD"/>
    <m/>
    <n v="20817"/>
    <d v="2026-02-04T00:00:00"/>
    <x v="3"/>
    <m/>
    <n v="379069"/>
    <x v="2"/>
    <s v="C"/>
    <d v="2026-02-04T00:00:00"/>
    <x v="2"/>
    <d v="2024-01-31T00:00:00"/>
    <m/>
    <n v="0"/>
    <n v="0"/>
    <n v="0"/>
    <n v="0"/>
    <n v="0"/>
    <n v="0"/>
    <n v="0"/>
    <n v="0"/>
    <n v="0"/>
    <n v="0"/>
    <n v="0"/>
    <n v="0"/>
    <n v="0"/>
    <n v="0"/>
    <n v="0"/>
    <n v="0"/>
    <n v="0"/>
    <n v="0"/>
    <n v="0"/>
    <n v="0"/>
    <n v="0"/>
    <n v="0"/>
    <n v="0"/>
    <n v="0"/>
    <n v="0"/>
    <n v="0"/>
    <n v="0"/>
    <n v="0"/>
    <n v="0"/>
    <n v="0"/>
    <n v="0"/>
    <n v="0"/>
    <n v="0"/>
    <n v="0"/>
    <n v="0"/>
    <n v="1"/>
    <n v="0"/>
    <n v="0"/>
    <n v="0"/>
    <m/>
    <s v="Tenant-Based scattered site"/>
    <x v="1"/>
    <m/>
    <m/>
    <s v="Louisburg"/>
    <s v="NC"/>
    <n v="28349"/>
    <n v="0"/>
    <n v="0"/>
    <n v="0"/>
    <n v="0"/>
    <n v="0"/>
    <n v="24"/>
    <n v="0"/>
    <n v="0"/>
    <n v="0"/>
    <n v="0"/>
    <n v="0"/>
    <n v="24"/>
    <n v="0"/>
    <m/>
    <m/>
    <n v="0"/>
    <n v="16"/>
    <n v="24"/>
    <s v="No"/>
    <m/>
    <n v="2"/>
  </r>
  <r>
    <n v="261"/>
    <s v="NC"/>
    <x v="2"/>
    <s v="NC-503"/>
    <n v="2026"/>
    <x v="105"/>
    <n v="20419"/>
    <s v="North Carolina Commission of Indian Affairs - Granville County - EHV - PH - HUD"/>
    <m/>
    <n v="20818"/>
    <d v="2026-02-04T00:00:00"/>
    <x v="3"/>
    <m/>
    <n v="379077"/>
    <x v="2"/>
    <s v="C"/>
    <d v="2026-02-04T00:00:00"/>
    <x v="2"/>
    <d v="2024-01-31T00:00:00"/>
    <m/>
    <n v="0"/>
    <n v="0"/>
    <n v="0"/>
    <n v="0"/>
    <n v="0"/>
    <n v="0"/>
    <n v="0"/>
    <n v="0"/>
    <n v="0"/>
    <n v="0"/>
    <n v="0"/>
    <n v="0"/>
    <n v="0"/>
    <n v="0"/>
    <n v="0"/>
    <n v="0"/>
    <n v="0"/>
    <n v="0"/>
    <n v="0"/>
    <n v="0"/>
    <n v="0"/>
    <n v="0"/>
    <n v="0"/>
    <n v="0"/>
    <n v="0"/>
    <n v="0"/>
    <n v="0"/>
    <n v="0"/>
    <n v="0"/>
    <n v="0"/>
    <n v="0"/>
    <n v="0"/>
    <n v="0"/>
    <n v="0"/>
    <n v="0"/>
    <n v="1"/>
    <n v="0"/>
    <n v="0"/>
    <n v="0"/>
    <m/>
    <s v="Tenant-Based scattered site"/>
    <x v="1"/>
    <m/>
    <m/>
    <s v="Oxford"/>
    <s v="NC"/>
    <n v="27565"/>
    <n v="0"/>
    <n v="0"/>
    <n v="0"/>
    <n v="0"/>
    <n v="0"/>
    <n v="54"/>
    <n v="0"/>
    <n v="0"/>
    <n v="0"/>
    <n v="0"/>
    <n v="0"/>
    <n v="54"/>
    <n v="0"/>
    <m/>
    <m/>
    <n v="0"/>
    <n v="13"/>
    <n v="54"/>
    <s v="No"/>
    <m/>
    <n v="2"/>
  </r>
  <r>
    <n v="311"/>
    <s v="NC"/>
    <x v="2"/>
    <s v="NC-503"/>
    <n v="2026"/>
    <x v="105"/>
    <n v="20419"/>
    <s v="North Carolina Commission of Indian Affairs - Granville County - SV - PH - HUD"/>
    <m/>
    <n v="20974"/>
    <d v="2026-02-04T00:00:00"/>
    <x v="3"/>
    <m/>
    <n v="379077"/>
    <x v="2"/>
    <s v="C"/>
    <d v="2025-01-29T00:00:00"/>
    <x v="2"/>
    <d v="2025-01-29T00:00:00"/>
    <m/>
    <n v="0"/>
    <n v="0"/>
    <n v="0"/>
    <n v="0"/>
    <n v="0"/>
    <n v="0"/>
    <n v="0"/>
    <n v="0"/>
    <n v="0"/>
    <n v="0"/>
    <n v="0"/>
    <n v="0"/>
    <n v="0"/>
    <n v="0"/>
    <n v="0"/>
    <n v="0"/>
    <n v="0"/>
    <n v="0"/>
    <n v="0"/>
    <n v="0"/>
    <n v="0"/>
    <n v="0"/>
    <n v="0"/>
    <n v="0"/>
    <n v="0"/>
    <n v="0"/>
    <n v="0"/>
    <n v="0"/>
    <n v="0"/>
    <n v="0"/>
    <n v="0"/>
    <n v="0"/>
    <n v="0"/>
    <n v="0"/>
    <n v="1"/>
    <n v="0"/>
    <n v="0"/>
    <n v="0"/>
    <n v="0"/>
    <m/>
    <s v="Tenant-Based scattered site"/>
    <x v="1"/>
    <s v="100 E Six Forks Rd # 200"/>
    <m/>
    <s v="Raleigh"/>
    <s v="NC"/>
    <n v="27565"/>
    <n v="0"/>
    <n v="0"/>
    <n v="0"/>
    <n v="0"/>
    <n v="0"/>
    <n v="2"/>
    <n v="0"/>
    <n v="0"/>
    <n v="0"/>
    <n v="0"/>
    <n v="0"/>
    <n v="2"/>
    <n v="0"/>
    <m/>
    <m/>
    <n v="0"/>
    <n v="1"/>
    <n v="2"/>
    <s v="No"/>
    <m/>
    <n v="2"/>
  </r>
  <r>
    <n v="255"/>
    <s v="NC"/>
    <x v="2"/>
    <s v="NC-503"/>
    <n v="2026"/>
    <x v="105"/>
    <n v="20419"/>
    <s v="North Carolina Commission of Indian Affairs - Halifax County - EHV - PH - HUD"/>
    <m/>
    <n v="20812"/>
    <d v="2026-02-04T00:00:00"/>
    <x v="3"/>
    <m/>
    <n v="379083"/>
    <x v="2"/>
    <s v="C"/>
    <d v="2026-02-04T00:00:00"/>
    <x v="2"/>
    <d v="2024-01-31T00:00:00"/>
    <m/>
    <n v="0"/>
    <n v="0"/>
    <n v="0"/>
    <n v="0"/>
    <n v="0"/>
    <n v="0"/>
    <n v="0"/>
    <n v="0"/>
    <n v="0"/>
    <n v="0"/>
    <n v="0"/>
    <n v="0"/>
    <n v="0"/>
    <n v="0"/>
    <n v="0"/>
    <n v="0"/>
    <n v="0"/>
    <n v="0"/>
    <n v="0"/>
    <n v="0"/>
    <n v="0"/>
    <n v="0"/>
    <n v="0"/>
    <n v="0"/>
    <n v="0"/>
    <n v="0"/>
    <n v="0"/>
    <n v="0"/>
    <n v="0"/>
    <n v="0"/>
    <n v="0"/>
    <n v="0"/>
    <n v="0"/>
    <n v="0"/>
    <n v="0"/>
    <n v="1"/>
    <n v="0"/>
    <n v="0"/>
    <n v="0"/>
    <m/>
    <s v="Tenant-Based scattered site"/>
    <x v="1"/>
    <m/>
    <m/>
    <s v="Hollister"/>
    <s v="NC"/>
    <n v="27844"/>
    <n v="0"/>
    <n v="0"/>
    <n v="0"/>
    <n v="0"/>
    <n v="0"/>
    <n v="101"/>
    <n v="0"/>
    <n v="0"/>
    <n v="0"/>
    <n v="0"/>
    <n v="0"/>
    <n v="101"/>
    <n v="0"/>
    <m/>
    <m/>
    <n v="0"/>
    <n v="79"/>
    <n v="101"/>
    <s v="No"/>
    <m/>
    <n v="2"/>
  </r>
  <r>
    <n v="278"/>
    <s v="NC"/>
    <x v="2"/>
    <s v="NC-503"/>
    <n v="2026"/>
    <x v="105"/>
    <n v="20419"/>
    <s v="North Carolina Commission of Indian Affairs - Halifax County - SV - PH - HUD"/>
    <m/>
    <n v="20845"/>
    <d v="2026-02-04T00:00:00"/>
    <x v="3"/>
    <m/>
    <n v="379083"/>
    <x v="2"/>
    <s v="C"/>
    <d v="2026-02-04T00:00:00"/>
    <x v="2"/>
    <d v="2024-01-31T00:00:00"/>
    <m/>
    <n v="0"/>
    <n v="0"/>
    <n v="0"/>
    <n v="0"/>
    <n v="0"/>
    <n v="0"/>
    <n v="0"/>
    <n v="0"/>
    <n v="0"/>
    <n v="0"/>
    <n v="0"/>
    <n v="0"/>
    <n v="0"/>
    <n v="0"/>
    <n v="0"/>
    <n v="0"/>
    <n v="0"/>
    <n v="0"/>
    <n v="0"/>
    <n v="0"/>
    <n v="0"/>
    <n v="0"/>
    <n v="0"/>
    <n v="0"/>
    <n v="0"/>
    <n v="0"/>
    <n v="0"/>
    <n v="0"/>
    <n v="0"/>
    <n v="0"/>
    <n v="0"/>
    <n v="0"/>
    <n v="0"/>
    <n v="0"/>
    <n v="1"/>
    <n v="0"/>
    <n v="0"/>
    <n v="0"/>
    <n v="0"/>
    <m/>
    <s v="Tenant-Based scattered site"/>
    <x v="1"/>
    <m/>
    <m/>
    <s v="Roanoke Rapids"/>
    <s v="NC"/>
    <n v="27870"/>
    <n v="0"/>
    <n v="0"/>
    <n v="0"/>
    <n v="0"/>
    <n v="0"/>
    <n v="1"/>
    <n v="0"/>
    <n v="0"/>
    <n v="0"/>
    <n v="0"/>
    <n v="0"/>
    <n v="1"/>
    <n v="0"/>
    <m/>
    <m/>
    <n v="0"/>
    <n v="1"/>
    <n v="1"/>
    <s v="No"/>
    <m/>
    <n v="2"/>
  </r>
  <r>
    <n v="262"/>
    <s v="NC"/>
    <x v="2"/>
    <s v="NC-503"/>
    <n v="2026"/>
    <x v="105"/>
    <n v="20419"/>
    <s v="North Carolina Commission of Indian Affairs - Hoke County - EHV - PH - HUD"/>
    <m/>
    <n v="20819"/>
    <d v="2026-02-04T00:00:00"/>
    <x v="3"/>
    <m/>
    <n v="379093"/>
    <x v="2"/>
    <s v="C"/>
    <d v="2026-02-04T00:00:00"/>
    <x v="2"/>
    <d v="2024-01-31T00:00:00"/>
    <m/>
    <n v="0"/>
    <n v="0"/>
    <n v="0"/>
    <n v="0"/>
    <n v="0"/>
    <n v="0"/>
    <n v="0"/>
    <n v="0"/>
    <n v="0"/>
    <n v="0"/>
    <n v="0"/>
    <n v="0"/>
    <n v="0"/>
    <n v="0"/>
    <n v="0"/>
    <n v="0"/>
    <n v="0"/>
    <n v="0"/>
    <n v="0"/>
    <n v="0"/>
    <n v="0"/>
    <n v="0"/>
    <n v="0"/>
    <n v="0"/>
    <n v="0"/>
    <n v="0"/>
    <n v="0"/>
    <n v="0"/>
    <n v="0"/>
    <n v="0"/>
    <n v="0"/>
    <n v="0"/>
    <n v="0"/>
    <n v="0"/>
    <n v="0"/>
    <n v="1"/>
    <n v="0"/>
    <n v="0"/>
    <n v="0"/>
    <m/>
    <s v="Tenant-Based scattered site"/>
    <x v="1"/>
    <m/>
    <m/>
    <s v="Raeford"/>
    <s v="NC"/>
    <n v="28376"/>
    <n v="0"/>
    <n v="0"/>
    <n v="0"/>
    <n v="0"/>
    <n v="0"/>
    <n v="6"/>
    <n v="0"/>
    <n v="0"/>
    <n v="0"/>
    <n v="0"/>
    <n v="0"/>
    <n v="6"/>
    <n v="0"/>
    <m/>
    <m/>
    <n v="0"/>
    <n v="5"/>
    <n v="6"/>
    <s v="No"/>
    <m/>
    <n v="2"/>
  </r>
  <r>
    <n v="263"/>
    <s v="NC"/>
    <x v="2"/>
    <s v="NC-503"/>
    <n v="2026"/>
    <x v="105"/>
    <n v="20419"/>
    <s v="North Carolina Commission of Indian Affairs - Martin County - EHV - PH - HUD"/>
    <m/>
    <n v="20820"/>
    <d v="2026-02-04T00:00:00"/>
    <x v="3"/>
    <m/>
    <n v="379117"/>
    <x v="2"/>
    <s v="C"/>
    <d v="2024-01-31T00:00:00"/>
    <x v="2"/>
    <d v="2024-01-31T00:00:00"/>
    <m/>
    <n v="0"/>
    <n v="0"/>
    <n v="0"/>
    <n v="0"/>
    <n v="0"/>
    <n v="0"/>
    <n v="0"/>
    <n v="0"/>
    <n v="0"/>
    <n v="0"/>
    <n v="0"/>
    <n v="0"/>
    <n v="0"/>
    <n v="0"/>
    <n v="0"/>
    <n v="0"/>
    <n v="0"/>
    <n v="0"/>
    <n v="0"/>
    <n v="0"/>
    <n v="0"/>
    <n v="0"/>
    <n v="0"/>
    <n v="0"/>
    <n v="0"/>
    <n v="0"/>
    <n v="0"/>
    <n v="0"/>
    <n v="0"/>
    <n v="0"/>
    <n v="0"/>
    <n v="0"/>
    <n v="0"/>
    <n v="0"/>
    <n v="0"/>
    <n v="1"/>
    <n v="0"/>
    <n v="0"/>
    <n v="0"/>
    <m/>
    <s v="Tenant-Based scattered site"/>
    <x v="1"/>
    <m/>
    <m/>
    <s v="Williamston"/>
    <s v="NC"/>
    <n v="27892"/>
    <n v="0"/>
    <n v="0"/>
    <n v="0"/>
    <n v="0"/>
    <n v="0"/>
    <n v="1"/>
    <n v="0"/>
    <n v="0"/>
    <n v="0"/>
    <n v="0"/>
    <n v="0"/>
    <n v="1"/>
    <n v="0"/>
    <m/>
    <m/>
    <n v="0"/>
    <n v="1"/>
    <n v="1"/>
    <s v="No"/>
    <m/>
    <n v="2"/>
  </r>
  <r>
    <n v="265"/>
    <s v="NC"/>
    <x v="2"/>
    <s v="NC-503"/>
    <n v="2026"/>
    <x v="105"/>
    <n v="20419"/>
    <s v="North Carolina Commission of Indian Affairs - Moore County - EHV - PH - HUD"/>
    <m/>
    <n v="20822"/>
    <d v="2026-02-04T00:00:00"/>
    <x v="3"/>
    <m/>
    <n v="379125"/>
    <x v="2"/>
    <s v="C"/>
    <d v="2026-02-04T00:00:00"/>
    <x v="2"/>
    <d v="2024-01-31T00:00:00"/>
    <m/>
    <n v="0"/>
    <n v="0"/>
    <n v="0"/>
    <n v="0"/>
    <n v="0"/>
    <n v="0"/>
    <n v="0"/>
    <n v="0"/>
    <n v="0"/>
    <n v="0"/>
    <n v="0"/>
    <n v="0"/>
    <n v="0"/>
    <n v="0"/>
    <n v="0"/>
    <n v="0"/>
    <n v="0"/>
    <n v="0"/>
    <n v="0"/>
    <n v="0"/>
    <n v="0"/>
    <n v="0"/>
    <n v="0"/>
    <n v="0"/>
    <n v="0"/>
    <n v="0"/>
    <n v="0"/>
    <n v="0"/>
    <n v="0"/>
    <n v="0"/>
    <n v="0"/>
    <n v="0"/>
    <n v="0"/>
    <n v="0"/>
    <n v="0"/>
    <n v="1"/>
    <n v="0"/>
    <n v="0"/>
    <n v="0"/>
    <m/>
    <s v="Tenant-Based scattered site"/>
    <x v="1"/>
    <m/>
    <m/>
    <s v="Southern Pines"/>
    <s v="NC"/>
    <n v="28387"/>
    <n v="0"/>
    <n v="0"/>
    <n v="0"/>
    <n v="0"/>
    <n v="0"/>
    <n v="4"/>
    <n v="0"/>
    <n v="0"/>
    <n v="0"/>
    <n v="0"/>
    <n v="0"/>
    <n v="4"/>
    <n v="0"/>
    <m/>
    <m/>
    <n v="0"/>
    <n v="3"/>
    <n v="4"/>
    <s v="No"/>
    <m/>
    <n v="2"/>
  </r>
  <r>
    <n v="266"/>
    <s v="NC"/>
    <x v="2"/>
    <s v="NC-503"/>
    <n v="2026"/>
    <x v="105"/>
    <n v="20419"/>
    <s v="North Carolina Commission of Indian Affairs - Nash County - EHV - PH - HUD"/>
    <m/>
    <n v="20823"/>
    <d v="2026-02-04T00:00:00"/>
    <x v="3"/>
    <m/>
    <n v="379127"/>
    <x v="2"/>
    <s v="C"/>
    <d v="2026-02-04T00:00:00"/>
    <x v="2"/>
    <d v="2024-01-31T00:00:00"/>
    <m/>
    <n v="0"/>
    <n v="0"/>
    <n v="0"/>
    <n v="0"/>
    <n v="0"/>
    <n v="0"/>
    <n v="0"/>
    <n v="0"/>
    <n v="0"/>
    <n v="0"/>
    <n v="0"/>
    <n v="0"/>
    <n v="0"/>
    <n v="0"/>
    <n v="0"/>
    <n v="0"/>
    <n v="0"/>
    <n v="0"/>
    <n v="0"/>
    <n v="0"/>
    <n v="0"/>
    <n v="0"/>
    <n v="0"/>
    <n v="0"/>
    <n v="0"/>
    <n v="0"/>
    <n v="0"/>
    <n v="0"/>
    <n v="0"/>
    <n v="0"/>
    <n v="0"/>
    <n v="0"/>
    <n v="0"/>
    <n v="0"/>
    <n v="0"/>
    <n v="1"/>
    <n v="0"/>
    <n v="0"/>
    <n v="0"/>
    <m/>
    <s v="Tenant-Based scattered site"/>
    <x v="1"/>
    <m/>
    <m/>
    <s v="Rocky Mount"/>
    <s v="NC"/>
    <n v="27804"/>
    <n v="0"/>
    <n v="0"/>
    <n v="0"/>
    <n v="0"/>
    <n v="0"/>
    <n v="60"/>
    <n v="0"/>
    <n v="0"/>
    <n v="0"/>
    <n v="0"/>
    <n v="0"/>
    <n v="60"/>
    <n v="0"/>
    <m/>
    <m/>
    <n v="0"/>
    <n v="56"/>
    <n v="60"/>
    <s v="No"/>
    <m/>
    <n v="2"/>
  </r>
  <r>
    <n v="267"/>
    <s v="NC"/>
    <x v="2"/>
    <s v="NC-503"/>
    <n v="2026"/>
    <x v="105"/>
    <n v="20419"/>
    <s v="North Carolina Commission of Indian Affairs - Onslow County - EHV - PH - HUD"/>
    <m/>
    <n v="20824"/>
    <d v="2026-02-04T00:00:00"/>
    <x v="3"/>
    <m/>
    <n v="379133"/>
    <x v="2"/>
    <s v="C"/>
    <d v="2026-02-04T00:00:00"/>
    <x v="2"/>
    <d v="2024-01-31T00:00:00"/>
    <m/>
    <n v="0"/>
    <n v="0"/>
    <n v="0"/>
    <n v="0"/>
    <n v="0"/>
    <n v="0"/>
    <n v="0"/>
    <n v="0"/>
    <n v="0"/>
    <n v="0"/>
    <n v="0"/>
    <n v="0"/>
    <n v="0"/>
    <n v="0"/>
    <n v="0"/>
    <n v="0"/>
    <n v="0"/>
    <n v="0"/>
    <n v="0"/>
    <n v="0"/>
    <n v="0"/>
    <n v="0"/>
    <n v="0"/>
    <n v="0"/>
    <n v="0"/>
    <n v="0"/>
    <n v="0"/>
    <n v="0"/>
    <n v="0"/>
    <n v="0"/>
    <n v="0"/>
    <n v="0"/>
    <n v="0"/>
    <n v="0"/>
    <n v="0"/>
    <n v="1"/>
    <n v="0"/>
    <n v="0"/>
    <n v="0"/>
    <m/>
    <s v="Tenant-Based scattered site"/>
    <x v="1"/>
    <m/>
    <m/>
    <s v="Jacksonville"/>
    <s v="NC"/>
    <n v="28540"/>
    <n v="0"/>
    <n v="0"/>
    <n v="0"/>
    <n v="0"/>
    <n v="0"/>
    <n v="112"/>
    <n v="0"/>
    <n v="0"/>
    <n v="0"/>
    <n v="0"/>
    <n v="0"/>
    <n v="112"/>
    <n v="0"/>
    <m/>
    <m/>
    <n v="0"/>
    <n v="94"/>
    <n v="112"/>
    <s v="No"/>
    <m/>
    <n v="2"/>
  </r>
  <r>
    <n v="268"/>
    <s v="NC"/>
    <x v="2"/>
    <s v="NC-503"/>
    <n v="2026"/>
    <x v="105"/>
    <n v="20419"/>
    <s v="North Carolina Commission of Indian Affairs - Pasquotank County - EHV - PH - HUD"/>
    <m/>
    <n v="20825"/>
    <d v="2026-02-04T00:00:00"/>
    <x v="3"/>
    <m/>
    <n v="379139"/>
    <x v="2"/>
    <s v="C"/>
    <d v="2026-02-04T00:00:00"/>
    <x v="2"/>
    <d v="2024-01-31T00:00:00"/>
    <m/>
    <n v="0"/>
    <n v="0"/>
    <n v="0"/>
    <n v="0"/>
    <n v="0"/>
    <n v="0"/>
    <n v="0"/>
    <n v="0"/>
    <n v="0"/>
    <n v="0"/>
    <n v="0"/>
    <n v="0"/>
    <n v="0"/>
    <n v="0"/>
    <n v="0"/>
    <n v="0"/>
    <n v="0"/>
    <n v="0"/>
    <n v="0"/>
    <n v="0"/>
    <n v="0"/>
    <n v="0"/>
    <n v="0"/>
    <n v="0"/>
    <n v="0"/>
    <n v="0"/>
    <n v="0"/>
    <n v="0"/>
    <n v="0"/>
    <n v="0"/>
    <n v="0"/>
    <n v="0"/>
    <n v="0"/>
    <n v="0"/>
    <n v="0"/>
    <n v="1"/>
    <n v="0"/>
    <n v="0"/>
    <n v="0"/>
    <m/>
    <s v="Tenant-Based scattered site"/>
    <x v="1"/>
    <m/>
    <m/>
    <s v="Elizabeth City"/>
    <s v="NC"/>
    <n v="27909"/>
    <n v="14"/>
    <n v="7"/>
    <n v="0"/>
    <n v="0"/>
    <n v="0"/>
    <n v="0"/>
    <n v="0"/>
    <n v="0"/>
    <n v="0"/>
    <n v="0"/>
    <n v="0"/>
    <n v="14"/>
    <n v="0"/>
    <m/>
    <m/>
    <n v="0"/>
    <n v="7"/>
    <n v="14"/>
    <s v="No"/>
    <m/>
    <n v="2"/>
  </r>
  <r>
    <n v="269"/>
    <s v="NC"/>
    <x v="2"/>
    <s v="NC-503"/>
    <n v="2026"/>
    <x v="105"/>
    <n v="20419"/>
    <s v="North Carolina Commission of Indian Affairs - Perquimans County - EHV - PH - HUD"/>
    <m/>
    <n v="20826"/>
    <d v="2026-02-04T00:00:00"/>
    <x v="3"/>
    <m/>
    <n v="379143"/>
    <x v="2"/>
    <s v="C"/>
    <d v="2026-02-04T00:00:00"/>
    <x v="2"/>
    <d v="2024-01-31T00:00:00"/>
    <m/>
    <n v="0"/>
    <n v="0"/>
    <n v="0"/>
    <n v="0"/>
    <n v="0"/>
    <n v="0"/>
    <n v="0"/>
    <n v="0"/>
    <n v="0"/>
    <n v="0"/>
    <n v="0"/>
    <n v="0"/>
    <n v="0"/>
    <n v="0"/>
    <n v="0"/>
    <n v="0"/>
    <n v="0"/>
    <n v="0"/>
    <n v="0"/>
    <n v="0"/>
    <n v="0"/>
    <n v="0"/>
    <n v="0"/>
    <n v="0"/>
    <n v="0"/>
    <n v="0"/>
    <n v="0"/>
    <n v="0"/>
    <n v="0"/>
    <n v="0"/>
    <n v="0"/>
    <n v="0"/>
    <n v="0"/>
    <n v="0"/>
    <n v="0"/>
    <n v="1"/>
    <n v="0"/>
    <n v="0"/>
    <n v="0"/>
    <m/>
    <s v="Tenant-Based scattered site"/>
    <x v="1"/>
    <m/>
    <m/>
    <s v="Hertford"/>
    <s v="NC"/>
    <n v="27944"/>
    <n v="0"/>
    <n v="0"/>
    <n v="0"/>
    <n v="0"/>
    <n v="0"/>
    <n v="1"/>
    <n v="0"/>
    <n v="0"/>
    <n v="0"/>
    <n v="0"/>
    <n v="0"/>
    <n v="1"/>
    <n v="0"/>
    <m/>
    <m/>
    <n v="0"/>
    <n v="1"/>
    <n v="1"/>
    <s v="No"/>
    <m/>
    <n v="2"/>
  </r>
  <r>
    <n v="270"/>
    <s v="NC"/>
    <x v="2"/>
    <s v="NC-503"/>
    <n v="2026"/>
    <x v="105"/>
    <n v="20419"/>
    <s v="North Carolina Commission of Indian Affairs - Person County - EHV - PH - HUD"/>
    <m/>
    <n v="20827"/>
    <d v="2026-02-04T00:00:00"/>
    <x v="3"/>
    <m/>
    <n v="379145"/>
    <x v="2"/>
    <s v="C"/>
    <d v="2026-02-04T00:00:00"/>
    <x v="2"/>
    <d v="2024-01-31T00:00:00"/>
    <m/>
    <n v="0"/>
    <n v="0"/>
    <n v="0"/>
    <n v="0"/>
    <n v="0"/>
    <n v="0"/>
    <n v="0"/>
    <n v="0"/>
    <n v="0"/>
    <n v="0"/>
    <n v="0"/>
    <n v="0"/>
    <n v="0"/>
    <n v="0"/>
    <n v="0"/>
    <n v="0"/>
    <n v="0"/>
    <n v="0"/>
    <n v="0"/>
    <n v="0"/>
    <n v="0"/>
    <n v="0"/>
    <n v="0"/>
    <n v="0"/>
    <n v="0"/>
    <n v="0"/>
    <n v="0"/>
    <n v="0"/>
    <n v="0"/>
    <n v="0"/>
    <n v="0"/>
    <n v="0"/>
    <n v="0"/>
    <n v="0"/>
    <n v="0"/>
    <n v="1"/>
    <n v="0"/>
    <n v="0"/>
    <n v="0"/>
    <m/>
    <s v="Tenant-Based scattered site"/>
    <x v="1"/>
    <m/>
    <m/>
    <s v="Roxboro"/>
    <s v="NC"/>
    <n v="27573"/>
    <n v="0"/>
    <n v="0"/>
    <n v="0"/>
    <n v="0"/>
    <n v="0"/>
    <n v="9"/>
    <n v="0"/>
    <n v="0"/>
    <n v="0"/>
    <n v="0"/>
    <n v="0"/>
    <n v="9"/>
    <n v="0"/>
    <m/>
    <m/>
    <n v="0"/>
    <n v="9"/>
    <n v="9"/>
    <s v="No"/>
    <m/>
    <n v="2"/>
  </r>
  <r>
    <n v="271"/>
    <s v="NC"/>
    <x v="2"/>
    <s v="NC-503"/>
    <n v="2026"/>
    <x v="105"/>
    <n v="20419"/>
    <s v="North Carolina Commission of Indian Affairs - Pitt County - EHV - PH - HUD"/>
    <m/>
    <n v="20828"/>
    <d v="2026-02-04T00:00:00"/>
    <x v="3"/>
    <m/>
    <n v="379147"/>
    <x v="2"/>
    <s v="C"/>
    <d v="2026-02-04T00:00:00"/>
    <x v="2"/>
    <d v="2024-01-31T00:00:00"/>
    <m/>
    <n v="0"/>
    <n v="0"/>
    <n v="0"/>
    <n v="0"/>
    <n v="0"/>
    <n v="0"/>
    <n v="0"/>
    <n v="0"/>
    <n v="0"/>
    <n v="0"/>
    <n v="0"/>
    <n v="0"/>
    <n v="0"/>
    <n v="0"/>
    <n v="0"/>
    <n v="0"/>
    <n v="0"/>
    <n v="0"/>
    <n v="0"/>
    <n v="0"/>
    <n v="0"/>
    <n v="0"/>
    <n v="0"/>
    <n v="0"/>
    <n v="0"/>
    <n v="0"/>
    <n v="0"/>
    <n v="0"/>
    <n v="0"/>
    <n v="0"/>
    <n v="0"/>
    <n v="0"/>
    <n v="0"/>
    <n v="0"/>
    <n v="0"/>
    <n v="1"/>
    <n v="0"/>
    <n v="0"/>
    <n v="0"/>
    <m/>
    <s v="Tenant-Based scattered site"/>
    <x v="1"/>
    <m/>
    <m/>
    <s v="Greenville"/>
    <s v="NC"/>
    <n v="27834"/>
    <n v="0"/>
    <n v="0"/>
    <n v="0"/>
    <n v="0"/>
    <n v="0"/>
    <n v="4"/>
    <n v="0"/>
    <n v="0"/>
    <n v="0"/>
    <n v="0"/>
    <n v="0"/>
    <n v="4"/>
    <n v="0"/>
    <m/>
    <m/>
    <n v="0"/>
    <n v="4"/>
    <n v="4"/>
    <s v="No"/>
    <m/>
    <n v="2"/>
  </r>
  <r>
    <n v="348"/>
    <s v="NC"/>
    <x v="2"/>
    <s v="NC-503"/>
    <n v="2026"/>
    <x v="105"/>
    <n v="20419"/>
    <s v="North Carolina Commission of Indian Affairs - Randolph County - EHV - PH - HUD"/>
    <m/>
    <n v="21065"/>
    <d v="2026-02-04T00:00:00"/>
    <x v="3"/>
    <m/>
    <n v="379151"/>
    <x v="2"/>
    <s v="C"/>
    <d v="2026-02-04T00:00:00"/>
    <x v="2"/>
    <d v="2026-02-04T00:00:00"/>
    <m/>
    <n v="0"/>
    <n v="0"/>
    <n v="0"/>
    <n v="0"/>
    <n v="0"/>
    <n v="0"/>
    <n v="0"/>
    <n v="0"/>
    <n v="0"/>
    <n v="0"/>
    <n v="0"/>
    <n v="0"/>
    <n v="0"/>
    <n v="0"/>
    <n v="0"/>
    <n v="0"/>
    <n v="0"/>
    <n v="0"/>
    <n v="0"/>
    <n v="0"/>
    <n v="0"/>
    <n v="0"/>
    <n v="0"/>
    <n v="0"/>
    <n v="0"/>
    <n v="0"/>
    <n v="0"/>
    <n v="0"/>
    <n v="0"/>
    <n v="0"/>
    <n v="0"/>
    <n v="0"/>
    <n v="0"/>
    <n v="0"/>
    <n v="0"/>
    <n v="1"/>
    <n v="0"/>
    <n v="0"/>
    <n v="0"/>
    <m/>
    <s v="Tenant-Based scattered site"/>
    <x v="1"/>
    <s v="100 E Six Forks Rd # 200"/>
    <m/>
    <s v="Raleigh"/>
    <s v="NC"/>
    <n v="27360"/>
    <n v="0"/>
    <n v="0"/>
    <n v="0"/>
    <n v="0"/>
    <n v="0"/>
    <n v="3"/>
    <n v="0"/>
    <n v="0"/>
    <n v="0"/>
    <n v="0"/>
    <n v="0"/>
    <n v="3"/>
    <n v="0"/>
    <m/>
    <m/>
    <n v="0"/>
    <n v="3"/>
    <n v="3"/>
    <s v="No"/>
    <m/>
    <n v="2"/>
  </r>
  <r>
    <n v="347"/>
    <s v="NC"/>
    <x v="2"/>
    <s v="NC-503"/>
    <n v="2026"/>
    <x v="105"/>
    <n v="20419"/>
    <s v="North Carolina Commission of Indian Affairs - Robeson County - EHV - PH - HUD"/>
    <m/>
    <n v="21064"/>
    <d v="2026-02-04T00:00:00"/>
    <x v="3"/>
    <m/>
    <n v="379155"/>
    <x v="2"/>
    <s v="C"/>
    <d v="2026-02-04T00:00:00"/>
    <x v="2"/>
    <d v="2026-02-04T00:00:00"/>
    <m/>
    <n v="0"/>
    <n v="0"/>
    <n v="0"/>
    <n v="0"/>
    <n v="0"/>
    <n v="0"/>
    <n v="0"/>
    <n v="0"/>
    <n v="0"/>
    <n v="0"/>
    <n v="0"/>
    <n v="0"/>
    <n v="0"/>
    <n v="0"/>
    <n v="0"/>
    <n v="0"/>
    <n v="0"/>
    <n v="0"/>
    <n v="0"/>
    <n v="0"/>
    <n v="0"/>
    <n v="0"/>
    <n v="0"/>
    <n v="0"/>
    <n v="0"/>
    <n v="0"/>
    <n v="0"/>
    <n v="0"/>
    <n v="0"/>
    <n v="0"/>
    <n v="0"/>
    <n v="0"/>
    <n v="0"/>
    <n v="0"/>
    <n v="0"/>
    <n v="1"/>
    <n v="0"/>
    <n v="0"/>
    <n v="0"/>
    <m/>
    <s v="Tenant-Based scattered site"/>
    <x v="1"/>
    <s v="100 E Six Forks Rd # 200"/>
    <m/>
    <s v="Raleigh"/>
    <s v="NC"/>
    <n v="28358"/>
    <n v="0"/>
    <n v="0"/>
    <n v="0"/>
    <n v="0"/>
    <n v="0"/>
    <n v="24"/>
    <n v="0"/>
    <n v="0"/>
    <n v="0"/>
    <n v="0"/>
    <n v="0"/>
    <n v="24"/>
    <n v="0"/>
    <m/>
    <m/>
    <n v="0"/>
    <n v="18"/>
    <n v="24"/>
    <s v="No"/>
    <m/>
    <n v="2"/>
  </r>
  <r>
    <n v="272"/>
    <s v="NC"/>
    <x v="2"/>
    <s v="NC-503"/>
    <n v="2026"/>
    <x v="105"/>
    <n v="20419"/>
    <s v="North Carolina Commission of Indian Affairs - Rowan County - EHV - PH - HUD"/>
    <m/>
    <n v="20829"/>
    <d v="2026-02-04T00:00:00"/>
    <x v="3"/>
    <m/>
    <n v="379159"/>
    <x v="2"/>
    <s v="C"/>
    <d v="2026-02-04T00:00:00"/>
    <x v="2"/>
    <d v="2024-01-31T00:00:00"/>
    <m/>
    <n v="0"/>
    <n v="0"/>
    <n v="0"/>
    <n v="0"/>
    <n v="0"/>
    <n v="0"/>
    <n v="0"/>
    <n v="0"/>
    <n v="0"/>
    <n v="0"/>
    <n v="0"/>
    <n v="0"/>
    <n v="0"/>
    <n v="0"/>
    <n v="0"/>
    <n v="0"/>
    <n v="0"/>
    <n v="0"/>
    <n v="0"/>
    <n v="0"/>
    <n v="0"/>
    <n v="0"/>
    <n v="0"/>
    <n v="0"/>
    <n v="0"/>
    <n v="0"/>
    <n v="0"/>
    <n v="0"/>
    <n v="0"/>
    <n v="0"/>
    <n v="0"/>
    <n v="0"/>
    <n v="0"/>
    <n v="0"/>
    <n v="0"/>
    <n v="1"/>
    <n v="0"/>
    <n v="0"/>
    <n v="0"/>
    <m/>
    <s v="Tenant-Based scattered site"/>
    <x v="1"/>
    <m/>
    <m/>
    <s v="Cleveland"/>
    <s v="NC"/>
    <n v="27013"/>
    <n v="0"/>
    <n v="0"/>
    <n v="0"/>
    <n v="0"/>
    <n v="0"/>
    <n v="17"/>
    <n v="0"/>
    <n v="0"/>
    <n v="0"/>
    <n v="0"/>
    <n v="0"/>
    <n v="17"/>
    <n v="0"/>
    <m/>
    <m/>
    <n v="0"/>
    <n v="3"/>
    <n v="17"/>
    <s v="No"/>
    <m/>
    <n v="2"/>
  </r>
  <r>
    <n v="273"/>
    <s v="NC"/>
    <x v="2"/>
    <s v="NC-503"/>
    <n v="2026"/>
    <x v="105"/>
    <n v="20419"/>
    <s v="North Carolina Commission of Indian Affairs - Sampson County - EHV - PH - HUD"/>
    <m/>
    <n v="20830"/>
    <d v="2026-02-04T00:00:00"/>
    <x v="3"/>
    <m/>
    <n v="379163"/>
    <x v="2"/>
    <s v="C"/>
    <d v="2026-02-04T00:00:00"/>
    <x v="2"/>
    <d v="2024-01-31T00:00:00"/>
    <m/>
    <n v="0"/>
    <n v="0"/>
    <n v="0"/>
    <n v="0"/>
    <n v="0"/>
    <n v="0"/>
    <n v="0"/>
    <n v="0"/>
    <n v="0"/>
    <n v="0"/>
    <n v="0"/>
    <n v="0"/>
    <n v="0"/>
    <n v="0"/>
    <n v="0"/>
    <n v="0"/>
    <n v="0"/>
    <n v="0"/>
    <n v="0"/>
    <n v="0"/>
    <n v="0"/>
    <n v="0"/>
    <n v="0"/>
    <n v="0"/>
    <n v="0"/>
    <n v="0"/>
    <n v="0"/>
    <n v="0"/>
    <n v="0"/>
    <n v="0"/>
    <n v="0"/>
    <n v="0"/>
    <n v="0"/>
    <n v="0"/>
    <n v="0"/>
    <n v="1"/>
    <n v="0"/>
    <n v="0"/>
    <n v="0"/>
    <m/>
    <s v="Tenant-Based scattered site"/>
    <x v="1"/>
    <m/>
    <m/>
    <s v="Clinton"/>
    <s v="NC"/>
    <n v="28328"/>
    <n v="0"/>
    <n v="0"/>
    <n v="0"/>
    <n v="0"/>
    <n v="0"/>
    <n v="39"/>
    <n v="0"/>
    <n v="0"/>
    <n v="0"/>
    <n v="0"/>
    <n v="0"/>
    <n v="39"/>
    <n v="0"/>
    <m/>
    <m/>
    <n v="0"/>
    <n v="20"/>
    <n v="39"/>
    <s v="No"/>
    <m/>
    <n v="2"/>
  </r>
  <r>
    <n v="280"/>
    <s v="NC"/>
    <x v="2"/>
    <s v="NC-503"/>
    <n v="2026"/>
    <x v="105"/>
    <n v="20419"/>
    <s v="North Carolina Commission of Indian Affairs - Sampson County - SV - PH - HUD"/>
    <m/>
    <n v="20848"/>
    <d v="2026-02-04T00:00:00"/>
    <x v="3"/>
    <m/>
    <n v="379163"/>
    <x v="2"/>
    <s v="C"/>
    <d v="2026-02-04T00:00:00"/>
    <x v="2"/>
    <d v="2024-01-31T00:00:00"/>
    <m/>
    <n v="0"/>
    <n v="0"/>
    <n v="0"/>
    <n v="0"/>
    <n v="0"/>
    <n v="0"/>
    <n v="0"/>
    <n v="0"/>
    <n v="0"/>
    <n v="0"/>
    <n v="0"/>
    <n v="0"/>
    <n v="0"/>
    <n v="0"/>
    <n v="0"/>
    <n v="0"/>
    <n v="0"/>
    <n v="0"/>
    <n v="0"/>
    <n v="0"/>
    <n v="0"/>
    <n v="0"/>
    <n v="0"/>
    <n v="0"/>
    <n v="0"/>
    <n v="0"/>
    <n v="0"/>
    <n v="0"/>
    <n v="0"/>
    <n v="0"/>
    <n v="0"/>
    <n v="0"/>
    <n v="0"/>
    <n v="0"/>
    <n v="1"/>
    <n v="0"/>
    <n v="0"/>
    <n v="0"/>
    <n v="0"/>
    <m/>
    <s v="Tenant-Based scattered site"/>
    <x v="1"/>
    <m/>
    <m/>
    <s v="Clinton"/>
    <s v="NC"/>
    <n v="28328"/>
    <n v="0"/>
    <n v="0"/>
    <n v="0"/>
    <n v="0"/>
    <n v="0"/>
    <n v="1"/>
    <n v="0"/>
    <n v="0"/>
    <n v="0"/>
    <n v="0"/>
    <n v="0"/>
    <n v="1"/>
    <n v="0"/>
    <m/>
    <m/>
    <n v="0"/>
    <n v="1"/>
    <n v="1"/>
    <s v="No"/>
    <m/>
    <n v="2"/>
  </r>
  <r>
    <n v="355"/>
    <s v="NC"/>
    <x v="2"/>
    <s v="NC-503"/>
    <n v="2026"/>
    <x v="105"/>
    <n v="20419"/>
    <s v="North Carolina Commission of Indian Affairs - Surry County - EHV - PH - HUD"/>
    <m/>
    <n v="21073"/>
    <d v="2026-02-04T00:00:00"/>
    <x v="3"/>
    <m/>
    <n v="379171"/>
    <x v="2"/>
    <s v="C"/>
    <d v="2026-02-04T00:00:00"/>
    <x v="2"/>
    <d v="2026-02-04T00:00:00"/>
    <m/>
    <n v="0"/>
    <n v="0"/>
    <n v="0"/>
    <n v="0"/>
    <n v="0"/>
    <n v="0"/>
    <n v="0"/>
    <n v="0"/>
    <n v="0"/>
    <n v="0"/>
    <n v="0"/>
    <n v="0"/>
    <n v="0"/>
    <n v="0"/>
    <n v="0"/>
    <n v="0"/>
    <n v="0"/>
    <n v="0"/>
    <n v="0"/>
    <n v="0"/>
    <n v="0"/>
    <n v="0"/>
    <n v="0"/>
    <n v="0"/>
    <n v="0"/>
    <n v="0"/>
    <n v="0"/>
    <n v="0"/>
    <n v="0"/>
    <n v="0"/>
    <n v="0"/>
    <n v="0"/>
    <n v="0"/>
    <n v="0"/>
    <n v="0"/>
    <n v="1"/>
    <n v="0"/>
    <n v="0"/>
    <n v="0"/>
    <m/>
    <s v="Tenant-Based scattered site"/>
    <x v="1"/>
    <s v="100 E Six Forks Rd # 200"/>
    <m/>
    <s v="Raleigh"/>
    <s v="NC"/>
    <n v="27030"/>
    <n v="0"/>
    <n v="0"/>
    <n v="0"/>
    <n v="0"/>
    <n v="0"/>
    <n v="4"/>
    <n v="0"/>
    <n v="0"/>
    <n v="0"/>
    <n v="0"/>
    <n v="0"/>
    <n v="4"/>
    <n v="0"/>
    <m/>
    <m/>
    <n v="0"/>
    <n v="3"/>
    <n v="4"/>
    <s v="No"/>
    <m/>
    <n v="2"/>
  </r>
  <r>
    <n v="275"/>
    <s v="NC"/>
    <x v="2"/>
    <s v="NC-503"/>
    <n v="2026"/>
    <x v="105"/>
    <n v="20419"/>
    <s v="North Carolina Commission of Indian Affairs - Warren County - EHV - PH - HUD"/>
    <m/>
    <n v="20833"/>
    <d v="2026-02-04T00:00:00"/>
    <x v="3"/>
    <m/>
    <n v="379185"/>
    <x v="2"/>
    <s v="C"/>
    <d v="2026-02-04T00:00:00"/>
    <x v="2"/>
    <d v="2024-01-31T00:00:00"/>
    <m/>
    <n v="0"/>
    <n v="0"/>
    <n v="0"/>
    <n v="0"/>
    <n v="0"/>
    <n v="0"/>
    <n v="0"/>
    <n v="0"/>
    <n v="0"/>
    <n v="0"/>
    <n v="0"/>
    <n v="0"/>
    <n v="0"/>
    <n v="0"/>
    <n v="0"/>
    <n v="0"/>
    <n v="0"/>
    <n v="0"/>
    <n v="0"/>
    <n v="0"/>
    <n v="0"/>
    <n v="0"/>
    <n v="0"/>
    <n v="0"/>
    <n v="0"/>
    <n v="0"/>
    <n v="0"/>
    <n v="0"/>
    <n v="0"/>
    <n v="0"/>
    <n v="0"/>
    <n v="0"/>
    <n v="0"/>
    <n v="0"/>
    <n v="0"/>
    <n v="1"/>
    <n v="0"/>
    <n v="0"/>
    <n v="0"/>
    <m/>
    <s v="Tenant-Based scattered site"/>
    <x v="1"/>
    <m/>
    <m/>
    <s v="Warrenton"/>
    <s v="NC"/>
    <n v="27589"/>
    <n v="0"/>
    <n v="0"/>
    <n v="0"/>
    <n v="0"/>
    <n v="0"/>
    <n v="15"/>
    <n v="0"/>
    <n v="0"/>
    <n v="0"/>
    <n v="0"/>
    <n v="0"/>
    <n v="15"/>
    <n v="0"/>
    <m/>
    <m/>
    <n v="0"/>
    <n v="12"/>
    <n v="15"/>
    <s v="No"/>
    <m/>
    <n v="2"/>
  </r>
  <r>
    <n v="276"/>
    <s v="NC"/>
    <x v="2"/>
    <s v="NC-503"/>
    <n v="2026"/>
    <x v="105"/>
    <n v="20419"/>
    <s v="North Carolina Commission of Indian Affairs - Wayne County - EHV - PH - HUD"/>
    <m/>
    <n v="20834"/>
    <d v="2026-02-04T00:00:00"/>
    <x v="3"/>
    <m/>
    <n v="379191"/>
    <x v="2"/>
    <s v="C"/>
    <d v="2026-02-04T00:00:00"/>
    <x v="2"/>
    <d v="2024-01-31T00:00:00"/>
    <m/>
    <n v="0"/>
    <n v="0"/>
    <n v="0"/>
    <n v="0"/>
    <n v="0"/>
    <n v="0"/>
    <n v="0"/>
    <n v="0"/>
    <n v="0"/>
    <n v="0"/>
    <n v="0"/>
    <n v="0"/>
    <n v="0"/>
    <n v="0"/>
    <n v="0"/>
    <n v="0"/>
    <n v="0"/>
    <n v="0"/>
    <n v="0"/>
    <n v="0"/>
    <n v="0"/>
    <n v="0"/>
    <n v="0"/>
    <n v="0"/>
    <n v="0"/>
    <n v="0"/>
    <n v="0"/>
    <n v="0"/>
    <n v="0"/>
    <n v="0"/>
    <n v="0"/>
    <n v="0"/>
    <n v="0"/>
    <n v="0"/>
    <n v="0"/>
    <n v="1"/>
    <n v="0"/>
    <n v="0"/>
    <n v="0"/>
    <m/>
    <s v="Tenant-Based scattered site"/>
    <x v="1"/>
    <s v="100 E Six Forks Rd # 200"/>
    <m/>
    <s v="Raleigh"/>
    <s v="NC"/>
    <n v="27530"/>
    <n v="0"/>
    <n v="0"/>
    <n v="0"/>
    <n v="0"/>
    <n v="0"/>
    <n v="11"/>
    <n v="0"/>
    <n v="0"/>
    <n v="0"/>
    <n v="0"/>
    <n v="0"/>
    <n v="11"/>
    <n v="0"/>
    <m/>
    <m/>
    <n v="0"/>
    <n v="7"/>
    <n v="11"/>
    <s v="No"/>
    <m/>
    <n v="2"/>
  </r>
  <r>
    <n v="277"/>
    <s v="NC"/>
    <x v="2"/>
    <s v="NC-503"/>
    <n v="2026"/>
    <x v="105"/>
    <n v="20419"/>
    <s v="North Carolina Commission of Indian Affairs - Wilson County - EHV - PH - HUD"/>
    <m/>
    <n v="20835"/>
    <d v="2026-02-04T00:00:00"/>
    <x v="3"/>
    <m/>
    <n v="379195"/>
    <x v="2"/>
    <s v="C"/>
    <d v="2026-02-04T00:00:00"/>
    <x v="2"/>
    <d v="2024-01-31T00:00:00"/>
    <m/>
    <n v="0"/>
    <n v="0"/>
    <n v="0"/>
    <n v="0"/>
    <n v="0"/>
    <n v="0"/>
    <n v="0"/>
    <n v="0"/>
    <n v="0"/>
    <n v="0"/>
    <n v="0"/>
    <n v="0"/>
    <n v="0"/>
    <n v="0"/>
    <n v="0"/>
    <n v="0"/>
    <n v="0"/>
    <n v="0"/>
    <n v="0"/>
    <n v="0"/>
    <n v="0"/>
    <n v="0"/>
    <n v="0"/>
    <n v="0"/>
    <n v="0"/>
    <n v="0"/>
    <n v="0"/>
    <n v="0"/>
    <n v="0"/>
    <n v="0"/>
    <n v="0"/>
    <n v="0"/>
    <n v="0"/>
    <n v="0"/>
    <n v="0"/>
    <n v="1"/>
    <n v="0"/>
    <n v="0"/>
    <n v="0"/>
    <m/>
    <s v="Tenant-Based scattered site"/>
    <x v="1"/>
    <m/>
    <m/>
    <s v="Elm City"/>
    <s v="NC"/>
    <n v="27822"/>
    <n v="0"/>
    <n v="0"/>
    <n v="0"/>
    <n v="0"/>
    <n v="0"/>
    <n v="12"/>
    <n v="0"/>
    <n v="0"/>
    <n v="0"/>
    <n v="0"/>
    <n v="0"/>
    <n v="12"/>
    <n v="0"/>
    <m/>
    <m/>
    <n v="0"/>
    <n v="10"/>
    <n v="12"/>
    <s v="No"/>
    <m/>
    <n v="2"/>
  </r>
  <r>
    <n v="19"/>
    <s v="NC"/>
    <x v="2"/>
    <s v="NC-503"/>
    <n v="2026"/>
    <x v="106"/>
    <n v="1757"/>
    <s v="Onslow Community Outreach - Onslow County - Emergency Shelter - ES - State ESG"/>
    <m/>
    <n v="1758"/>
    <d v="2026-02-04T00:00:00"/>
    <x v="0"/>
    <s v="Facility"/>
    <n v="371452"/>
    <x v="1"/>
    <s v="C"/>
    <d v="2026-02-04T00:00:00"/>
    <x v="2"/>
    <d v="2015-01-28T00:00:00"/>
    <m/>
    <n v="1"/>
    <n v="0"/>
    <n v="0"/>
    <n v="0"/>
    <n v="0"/>
    <n v="0"/>
    <n v="0"/>
    <n v="0"/>
    <n v="0"/>
    <n v="0"/>
    <n v="0"/>
    <n v="0"/>
    <n v="0"/>
    <n v="0"/>
    <n v="0"/>
    <n v="0"/>
    <n v="0"/>
    <n v="0"/>
    <n v="0"/>
    <n v="0"/>
    <n v="0"/>
    <n v="0"/>
    <n v="0"/>
    <n v="0"/>
    <n v="0"/>
    <n v="0"/>
    <n v="0"/>
    <n v="0"/>
    <n v="0"/>
    <n v="0"/>
    <n v="0"/>
    <n v="0"/>
    <n v="0"/>
    <n v="0"/>
    <n v="0"/>
    <n v="0"/>
    <n v="0"/>
    <n v="0"/>
    <n v="0"/>
    <m/>
    <s v="Site Based-Single"/>
    <x v="1"/>
    <s v="1210 Hargett St"/>
    <m/>
    <s v="Jacksonville"/>
    <s v="NC"/>
    <n v="28546"/>
    <n v="7"/>
    <n v="2"/>
    <n v="0"/>
    <n v="0"/>
    <n v="0"/>
    <n v="19"/>
    <n v="0"/>
    <n v="0"/>
    <n v="0"/>
    <n v="0"/>
    <n v="0"/>
    <n v="26"/>
    <n v="0"/>
    <m/>
    <m/>
    <n v="0"/>
    <n v="26"/>
    <n v="26"/>
    <s v="No"/>
    <m/>
    <n v="2"/>
  </r>
  <r>
    <n v="140"/>
    <s v="NC"/>
    <x v="2"/>
    <s v="NC-503"/>
    <n v="2026"/>
    <x v="106"/>
    <n v="1757"/>
    <s v="Onslow Community Outreach - Onslow County - Rapid Re-Housing - RRH - State ESG"/>
    <m/>
    <n v="20144"/>
    <d v="2026-02-04T00:00:00"/>
    <x v="4"/>
    <m/>
    <n v="371452"/>
    <x v="1"/>
    <s v="C"/>
    <d v="2026-02-04T00:00:00"/>
    <x v="2"/>
    <d v="2020-01-01T00:00:00"/>
    <m/>
    <n v="0"/>
    <n v="1"/>
    <n v="0"/>
    <n v="0"/>
    <n v="0"/>
    <n v="0"/>
    <n v="0"/>
    <n v="0"/>
    <n v="0"/>
    <n v="0"/>
    <n v="0"/>
    <n v="0"/>
    <n v="0"/>
    <n v="0"/>
    <n v="0"/>
    <n v="0"/>
    <n v="0"/>
    <n v="0"/>
    <n v="0"/>
    <n v="0"/>
    <n v="0"/>
    <n v="0"/>
    <n v="0"/>
    <n v="0"/>
    <n v="0"/>
    <n v="0"/>
    <n v="0"/>
    <n v="0"/>
    <n v="0"/>
    <n v="0"/>
    <n v="0"/>
    <n v="0"/>
    <n v="0"/>
    <n v="0"/>
    <n v="0"/>
    <n v="0"/>
    <n v="0"/>
    <n v="0"/>
    <n v="0"/>
    <m/>
    <s v="Tenant-Based scattered site"/>
    <x v="1"/>
    <s v="1210 Hargett St"/>
    <m/>
    <s v="Jacksonville"/>
    <s v="NC"/>
    <n v="28540"/>
    <n v="3"/>
    <n v="1"/>
    <n v="0"/>
    <n v="0"/>
    <n v="0"/>
    <n v="2"/>
    <n v="0"/>
    <n v="0"/>
    <n v="0"/>
    <n v="0"/>
    <n v="0"/>
    <n v="5"/>
    <n v="0"/>
    <m/>
    <m/>
    <n v="0"/>
    <n v="5"/>
    <n v="5"/>
    <s v="No"/>
    <m/>
    <n v="2"/>
  </r>
  <r>
    <n v="55"/>
    <s v="NC"/>
    <x v="2"/>
    <s v="NC-503"/>
    <n v="2026"/>
    <x v="107"/>
    <n v="4929"/>
    <s v="Onslow Victim's Shelter - Onslow County - DV Shelter - ES - Private"/>
    <m/>
    <n v="4930"/>
    <d v="2026-02-04T00:00:00"/>
    <x v="0"/>
    <s v="Facility"/>
    <n v="379133"/>
    <x v="0"/>
    <s v="C"/>
    <d v="2026-02-04T00:00:00"/>
    <x v="0"/>
    <d v="2010-01-01T00:00:00"/>
    <m/>
    <n v="0"/>
    <n v="0"/>
    <n v="0"/>
    <n v="0"/>
    <n v="0"/>
    <n v="0"/>
    <n v="0"/>
    <n v="0"/>
    <n v="0"/>
    <n v="0"/>
    <n v="0"/>
    <n v="0"/>
    <n v="0"/>
    <n v="0"/>
    <n v="0"/>
    <n v="0"/>
    <n v="0"/>
    <n v="0"/>
    <n v="0"/>
    <n v="0"/>
    <n v="0"/>
    <n v="0"/>
    <n v="0"/>
    <n v="0"/>
    <n v="0"/>
    <n v="0"/>
    <n v="0"/>
    <n v="0"/>
    <n v="0"/>
    <n v="0"/>
    <n v="0"/>
    <n v="0"/>
    <n v="0"/>
    <n v="0"/>
    <n v="0"/>
    <n v="0"/>
    <n v="0"/>
    <n v="0"/>
    <n v="1"/>
    <s v="FVPSA, CFW, GCC, EFSP"/>
    <s v="Site Based-Single"/>
    <x v="0"/>
    <m/>
    <m/>
    <s v="Jacksonville"/>
    <s v="NC"/>
    <n v="28540"/>
    <n v="10"/>
    <n v="5"/>
    <n v="0"/>
    <n v="0"/>
    <n v="0"/>
    <n v="0"/>
    <n v="0"/>
    <n v="0"/>
    <n v="0"/>
    <n v="0"/>
    <n v="0"/>
    <n v="10"/>
    <n v="0"/>
    <m/>
    <m/>
    <n v="0"/>
    <n v="7"/>
    <n v="10"/>
    <s v="No"/>
    <m/>
    <n v="2"/>
  </r>
  <r>
    <n v="244"/>
    <s v="NC"/>
    <x v="2"/>
    <s v="NC-503"/>
    <n v="2026"/>
    <x v="107"/>
    <n v="4929"/>
    <s v="Onslow Victim's Shelter - Onslow County - Hotel/Motel Shelter - ES"/>
    <m/>
    <n v="20746"/>
    <d v="2026-02-04T00:00:00"/>
    <x v="0"/>
    <s v="Facility"/>
    <n v="379133"/>
    <x v="0"/>
    <s v="C"/>
    <d v="2026-02-04T00:00:00"/>
    <x v="0"/>
    <d v="2022-01-27T00:00:00"/>
    <m/>
    <n v="0"/>
    <n v="0"/>
    <n v="0"/>
    <n v="0"/>
    <n v="0"/>
    <n v="0"/>
    <n v="0"/>
    <n v="0"/>
    <n v="0"/>
    <n v="0"/>
    <n v="0"/>
    <n v="0"/>
    <n v="0"/>
    <n v="0"/>
    <n v="0"/>
    <n v="0"/>
    <n v="0"/>
    <n v="0"/>
    <n v="0"/>
    <n v="0"/>
    <n v="0"/>
    <n v="0"/>
    <n v="0"/>
    <n v="0"/>
    <n v="0"/>
    <n v="0"/>
    <n v="0"/>
    <n v="0"/>
    <n v="0"/>
    <n v="0"/>
    <n v="0"/>
    <n v="0"/>
    <n v="0"/>
    <n v="0"/>
    <n v="0"/>
    <n v="0"/>
    <n v="0"/>
    <n v="0"/>
    <n v="1"/>
    <s v="Private"/>
    <s v="Site Based-Clustered"/>
    <x v="0"/>
    <m/>
    <m/>
    <s v="Jacksonville"/>
    <s v="NC"/>
    <n v="28540"/>
    <n v="0"/>
    <n v="0"/>
    <n v="0"/>
    <n v="0"/>
    <n v="0"/>
    <n v="0"/>
    <n v="0"/>
    <n v="0"/>
    <n v="0"/>
    <n v="0"/>
    <n v="0"/>
    <n v="0"/>
    <n v="0"/>
    <m/>
    <m/>
    <n v="10"/>
    <n v="10"/>
    <n v="10"/>
    <s v="No"/>
    <m/>
    <n v="2"/>
  </r>
  <r>
    <n v="125"/>
    <s v="NC"/>
    <x v="2"/>
    <s v="NC-503"/>
    <n v="2026"/>
    <x v="108"/>
    <n v="20019"/>
    <s v="Open Door Community Center - Beaufort County - Women's and Children Shelter - ES - Private"/>
    <m/>
    <n v="20020"/>
    <d v="2026-02-04T00:00:00"/>
    <x v="0"/>
    <s v="Facility"/>
    <n v="379013"/>
    <x v="2"/>
    <s v="C"/>
    <d v="2025-01-29T00:00:00"/>
    <x v="2"/>
    <d v="2019-01-22T00:00:00"/>
    <m/>
    <n v="0"/>
    <n v="0"/>
    <n v="0"/>
    <n v="0"/>
    <n v="0"/>
    <n v="0"/>
    <n v="0"/>
    <n v="0"/>
    <n v="0"/>
    <n v="0"/>
    <n v="0"/>
    <n v="0"/>
    <n v="0"/>
    <n v="0"/>
    <n v="0"/>
    <n v="0"/>
    <n v="0"/>
    <n v="0"/>
    <n v="0"/>
    <n v="0"/>
    <n v="0"/>
    <n v="0"/>
    <n v="0"/>
    <n v="0"/>
    <n v="0"/>
    <n v="0"/>
    <n v="0"/>
    <n v="0"/>
    <n v="0"/>
    <n v="0"/>
    <n v="0"/>
    <n v="0"/>
    <n v="0"/>
    <n v="0"/>
    <n v="0"/>
    <n v="0"/>
    <n v="0"/>
    <n v="0"/>
    <n v="1"/>
    <s v="Private"/>
    <s v="Site Based-Single"/>
    <x v="1"/>
    <s v="1240 Cowell Farm Road"/>
    <m/>
    <s v="Washington"/>
    <s v="NC"/>
    <n v="27889"/>
    <n v="0"/>
    <n v="0"/>
    <n v="0"/>
    <n v="0"/>
    <n v="0"/>
    <n v="4"/>
    <n v="0"/>
    <n v="0"/>
    <n v="0"/>
    <n v="0"/>
    <n v="0"/>
    <n v="4"/>
    <n v="0"/>
    <m/>
    <m/>
    <n v="0"/>
    <n v="4"/>
    <n v="4"/>
    <s v="No"/>
    <m/>
    <n v="2"/>
  </r>
  <r>
    <n v="56"/>
    <s v="NC"/>
    <x v="2"/>
    <s v="NC-503"/>
    <n v="2026"/>
    <x v="109"/>
    <n v="1188"/>
    <s v="Options Inc. - Burke County - DV Shelter - ES - Private"/>
    <m/>
    <n v="4931"/>
    <d v="2026-02-04T00:00:00"/>
    <x v="0"/>
    <s v="Facility"/>
    <n v="379023"/>
    <x v="0"/>
    <s v="C"/>
    <d v="2026-02-04T00:00:00"/>
    <x v="0"/>
    <d v="2010-01-01T00:00:00"/>
    <m/>
    <n v="0"/>
    <n v="0"/>
    <n v="0"/>
    <n v="0"/>
    <n v="0"/>
    <n v="0"/>
    <n v="0"/>
    <n v="0"/>
    <n v="0"/>
    <n v="0"/>
    <n v="0"/>
    <n v="0"/>
    <n v="0"/>
    <n v="0"/>
    <n v="0"/>
    <n v="0"/>
    <n v="0"/>
    <n v="0"/>
    <n v="0"/>
    <n v="0"/>
    <n v="0"/>
    <n v="0"/>
    <n v="0"/>
    <n v="0"/>
    <n v="0"/>
    <n v="0"/>
    <n v="0"/>
    <n v="0"/>
    <n v="0"/>
    <n v="0"/>
    <n v="0"/>
    <n v="0"/>
    <n v="0"/>
    <n v="0"/>
    <n v="0"/>
    <n v="0"/>
    <n v="0"/>
    <n v="0"/>
    <n v="1"/>
    <s v="FVPSA, GCC"/>
    <s v="Site Based-Single"/>
    <x v="0"/>
    <m/>
    <m/>
    <s v="Morganton"/>
    <s v="NC"/>
    <n v="28655"/>
    <n v="11"/>
    <n v="3"/>
    <n v="0"/>
    <n v="0"/>
    <n v="0"/>
    <n v="6"/>
    <n v="0"/>
    <n v="0"/>
    <n v="0"/>
    <n v="0"/>
    <n v="0"/>
    <n v="17"/>
    <n v="0"/>
    <m/>
    <m/>
    <n v="0"/>
    <n v="10"/>
    <n v="17"/>
    <s v="No"/>
    <m/>
    <n v="2"/>
  </r>
  <r>
    <n v="115"/>
    <s v="NC"/>
    <x v="2"/>
    <s v="NC-503"/>
    <n v="2026"/>
    <x v="110"/>
    <n v="7021"/>
    <s v="Out of the Ashes - Rutherford County - Shelter of Hope - ES - Private"/>
    <m/>
    <n v="7256"/>
    <d v="2026-02-04T00:00:00"/>
    <x v="0"/>
    <s v="Facility"/>
    <n v="379161"/>
    <x v="2"/>
    <s v="C"/>
    <d v="2026-02-04T00:00:00"/>
    <x v="2"/>
    <d v="2017-01-25T00:00:00"/>
    <m/>
    <n v="0"/>
    <n v="0"/>
    <n v="0"/>
    <n v="0"/>
    <n v="0"/>
    <n v="0"/>
    <n v="0"/>
    <n v="0"/>
    <n v="0"/>
    <n v="0"/>
    <n v="0"/>
    <n v="0"/>
    <n v="0"/>
    <n v="0"/>
    <n v="0"/>
    <n v="0"/>
    <n v="0"/>
    <n v="0"/>
    <n v="0"/>
    <n v="0"/>
    <n v="0"/>
    <n v="0"/>
    <n v="0"/>
    <n v="0"/>
    <n v="0"/>
    <n v="0"/>
    <n v="0"/>
    <n v="0"/>
    <n v="0"/>
    <n v="0"/>
    <n v="0"/>
    <n v="0"/>
    <n v="0"/>
    <n v="0"/>
    <n v="0"/>
    <n v="0"/>
    <n v="0"/>
    <n v="0"/>
    <n v="1"/>
    <s v="Private"/>
    <s v="Site Based-Single"/>
    <x v="1"/>
    <s v="131 Countryside Dr"/>
    <m/>
    <s v="Forest City"/>
    <s v="NC"/>
    <n v="28114"/>
    <n v="27"/>
    <n v="3"/>
    <n v="0"/>
    <n v="0"/>
    <n v="0"/>
    <n v="8"/>
    <n v="0"/>
    <n v="0"/>
    <n v="0"/>
    <n v="0"/>
    <n v="0"/>
    <n v="35"/>
    <n v="0"/>
    <m/>
    <m/>
    <n v="0"/>
    <n v="15"/>
    <n v="35"/>
    <s v="No"/>
    <m/>
    <n v="2"/>
  </r>
  <r>
    <n v="103"/>
    <s v="NC"/>
    <x v="2"/>
    <s v="NC-503"/>
    <n v="2026"/>
    <x v="110"/>
    <n v="7021"/>
    <s v="Out of the Ashes - Rutherford County - Six Points Men's Shelter - ES - Private"/>
    <m/>
    <n v="7023"/>
    <d v="2026-02-04T00:00:00"/>
    <x v="0"/>
    <s v="Facility"/>
    <n v="379161"/>
    <x v="2"/>
    <s v="C"/>
    <d v="2026-02-04T00:00:00"/>
    <x v="2"/>
    <d v="2016-01-01T00:00:00"/>
    <m/>
    <n v="0"/>
    <n v="0"/>
    <n v="0"/>
    <n v="0"/>
    <n v="0"/>
    <n v="0"/>
    <n v="0"/>
    <n v="0"/>
    <n v="0"/>
    <n v="0"/>
    <n v="0"/>
    <n v="0"/>
    <n v="0"/>
    <n v="0"/>
    <n v="0"/>
    <n v="0"/>
    <n v="0"/>
    <n v="0"/>
    <n v="0"/>
    <n v="0"/>
    <n v="0"/>
    <n v="0"/>
    <n v="0"/>
    <n v="0"/>
    <n v="0"/>
    <n v="0"/>
    <n v="0"/>
    <n v="0"/>
    <n v="0"/>
    <n v="0"/>
    <n v="0"/>
    <n v="0"/>
    <n v="0"/>
    <n v="0"/>
    <n v="0"/>
    <n v="0"/>
    <n v="0"/>
    <n v="0"/>
    <n v="1"/>
    <s v="local/private"/>
    <s v="Site Based-Single"/>
    <x v="1"/>
    <s v="131 Countryside Drive"/>
    <m/>
    <s v="Forest City"/>
    <s v="NC"/>
    <n v="28043"/>
    <n v="0"/>
    <n v="0"/>
    <n v="0"/>
    <n v="0"/>
    <n v="0"/>
    <n v="35"/>
    <n v="0"/>
    <n v="0"/>
    <n v="0"/>
    <n v="0"/>
    <n v="0"/>
    <n v="35"/>
    <n v="0"/>
    <m/>
    <m/>
    <n v="0"/>
    <n v="13"/>
    <n v="35"/>
    <s v="No"/>
    <m/>
    <n v="2"/>
  </r>
  <r>
    <n v="94"/>
    <s v="NC"/>
    <x v="2"/>
    <s v="NC-503"/>
    <n v="2026"/>
    <x v="111"/>
    <n v="6788"/>
    <s v="Outer Banks Hotline Shelter - Dare County - DV Shelter - ES - Private"/>
    <m/>
    <n v="6789"/>
    <d v="2026-02-04T00:00:00"/>
    <x v="0"/>
    <s v="Facility"/>
    <n v="379055"/>
    <x v="0"/>
    <s v="C"/>
    <d v="2024-01-31T00:00:00"/>
    <x v="0"/>
    <d v="2010-01-01T00:00:00"/>
    <m/>
    <n v="0"/>
    <n v="0"/>
    <n v="0"/>
    <n v="0"/>
    <n v="0"/>
    <n v="0"/>
    <n v="0"/>
    <n v="0"/>
    <n v="0"/>
    <n v="0"/>
    <n v="0"/>
    <n v="0"/>
    <n v="0"/>
    <n v="0"/>
    <n v="0"/>
    <n v="0"/>
    <n v="0"/>
    <n v="0"/>
    <n v="0"/>
    <n v="0"/>
    <n v="0"/>
    <n v="0"/>
    <n v="0"/>
    <n v="0"/>
    <n v="0"/>
    <n v="0"/>
    <n v="0"/>
    <n v="0"/>
    <n v="0"/>
    <n v="0"/>
    <n v="0"/>
    <n v="0"/>
    <n v="0"/>
    <n v="0"/>
    <n v="0"/>
    <n v="0"/>
    <n v="0"/>
    <n v="0"/>
    <n v="1"/>
    <s v="Gov. Crime Commiss."/>
    <s v="Site Based-Single"/>
    <x v="0"/>
    <m/>
    <m/>
    <s v="Nags Head"/>
    <s v="NC"/>
    <n v="27959"/>
    <n v="16"/>
    <n v="5"/>
    <n v="0"/>
    <n v="0"/>
    <n v="0"/>
    <n v="3"/>
    <n v="0"/>
    <n v="0"/>
    <n v="0"/>
    <n v="0"/>
    <n v="0"/>
    <n v="19"/>
    <n v="0"/>
    <m/>
    <m/>
    <n v="0"/>
    <n v="0"/>
    <n v="19"/>
    <s v="No"/>
    <m/>
    <n v="2"/>
  </r>
  <r>
    <n v="173"/>
    <s v="NC"/>
    <x v="2"/>
    <s v="NC-503"/>
    <n v="2026"/>
    <x v="112"/>
    <n v="5729"/>
    <s v="Outer Banks Room in the Inn - Dare County - Seasonal ES - Private"/>
    <m/>
    <n v="20513"/>
    <d v="2026-02-04T00:00:00"/>
    <x v="0"/>
    <s v="Facility"/>
    <n v="379055"/>
    <x v="2"/>
    <s v="C"/>
    <d v="2025-11-01T00:00:00"/>
    <x v="2"/>
    <d v="2021-11-01T00:00:00"/>
    <m/>
    <n v="0"/>
    <n v="0"/>
    <n v="0"/>
    <n v="0"/>
    <n v="0"/>
    <n v="0"/>
    <n v="0"/>
    <n v="0"/>
    <n v="0"/>
    <n v="0"/>
    <n v="0"/>
    <n v="0"/>
    <n v="0"/>
    <n v="0"/>
    <n v="0"/>
    <n v="0"/>
    <n v="0"/>
    <n v="0"/>
    <n v="0"/>
    <n v="0"/>
    <n v="0"/>
    <n v="0"/>
    <n v="0"/>
    <n v="0"/>
    <n v="0"/>
    <n v="0"/>
    <n v="0"/>
    <n v="0"/>
    <n v="0"/>
    <n v="0"/>
    <n v="0"/>
    <n v="0"/>
    <n v="0"/>
    <n v="0"/>
    <n v="0"/>
    <n v="0"/>
    <n v="0"/>
    <n v="0"/>
    <n v="1"/>
    <s v="Emergency Food and Shelter Program (EFSP)"/>
    <s v="Site Based-Single"/>
    <x v="1"/>
    <s v="4301 South Croatan Highway"/>
    <m/>
    <s v="Nags Head"/>
    <s v="NC"/>
    <n v="27959"/>
    <n v="0"/>
    <n v="0"/>
    <n v="0"/>
    <n v="0"/>
    <n v="0"/>
    <n v="0"/>
    <n v="0"/>
    <n v="0"/>
    <n v="0"/>
    <n v="0"/>
    <n v="0"/>
    <n v="0"/>
    <n v="18"/>
    <d v="2025-11-01T00:00:00"/>
    <d v="2026-04-27T00:00:00"/>
    <n v="0"/>
    <n v="15"/>
    <n v="18"/>
    <s v="No"/>
    <m/>
    <n v="2"/>
  </r>
  <r>
    <n v="375"/>
    <s v="NC"/>
    <x v="2"/>
    <s v="NC-503"/>
    <n v="2026"/>
    <x v="113"/>
    <n v="4838"/>
    <s v="Outreach Mission Inc. - Lee County - Wornom SECU Community Shelter - ES - Private"/>
    <m/>
    <n v="21005"/>
    <d v="2026-02-04T00:00:00"/>
    <x v="0"/>
    <s v="Facility"/>
    <n v="379105"/>
    <x v="1"/>
    <s v="C"/>
    <d v="2026-02-04T00:00:00"/>
    <x v="2"/>
    <d v="2026-02-04T00:00:00"/>
    <m/>
    <n v="0"/>
    <n v="0"/>
    <n v="0"/>
    <n v="0"/>
    <n v="0"/>
    <n v="0"/>
    <n v="0"/>
    <n v="0"/>
    <n v="0"/>
    <n v="0"/>
    <n v="0"/>
    <n v="0"/>
    <n v="0"/>
    <n v="0"/>
    <n v="0"/>
    <n v="0"/>
    <n v="0"/>
    <n v="0"/>
    <n v="0"/>
    <n v="0"/>
    <n v="0"/>
    <n v="0"/>
    <n v="0"/>
    <n v="0"/>
    <n v="0"/>
    <n v="0"/>
    <n v="0"/>
    <n v="0"/>
    <n v="0"/>
    <n v="0"/>
    <n v="0"/>
    <n v="0"/>
    <n v="0"/>
    <n v="0"/>
    <n v="0"/>
    <n v="0"/>
    <n v="0"/>
    <n v="0"/>
    <n v="1"/>
    <s v="Local funding"/>
    <s v="Site Based-Single"/>
    <x v="1"/>
    <s v="507 S. Third St."/>
    <m/>
    <s v="Sanford"/>
    <s v="NC"/>
    <n v="27330"/>
    <n v="7"/>
    <n v="1"/>
    <n v="0"/>
    <n v="0"/>
    <n v="0"/>
    <n v="69"/>
    <n v="0"/>
    <n v="0"/>
    <n v="0"/>
    <n v="0"/>
    <n v="0"/>
    <n v="76"/>
    <n v="0"/>
    <m/>
    <m/>
    <n v="0"/>
    <n v="40"/>
    <n v="76"/>
    <s v="No"/>
    <m/>
    <m/>
  </r>
  <r>
    <n v="73"/>
    <s v="NC"/>
    <x v="2"/>
    <s v="NC-503"/>
    <n v="2026"/>
    <x v="114"/>
    <n v="1267"/>
    <s v="Partners BHM - Multiple BoS Counties - PSH - HUD"/>
    <m/>
    <n v="5061"/>
    <d v="2026-02-04T00:00:00"/>
    <x v="1"/>
    <m/>
    <n v="379035"/>
    <x v="1"/>
    <s v="C"/>
    <d v="2025-01-29T00:00:00"/>
    <x v="2"/>
    <d v="2008-04-28T00:00:00"/>
    <m/>
    <n v="0"/>
    <n v="0"/>
    <n v="0"/>
    <n v="0"/>
    <n v="0"/>
    <n v="1"/>
    <n v="0"/>
    <n v="0"/>
    <n v="0"/>
    <n v="0"/>
    <n v="0"/>
    <n v="0"/>
    <n v="0"/>
    <n v="0"/>
    <n v="0"/>
    <n v="0"/>
    <n v="0"/>
    <n v="0"/>
    <n v="0"/>
    <n v="0"/>
    <n v="0"/>
    <n v="0"/>
    <n v="0"/>
    <n v="0"/>
    <n v="0"/>
    <n v="0"/>
    <n v="0"/>
    <n v="0"/>
    <n v="0"/>
    <n v="0"/>
    <n v="0"/>
    <n v="0"/>
    <n v="0"/>
    <n v="0"/>
    <n v="0"/>
    <n v="0"/>
    <n v="0"/>
    <n v="0"/>
    <n v="0"/>
    <m/>
    <s v="Tenant-Based scattered site"/>
    <x v="1"/>
    <s v="200 Elkin Business Park Dr"/>
    <m/>
    <s v="Elkin"/>
    <s v="NC"/>
    <n v="28621"/>
    <n v="2"/>
    <n v="1"/>
    <n v="0"/>
    <n v="0"/>
    <n v="2"/>
    <n v="28"/>
    <n v="0"/>
    <n v="0"/>
    <n v="28"/>
    <n v="0"/>
    <n v="0"/>
    <n v="30"/>
    <n v="0"/>
    <m/>
    <m/>
    <n v="0"/>
    <n v="30"/>
    <n v="30"/>
    <s v="No"/>
    <m/>
    <n v="2"/>
  </r>
  <r>
    <n v="95"/>
    <s v="NC"/>
    <x v="2"/>
    <s v="NC-503"/>
    <n v="2026"/>
    <x v="115"/>
    <n v="6790"/>
    <s v="Philippians Place - Onslow County - Transitional Housing - TH"/>
    <m/>
    <n v="6791"/>
    <d v="2026-02-04T00:00:00"/>
    <x v="2"/>
    <m/>
    <n v="379133"/>
    <x v="2"/>
    <s v="C"/>
    <d v="2024-01-31T00:00:00"/>
    <x v="2"/>
    <d v="2010-01-01T00:00:00"/>
    <m/>
    <n v="0"/>
    <n v="0"/>
    <n v="0"/>
    <n v="0"/>
    <n v="0"/>
    <n v="0"/>
    <n v="0"/>
    <n v="0"/>
    <n v="0"/>
    <n v="0"/>
    <n v="0"/>
    <n v="0"/>
    <n v="0"/>
    <n v="0"/>
    <n v="0"/>
    <n v="0"/>
    <n v="0"/>
    <n v="0"/>
    <n v="0"/>
    <n v="0"/>
    <n v="0"/>
    <n v="0"/>
    <n v="0"/>
    <n v="0"/>
    <n v="0"/>
    <n v="0"/>
    <n v="0"/>
    <n v="0"/>
    <n v="0"/>
    <n v="0"/>
    <n v="0"/>
    <n v="0"/>
    <n v="0"/>
    <n v="0"/>
    <n v="0"/>
    <n v="0"/>
    <n v="0"/>
    <n v="0"/>
    <n v="1"/>
    <s v="City of Jacksonville, Private donations"/>
    <s v="Site Based-Single"/>
    <x v="1"/>
    <s v="901 Henderson Dr"/>
    <m/>
    <s v="Jacksonville"/>
    <s v="NC"/>
    <n v="28540"/>
    <n v="0"/>
    <n v="0"/>
    <n v="0"/>
    <n v="0"/>
    <n v="0"/>
    <n v="4"/>
    <n v="0"/>
    <n v="0"/>
    <n v="0"/>
    <n v="0"/>
    <n v="0"/>
    <n v="4"/>
    <n v="0"/>
    <m/>
    <m/>
    <n v="0"/>
    <n v="0"/>
    <n v="4"/>
    <s v="No"/>
    <m/>
    <n v="2"/>
  </r>
  <r>
    <n v="144"/>
    <s v="NC"/>
    <x v="2"/>
    <s v="NC-503"/>
    <n v="2026"/>
    <x v="116"/>
    <n v="1786"/>
    <s v="Pitt County Community Development - Pitt County - Rapid ReHousing - RRH - HUD"/>
    <m/>
    <n v="20153"/>
    <d v="2026-02-04T00:00:00"/>
    <x v="4"/>
    <m/>
    <n v="379147"/>
    <x v="1"/>
    <s v="C"/>
    <d v="2026-02-04T00:00:00"/>
    <x v="2"/>
    <d v="2019-12-01T00:00:00"/>
    <m/>
    <n v="0"/>
    <n v="0"/>
    <n v="0"/>
    <n v="0"/>
    <n v="0"/>
    <n v="0"/>
    <n v="1"/>
    <n v="0"/>
    <n v="0"/>
    <n v="0"/>
    <n v="0"/>
    <n v="0"/>
    <n v="0"/>
    <n v="0"/>
    <n v="0"/>
    <n v="0"/>
    <n v="0"/>
    <n v="0"/>
    <n v="0"/>
    <n v="0"/>
    <n v="0"/>
    <n v="0"/>
    <n v="0"/>
    <n v="0"/>
    <n v="0"/>
    <n v="0"/>
    <n v="0"/>
    <n v="0"/>
    <n v="0"/>
    <n v="0"/>
    <n v="0"/>
    <n v="0"/>
    <n v="0"/>
    <n v="0"/>
    <n v="0"/>
    <n v="0"/>
    <n v="0"/>
    <n v="0"/>
    <n v="0"/>
    <m/>
    <s v="Tenant-Based scattered site"/>
    <x v="1"/>
    <s v="1717 W. 5th Street, Greeville, NC 27834"/>
    <m/>
    <s v="Greenville"/>
    <s v="NC"/>
    <n v="27834"/>
    <n v="23"/>
    <n v="6"/>
    <n v="0"/>
    <n v="0"/>
    <n v="0"/>
    <n v="3"/>
    <n v="0"/>
    <n v="0"/>
    <n v="0"/>
    <n v="0"/>
    <n v="0"/>
    <n v="26"/>
    <n v="0"/>
    <m/>
    <m/>
    <n v="0"/>
    <n v="26"/>
    <n v="26"/>
    <s v="No"/>
    <m/>
    <n v="2"/>
  </r>
  <r>
    <n v="75"/>
    <s v="NC"/>
    <x v="2"/>
    <s v="NC-503"/>
    <n v="2026"/>
    <x v="116"/>
    <n v="1786"/>
    <s v="Pitt County Community Development - Pitt County - Rapid ReHousing - RRH - State ESG"/>
    <m/>
    <n v="5251"/>
    <d v="2026-02-04T00:00:00"/>
    <x v="4"/>
    <m/>
    <n v="379147"/>
    <x v="1"/>
    <s v="C"/>
    <d v="2025-04-01T00:00:00"/>
    <x v="2"/>
    <d v="2010-01-01T00:00:00"/>
    <m/>
    <n v="0"/>
    <n v="1"/>
    <n v="0"/>
    <n v="0"/>
    <n v="0"/>
    <n v="0"/>
    <n v="0"/>
    <n v="0"/>
    <n v="0"/>
    <n v="0"/>
    <n v="0"/>
    <n v="0"/>
    <n v="0"/>
    <n v="0"/>
    <n v="0"/>
    <n v="0"/>
    <n v="0"/>
    <n v="0"/>
    <n v="0"/>
    <n v="0"/>
    <n v="0"/>
    <n v="0"/>
    <n v="0"/>
    <n v="0"/>
    <n v="0"/>
    <n v="0"/>
    <n v="0"/>
    <n v="0"/>
    <n v="0"/>
    <n v="0"/>
    <n v="0"/>
    <n v="0"/>
    <n v="0"/>
    <n v="0"/>
    <n v="0"/>
    <n v="0"/>
    <n v="0"/>
    <n v="0"/>
    <n v="0"/>
    <m/>
    <s v="Tenant-Based scattered site"/>
    <x v="1"/>
    <s v="1717 W. 5th Street, Greeville, NC 27834"/>
    <m/>
    <s v="Greenville"/>
    <s v="NC"/>
    <n v="27834"/>
    <n v="7"/>
    <n v="2"/>
    <n v="0"/>
    <n v="0"/>
    <n v="0"/>
    <n v="1"/>
    <n v="0"/>
    <n v="0"/>
    <n v="0"/>
    <n v="0"/>
    <n v="0"/>
    <n v="8"/>
    <n v="0"/>
    <m/>
    <m/>
    <n v="0"/>
    <n v="8"/>
    <n v="8"/>
    <s v="No"/>
    <m/>
    <n v="2"/>
  </r>
  <r>
    <n v="246"/>
    <s v="NC"/>
    <x v="2"/>
    <s v="NC-503"/>
    <n v="2026"/>
    <x v="116"/>
    <n v="1786"/>
    <s v="Pitt County Community Development - Pitt County - RRH - SFRF"/>
    <m/>
    <n v="20756"/>
    <d v="2026-02-04T00:00:00"/>
    <x v="4"/>
    <m/>
    <n v="379147"/>
    <x v="1"/>
    <s v="C"/>
    <d v="2026-02-04T00:00:00"/>
    <x v="2"/>
    <d v="2024-01-01T00:00:00"/>
    <m/>
    <n v="0"/>
    <n v="0"/>
    <n v="0"/>
    <n v="0"/>
    <n v="0"/>
    <n v="0"/>
    <n v="0"/>
    <n v="0"/>
    <n v="0"/>
    <n v="0"/>
    <n v="0"/>
    <n v="0"/>
    <n v="0"/>
    <n v="0"/>
    <n v="0"/>
    <n v="0"/>
    <n v="0"/>
    <n v="0"/>
    <n v="0"/>
    <n v="0"/>
    <n v="0"/>
    <n v="0"/>
    <n v="0"/>
    <n v="0"/>
    <n v="0"/>
    <n v="0"/>
    <n v="0"/>
    <n v="0"/>
    <n v="0"/>
    <n v="0"/>
    <n v="0"/>
    <n v="0"/>
    <n v="0"/>
    <n v="0"/>
    <n v="0"/>
    <n v="0"/>
    <n v="0"/>
    <n v="0"/>
    <n v="1"/>
    <s v="State Fiscal recovery Funds via DHHS"/>
    <s v="Tenant-Based scattered site"/>
    <x v="1"/>
    <s v="1717 W. 5th Street, Greeville, NC 27834"/>
    <m/>
    <s v="Greenville"/>
    <s v="NC"/>
    <n v="27834"/>
    <n v="0"/>
    <n v="0"/>
    <n v="0"/>
    <n v="0"/>
    <n v="0"/>
    <n v="0"/>
    <n v="0"/>
    <n v="0"/>
    <n v="0"/>
    <n v="0"/>
    <n v="0"/>
    <n v="0"/>
    <n v="0"/>
    <m/>
    <m/>
    <n v="0"/>
    <n v="0"/>
    <n v="0"/>
    <s v="No"/>
    <m/>
    <n v="2"/>
  </r>
  <r>
    <n v="298"/>
    <s v="NC"/>
    <x v="2"/>
    <s v="NC-503"/>
    <n v="2026"/>
    <x v="116"/>
    <n v="1786"/>
    <s v="Pitt County Community Development - Pitt County - Safe Shelter Hotel/Motel - ES - ARPA"/>
    <m/>
    <n v="20949"/>
    <d v="2026-02-04T00:00:00"/>
    <x v="0"/>
    <s v="Facility"/>
    <n v="379147"/>
    <x v="2"/>
    <s v="C"/>
    <d v="2026-02-04T00:00:00"/>
    <x v="2"/>
    <d v="2025-01-29T00:00:00"/>
    <m/>
    <n v="0"/>
    <n v="0"/>
    <n v="0"/>
    <n v="0"/>
    <n v="0"/>
    <n v="0"/>
    <n v="0"/>
    <n v="0"/>
    <n v="0"/>
    <n v="0"/>
    <n v="0"/>
    <n v="0"/>
    <n v="0"/>
    <n v="0"/>
    <n v="0"/>
    <n v="0"/>
    <n v="0"/>
    <n v="0"/>
    <n v="0"/>
    <n v="0"/>
    <n v="0"/>
    <n v="0"/>
    <n v="0"/>
    <n v="0"/>
    <n v="0"/>
    <n v="0"/>
    <n v="0"/>
    <n v="0"/>
    <n v="0"/>
    <n v="0"/>
    <n v="0"/>
    <n v="0"/>
    <n v="0"/>
    <n v="0"/>
    <n v="0"/>
    <n v="0"/>
    <n v="0"/>
    <n v="1"/>
    <n v="1"/>
    <s v="Local"/>
    <s v="Site Based-Single"/>
    <x v="1"/>
    <s v="1717 West 5th St"/>
    <m/>
    <s v="Greenville"/>
    <s v="NC"/>
    <n v="27834"/>
    <n v="0"/>
    <n v="0"/>
    <n v="0"/>
    <n v="0"/>
    <n v="0"/>
    <n v="0"/>
    <n v="0"/>
    <n v="0"/>
    <n v="0"/>
    <n v="0"/>
    <n v="0"/>
    <n v="0"/>
    <n v="0"/>
    <m/>
    <m/>
    <n v="23"/>
    <n v="23"/>
    <n v="23"/>
    <s v="No"/>
    <m/>
    <n v="2"/>
  </r>
  <r>
    <n v="177"/>
    <s v="NC"/>
    <x v="2"/>
    <s v="NC-503"/>
    <n v="2026"/>
    <x v="117"/>
    <n v="7048"/>
    <s v="Place of Grace - Randolph County - Men's Emergency Shelter - ES - Private"/>
    <m/>
    <n v="20548"/>
    <d v="2026-02-04T00:00:00"/>
    <x v="0"/>
    <s v="Facility"/>
    <n v="379151"/>
    <x v="1"/>
    <s v="C"/>
    <d v="2025-06-01T00:00:00"/>
    <x v="2"/>
    <d v="2022-10-01T00:00:00"/>
    <m/>
    <n v="0"/>
    <n v="0"/>
    <n v="0"/>
    <n v="0"/>
    <n v="0"/>
    <n v="0"/>
    <n v="0"/>
    <n v="0"/>
    <n v="0"/>
    <n v="0"/>
    <n v="0"/>
    <n v="0"/>
    <n v="0"/>
    <n v="0"/>
    <n v="0"/>
    <n v="0"/>
    <n v="0"/>
    <n v="0"/>
    <n v="0"/>
    <n v="0"/>
    <n v="0"/>
    <n v="0"/>
    <n v="0"/>
    <n v="0"/>
    <n v="0"/>
    <n v="0"/>
    <n v="0"/>
    <n v="0"/>
    <n v="0"/>
    <n v="0"/>
    <n v="0"/>
    <n v="0"/>
    <n v="0"/>
    <n v="0"/>
    <n v="0"/>
    <n v="0"/>
    <n v="0"/>
    <n v="0"/>
    <n v="1"/>
    <s v="Private and county"/>
    <s v="Site Based-Single"/>
    <x v="1"/>
    <s v="133 W. Wainman Ave"/>
    <m/>
    <s v="Asheboro"/>
    <s v="NC"/>
    <n v="27203"/>
    <n v="0"/>
    <n v="0"/>
    <n v="0"/>
    <n v="0"/>
    <n v="0"/>
    <n v="18"/>
    <n v="0"/>
    <n v="0"/>
    <n v="0"/>
    <n v="0"/>
    <n v="0"/>
    <n v="18"/>
    <n v="0"/>
    <m/>
    <m/>
    <n v="0"/>
    <n v="17"/>
    <n v="18"/>
    <s v="No"/>
    <m/>
    <n v="2"/>
  </r>
  <r>
    <n v="106"/>
    <s v="NC"/>
    <x v="2"/>
    <s v="NC-503"/>
    <n v="2026"/>
    <x v="118"/>
    <n v="7035"/>
    <s v="Place of Grace - Richmond County - Emergency Shelter - ES - Private"/>
    <m/>
    <n v="7036"/>
    <d v="2026-02-04T00:00:00"/>
    <x v="0"/>
    <s v="Facility"/>
    <n v="379153"/>
    <x v="2"/>
    <s v="C"/>
    <d v="2025-01-29T00:00:00"/>
    <x v="2"/>
    <d v="2016-01-01T00:00:00"/>
    <m/>
    <n v="0"/>
    <n v="0"/>
    <n v="0"/>
    <n v="0"/>
    <n v="0"/>
    <n v="0"/>
    <n v="0"/>
    <n v="0"/>
    <n v="0"/>
    <n v="0"/>
    <n v="0"/>
    <n v="0"/>
    <n v="0"/>
    <n v="0"/>
    <n v="0"/>
    <n v="0"/>
    <n v="0"/>
    <n v="0"/>
    <n v="0"/>
    <n v="0"/>
    <n v="0"/>
    <n v="0"/>
    <n v="0"/>
    <n v="0"/>
    <n v="0"/>
    <n v="0"/>
    <n v="0"/>
    <n v="0"/>
    <n v="0"/>
    <n v="0"/>
    <n v="0"/>
    <n v="0"/>
    <n v="0"/>
    <n v="0"/>
    <n v="0"/>
    <n v="0"/>
    <n v="0"/>
    <n v="0"/>
    <n v="1"/>
    <s v="Private"/>
    <s v="Site Based-Single"/>
    <x v="1"/>
    <s v="252 School St"/>
    <m/>
    <s v="Rockingham"/>
    <s v="NC"/>
    <n v="28379"/>
    <n v="0"/>
    <n v="0"/>
    <n v="0"/>
    <n v="0"/>
    <n v="0"/>
    <n v="0"/>
    <n v="0"/>
    <n v="0"/>
    <n v="0"/>
    <n v="0"/>
    <n v="0"/>
    <n v="0"/>
    <n v="0"/>
    <m/>
    <m/>
    <n v="19"/>
    <n v="19"/>
    <n v="19"/>
    <s v="No"/>
    <m/>
    <n v="2"/>
  </r>
  <r>
    <n v="135"/>
    <s v="NC"/>
    <x v="2"/>
    <s v="NC-503"/>
    <n v="2026"/>
    <x v="118"/>
    <n v="7035"/>
    <s v="Place of Grace - Richmond County - Transitional Housing - TH - Private"/>
    <m/>
    <n v="20091"/>
    <d v="2026-02-04T00:00:00"/>
    <x v="2"/>
    <m/>
    <n v="379153"/>
    <x v="2"/>
    <s v="C"/>
    <d v="2026-02-04T00:00:00"/>
    <x v="2"/>
    <d v="2019-01-30T00:00:00"/>
    <m/>
    <n v="0"/>
    <n v="0"/>
    <n v="0"/>
    <n v="0"/>
    <n v="0"/>
    <n v="0"/>
    <n v="0"/>
    <n v="0"/>
    <n v="0"/>
    <n v="0"/>
    <n v="0"/>
    <n v="0"/>
    <n v="0"/>
    <n v="0"/>
    <n v="0"/>
    <n v="0"/>
    <n v="0"/>
    <n v="0"/>
    <n v="0"/>
    <n v="0"/>
    <n v="0"/>
    <n v="0"/>
    <n v="0"/>
    <n v="0"/>
    <n v="0"/>
    <n v="0"/>
    <n v="0"/>
    <n v="0"/>
    <n v="0"/>
    <n v="0"/>
    <n v="0"/>
    <n v="0"/>
    <n v="0"/>
    <n v="0"/>
    <n v="0"/>
    <n v="0"/>
    <n v="0"/>
    <n v="0"/>
    <n v="1"/>
    <s v="Private"/>
    <s v="Site Based-Single"/>
    <x v="1"/>
    <s v="252 School Street"/>
    <m/>
    <s v="Rockingham"/>
    <s v="NC"/>
    <n v="28379"/>
    <n v="0"/>
    <n v="0"/>
    <n v="0"/>
    <n v="0"/>
    <n v="0"/>
    <n v="20"/>
    <n v="0"/>
    <n v="0"/>
    <n v="0"/>
    <n v="0"/>
    <n v="0"/>
    <n v="20"/>
    <n v="0"/>
    <m/>
    <m/>
    <n v="0"/>
    <n v="20"/>
    <n v="20"/>
    <s v="No"/>
    <m/>
    <n v="2"/>
  </r>
  <r>
    <n v="57"/>
    <s v="NC"/>
    <x v="2"/>
    <s v="NC-503"/>
    <n v="2026"/>
    <x v="119"/>
    <n v="4935"/>
    <s v="REACH of Clay - Clay County - DV Shelter - ES - Private"/>
    <m/>
    <n v="4936"/>
    <d v="2026-02-04T00:00:00"/>
    <x v="0"/>
    <s v="Facility"/>
    <n v="379043"/>
    <x v="0"/>
    <s v="C"/>
    <d v="2026-02-04T00:00:00"/>
    <x v="0"/>
    <d v="2010-01-01T00:00:00"/>
    <m/>
    <n v="0"/>
    <n v="0"/>
    <n v="0"/>
    <n v="0"/>
    <n v="0"/>
    <n v="0"/>
    <n v="0"/>
    <n v="0"/>
    <n v="0"/>
    <n v="0"/>
    <n v="0"/>
    <n v="0"/>
    <n v="0"/>
    <n v="0"/>
    <n v="0"/>
    <n v="0"/>
    <n v="0"/>
    <n v="0"/>
    <n v="0"/>
    <n v="0"/>
    <n v="0"/>
    <n v="0"/>
    <n v="0"/>
    <n v="0"/>
    <n v="0"/>
    <n v="0"/>
    <n v="0"/>
    <n v="0"/>
    <n v="0"/>
    <n v="0"/>
    <n v="0"/>
    <n v="0"/>
    <n v="0"/>
    <n v="0"/>
    <n v="0"/>
    <n v="0"/>
    <n v="0"/>
    <n v="0"/>
    <n v="1"/>
    <s v="VOCA, VAWA"/>
    <s v="Site Based-Single"/>
    <x v="0"/>
    <m/>
    <m/>
    <s v="Hayesville"/>
    <s v="NC"/>
    <n v="28904"/>
    <n v="3"/>
    <n v="1"/>
    <n v="0"/>
    <n v="0"/>
    <n v="0"/>
    <n v="5"/>
    <n v="0"/>
    <n v="0"/>
    <n v="0"/>
    <n v="0"/>
    <n v="0"/>
    <n v="8"/>
    <n v="0"/>
    <m/>
    <m/>
    <n v="0"/>
    <n v="3"/>
    <n v="8"/>
    <s v="No"/>
    <m/>
    <n v="2"/>
  </r>
  <r>
    <n v="58"/>
    <s v="NC"/>
    <x v="2"/>
    <s v="NC-503"/>
    <n v="2026"/>
    <x v="120"/>
    <n v="4937"/>
    <s v="REACH of Haywood - Haywood County - DV Shelter - ES - Private"/>
    <m/>
    <n v="4938"/>
    <d v="2026-02-04T00:00:00"/>
    <x v="0"/>
    <s v="Facility"/>
    <n v="379087"/>
    <x v="0"/>
    <s v="C"/>
    <d v="2025-01-01T00:00:00"/>
    <x v="0"/>
    <d v="2013-01-30T00:00:00"/>
    <m/>
    <n v="0"/>
    <n v="0"/>
    <n v="0"/>
    <n v="0"/>
    <n v="0"/>
    <n v="0"/>
    <n v="0"/>
    <n v="0"/>
    <n v="0"/>
    <n v="0"/>
    <n v="0"/>
    <n v="0"/>
    <n v="0"/>
    <n v="0"/>
    <n v="0"/>
    <n v="0"/>
    <n v="0"/>
    <n v="0"/>
    <n v="0"/>
    <n v="0"/>
    <n v="0"/>
    <n v="0"/>
    <n v="0"/>
    <n v="0"/>
    <n v="0"/>
    <n v="0"/>
    <n v="0"/>
    <n v="0"/>
    <n v="0"/>
    <n v="0"/>
    <n v="0"/>
    <n v="0"/>
    <n v="0"/>
    <n v="0"/>
    <n v="0"/>
    <n v="0"/>
    <n v="0"/>
    <n v="0"/>
    <n v="1"/>
    <s v="VOCA"/>
    <s v="Site Based-Single"/>
    <x v="0"/>
    <m/>
    <m/>
    <s v="Waynesville"/>
    <s v="NC"/>
    <n v="28786"/>
    <n v="8"/>
    <n v="2"/>
    <n v="0"/>
    <n v="0"/>
    <n v="0"/>
    <n v="2"/>
    <n v="0"/>
    <n v="0"/>
    <n v="0"/>
    <n v="0"/>
    <n v="0"/>
    <n v="10"/>
    <n v="0"/>
    <m/>
    <m/>
    <n v="0"/>
    <n v="5"/>
    <n v="10"/>
    <s v="No"/>
    <m/>
    <n v="2"/>
  </r>
  <r>
    <n v="59"/>
    <s v="NC"/>
    <x v="2"/>
    <s v="NC-503"/>
    <n v="2026"/>
    <x v="121"/>
    <n v="4939"/>
    <s v="REACH of Macon - Macon County - DV Shelter - ES - State ESG"/>
    <m/>
    <n v="4940"/>
    <d v="2026-02-04T00:00:00"/>
    <x v="0"/>
    <s v="Facility"/>
    <n v="379113"/>
    <x v="0"/>
    <s v="C"/>
    <d v="2025-01-29T00:00:00"/>
    <x v="0"/>
    <d v="2013-01-30T00:00:00"/>
    <m/>
    <n v="1"/>
    <n v="0"/>
    <n v="0"/>
    <n v="0"/>
    <n v="0"/>
    <n v="0"/>
    <n v="0"/>
    <n v="0"/>
    <n v="0"/>
    <n v="0"/>
    <n v="0"/>
    <n v="0"/>
    <n v="0"/>
    <n v="0"/>
    <n v="0"/>
    <n v="0"/>
    <n v="0"/>
    <n v="0"/>
    <n v="0"/>
    <n v="0"/>
    <n v="0"/>
    <n v="0"/>
    <n v="0"/>
    <n v="0"/>
    <n v="0"/>
    <n v="0"/>
    <n v="0"/>
    <n v="0"/>
    <n v="0"/>
    <n v="0"/>
    <n v="0"/>
    <n v="0"/>
    <n v="0"/>
    <n v="0"/>
    <n v="0"/>
    <n v="0"/>
    <n v="0"/>
    <n v="0"/>
    <n v="0"/>
    <m/>
    <s v="Site Based-Single"/>
    <x v="0"/>
    <m/>
    <m/>
    <s v="Franklin"/>
    <s v="NC"/>
    <n v="28789"/>
    <n v="10"/>
    <n v="4"/>
    <n v="0"/>
    <n v="0"/>
    <n v="0"/>
    <n v="5"/>
    <n v="0"/>
    <n v="0"/>
    <n v="0"/>
    <n v="0"/>
    <n v="0"/>
    <n v="15"/>
    <n v="0"/>
    <m/>
    <m/>
    <n v="0"/>
    <n v="5"/>
    <n v="15"/>
    <s v="No"/>
    <m/>
    <n v="2"/>
  </r>
  <r>
    <n v="141"/>
    <s v="NC"/>
    <x v="2"/>
    <s v="NC-503"/>
    <n v="2026"/>
    <x v="122"/>
    <n v="2137"/>
    <s v="River City Community Development Corporation - Pasquotank County - Hotel/ Motel - ES - State ESG"/>
    <m/>
    <n v="20146"/>
    <d v="2026-02-04T00:00:00"/>
    <x v="0"/>
    <s v="Voucher"/>
    <n v="379139"/>
    <x v="1"/>
    <s v="C"/>
    <d v="2026-02-04T00:00:00"/>
    <x v="2"/>
    <d v="2020-01-01T00:00:00"/>
    <m/>
    <n v="1"/>
    <n v="0"/>
    <n v="0"/>
    <n v="0"/>
    <n v="0"/>
    <n v="0"/>
    <n v="0"/>
    <n v="0"/>
    <n v="0"/>
    <n v="0"/>
    <n v="0"/>
    <n v="0"/>
    <n v="0"/>
    <n v="0"/>
    <n v="0"/>
    <n v="0"/>
    <n v="0"/>
    <n v="0"/>
    <n v="0"/>
    <n v="0"/>
    <n v="0"/>
    <n v="0"/>
    <n v="0"/>
    <n v="0"/>
    <n v="0"/>
    <n v="0"/>
    <n v="0"/>
    <n v="0"/>
    <n v="0"/>
    <n v="0"/>
    <n v="0"/>
    <n v="0"/>
    <n v="0"/>
    <n v="0"/>
    <n v="0"/>
    <n v="0"/>
    <n v="0"/>
    <n v="0"/>
    <n v="1"/>
    <s v="Local"/>
    <s v="Tenant-Based scattered site"/>
    <x v="1"/>
    <m/>
    <m/>
    <s v="Elizabeth City"/>
    <s v="NC"/>
    <n v="27937"/>
    <n v="0"/>
    <n v="0"/>
    <n v="0"/>
    <n v="0"/>
    <n v="0"/>
    <n v="0"/>
    <n v="0"/>
    <n v="0"/>
    <n v="0"/>
    <n v="0"/>
    <n v="0"/>
    <n v="0"/>
    <n v="0"/>
    <m/>
    <m/>
    <n v="2"/>
    <n v="2"/>
    <n v="2"/>
    <s v="No"/>
    <m/>
    <n v="2"/>
  </r>
  <r>
    <n v="142"/>
    <s v="NC"/>
    <x v="2"/>
    <s v="NC-503"/>
    <n v="2026"/>
    <x v="122"/>
    <n v="2137"/>
    <s v="River City Community Development Corporation - Pasquotank County - Rapid Re-Housing - RRH - State ES"/>
    <m/>
    <n v="20147"/>
    <d v="2026-02-04T00:00:00"/>
    <x v="4"/>
    <m/>
    <n v="379139"/>
    <x v="1"/>
    <s v="C"/>
    <d v="2026-02-04T00:00:00"/>
    <x v="2"/>
    <d v="2020-01-01T00:00:00"/>
    <m/>
    <n v="0"/>
    <n v="1"/>
    <n v="0"/>
    <n v="0"/>
    <n v="0"/>
    <n v="0"/>
    <n v="0"/>
    <n v="0"/>
    <n v="0"/>
    <n v="0"/>
    <n v="0"/>
    <n v="0"/>
    <n v="0"/>
    <n v="0"/>
    <n v="0"/>
    <n v="0"/>
    <n v="0"/>
    <n v="0"/>
    <n v="0"/>
    <n v="0"/>
    <n v="0"/>
    <n v="0"/>
    <n v="0"/>
    <n v="0"/>
    <n v="0"/>
    <n v="0"/>
    <n v="0"/>
    <n v="0"/>
    <n v="0"/>
    <n v="0"/>
    <n v="0"/>
    <n v="0"/>
    <n v="0"/>
    <n v="0"/>
    <n v="0"/>
    <n v="0"/>
    <n v="0"/>
    <n v="0"/>
    <n v="0"/>
    <m/>
    <s v="Tenant-Based scattered site"/>
    <x v="1"/>
    <s v="501 E Main St"/>
    <m/>
    <s v="Elizabeth City"/>
    <s v="NC"/>
    <n v="27937"/>
    <n v="0"/>
    <n v="0"/>
    <n v="0"/>
    <n v="0"/>
    <n v="0"/>
    <n v="0"/>
    <n v="0"/>
    <n v="0"/>
    <n v="0"/>
    <n v="0"/>
    <n v="0"/>
    <n v="0"/>
    <n v="0"/>
    <m/>
    <m/>
    <n v="0"/>
    <n v="0"/>
    <n v="0"/>
    <s v="No"/>
    <m/>
    <n v="2"/>
  </r>
  <r>
    <n v="251"/>
    <s v="NC"/>
    <x v="2"/>
    <s v="NC-503"/>
    <n v="2026"/>
    <x v="123"/>
    <n v="20429"/>
    <s v="Roanoke-Chowan Regional Housing Authority - Halifax  County - EHV - PH - HUD"/>
    <m/>
    <n v="20797"/>
    <d v="2026-02-04T00:00:00"/>
    <x v="3"/>
    <m/>
    <n v="379083"/>
    <x v="2"/>
    <s v="C"/>
    <d v="2026-02-04T00:00:00"/>
    <x v="2"/>
    <d v="2024-01-31T00:00:00"/>
    <m/>
    <n v="0"/>
    <n v="0"/>
    <n v="0"/>
    <n v="0"/>
    <n v="0"/>
    <n v="0"/>
    <n v="0"/>
    <n v="0"/>
    <n v="0"/>
    <n v="0"/>
    <n v="0"/>
    <n v="0"/>
    <n v="0"/>
    <n v="0"/>
    <n v="0"/>
    <n v="0"/>
    <n v="0"/>
    <n v="0"/>
    <n v="0"/>
    <n v="0"/>
    <n v="0"/>
    <n v="0"/>
    <n v="0"/>
    <n v="0"/>
    <n v="0"/>
    <n v="0"/>
    <n v="0"/>
    <n v="0"/>
    <n v="0"/>
    <n v="0"/>
    <n v="0"/>
    <n v="0"/>
    <n v="0"/>
    <n v="0"/>
    <n v="0"/>
    <n v="1"/>
    <n v="0"/>
    <n v="0"/>
    <n v="0"/>
    <m/>
    <s v="Tenant-Based scattered site"/>
    <x v="1"/>
    <s v="205 Tinsley Way"/>
    <m/>
    <s v="Gaston"/>
    <s v="NC"/>
    <n v="27870"/>
    <n v="0"/>
    <n v="0"/>
    <n v="0"/>
    <n v="0"/>
    <n v="0"/>
    <n v="8"/>
    <n v="0"/>
    <n v="0"/>
    <n v="0"/>
    <n v="0"/>
    <n v="0"/>
    <n v="8"/>
    <n v="0"/>
    <m/>
    <m/>
    <n v="0"/>
    <n v="8"/>
    <n v="8"/>
    <s v="No"/>
    <m/>
    <n v="2"/>
  </r>
  <r>
    <n v="165"/>
    <s v="NC"/>
    <x v="2"/>
    <s v="NC-503"/>
    <n v="2026"/>
    <x v="123"/>
    <n v="20429"/>
    <s v="Roanoke-Chowan Regional Housing Authority - Northampton County - EHV - PH - HUD"/>
    <m/>
    <n v="20430"/>
    <d v="2026-02-04T00:00:00"/>
    <x v="3"/>
    <m/>
    <n v="379131"/>
    <x v="2"/>
    <s v="C"/>
    <d v="2026-02-04T00:00:00"/>
    <x v="2"/>
    <d v="2021-08-01T00:00:00"/>
    <m/>
    <n v="0"/>
    <n v="0"/>
    <n v="0"/>
    <n v="0"/>
    <n v="0"/>
    <n v="0"/>
    <n v="0"/>
    <n v="0"/>
    <n v="0"/>
    <n v="0"/>
    <n v="0"/>
    <n v="0"/>
    <n v="0"/>
    <n v="0"/>
    <n v="0"/>
    <n v="0"/>
    <n v="0"/>
    <n v="0"/>
    <n v="0"/>
    <n v="0"/>
    <n v="0"/>
    <n v="0"/>
    <n v="0"/>
    <n v="0"/>
    <n v="0"/>
    <n v="0"/>
    <n v="0"/>
    <n v="0"/>
    <n v="0"/>
    <n v="0"/>
    <n v="0"/>
    <n v="0"/>
    <n v="0"/>
    <n v="0"/>
    <n v="0"/>
    <n v="1"/>
    <n v="0"/>
    <n v="0"/>
    <n v="0"/>
    <m/>
    <s v="Tenant-Based scattered site"/>
    <x v="1"/>
    <m/>
    <m/>
    <s v="Garysburg"/>
    <s v="NC"/>
    <n v="27831"/>
    <n v="0"/>
    <n v="0"/>
    <n v="0"/>
    <n v="0"/>
    <n v="0"/>
    <n v="2"/>
    <n v="0"/>
    <n v="0"/>
    <n v="0"/>
    <n v="0"/>
    <n v="0"/>
    <n v="2"/>
    <n v="0"/>
    <m/>
    <m/>
    <n v="0"/>
    <n v="1"/>
    <n v="2"/>
    <s v="No"/>
    <m/>
    <n v="2"/>
  </r>
  <r>
    <n v="72"/>
    <s v="NC"/>
    <x v="2"/>
    <s v="NC-503"/>
    <n v="2026"/>
    <x v="124"/>
    <n v="245"/>
    <s v="Rockingham County Help for Homeless - Rockingham County - Permanent Supportive Housing - PSH - HUD"/>
    <m/>
    <n v="5057"/>
    <d v="2026-02-04T00:00:00"/>
    <x v="1"/>
    <m/>
    <n v="379157"/>
    <x v="1"/>
    <s v="C"/>
    <d v="2026-02-04T00:00:00"/>
    <x v="2"/>
    <d v="2012-05-01T00:00:00"/>
    <m/>
    <n v="0"/>
    <n v="0"/>
    <n v="0"/>
    <n v="0"/>
    <n v="0"/>
    <n v="1"/>
    <n v="0"/>
    <n v="0"/>
    <n v="0"/>
    <n v="0"/>
    <n v="0"/>
    <n v="0"/>
    <n v="0"/>
    <n v="0"/>
    <n v="0"/>
    <n v="0"/>
    <n v="0"/>
    <n v="0"/>
    <n v="0"/>
    <n v="0"/>
    <n v="0"/>
    <n v="0"/>
    <n v="0"/>
    <n v="0"/>
    <n v="0"/>
    <n v="0"/>
    <n v="0"/>
    <n v="0"/>
    <n v="0"/>
    <n v="0"/>
    <n v="0"/>
    <n v="0"/>
    <n v="0"/>
    <n v="0"/>
    <n v="0"/>
    <n v="0"/>
    <n v="0"/>
    <n v="0"/>
    <n v="0"/>
    <m/>
    <s v="Tenant-Based scattered site"/>
    <x v="1"/>
    <s v="110 N Franklin Street"/>
    <m/>
    <s v="Madison"/>
    <s v="NC"/>
    <n v="27288"/>
    <n v="16"/>
    <n v="4"/>
    <n v="0"/>
    <n v="0"/>
    <n v="16"/>
    <n v="15"/>
    <n v="0"/>
    <n v="0"/>
    <n v="15"/>
    <n v="0"/>
    <n v="0"/>
    <n v="31"/>
    <n v="0"/>
    <m/>
    <m/>
    <n v="0"/>
    <n v="31"/>
    <n v="31"/>
    <s v="No"/>
    <m/>
    <n v="2"/>
  </r>
  <r>
    <n v="247"/>
    <s v="NC"/>
    <x v="2"/>
    <s v="NC-503"/>
    <n v="2026"/>
    <x v="125"/>
    <n v="1045"/>
    <s v="Rowan Helping Ministries - Region 5 - Choosing Home - RRH - SFRF"/>
    <m/>
    <n v="20765"/>
    <d v="2026-02-04T00:00:00"/>
    <x v="4"/>
    <m/>
    <n v="379159"/>
    <x v="1"/>
    <s v="C"/>
    <d v="2026-02-04T00:00:00"/>
    <x v="2"/>
    <d v="2024-01-01T00:00:00"/>
    <m/>
    <n v="0"/>
    <n v="0"/>
    <n v="0"/>
    <n v="0"/>
    <n v="0"/>
    <n v="0"/>
    <n v="0"/>
    <n v="0"/>
    <n v="0"/>
    <n v="0"/>
    <n v="0"/>
    <n v="0"/>
    <n v="0"/>
    <n v="0"/>
    <n v="0"/>
    <n v="0"/>
    <n v="0"/>
    <n v="0"/>
    <n v="0"/>
    <n v="0"/>
    <n v="0"/>
    <n v="0"/>
    <n v="0"/>
    <n v="0"/>
    <n v="0"/>
    <n v="0"/>
    <n v="0"/>
    <n v="0"/>
    <n v="0"/>
    <n v="0"/>
    <n v="0"/>
    <n v="0"/>
    <n v="0"/>
    <n v="0"/>
    <n v="0"/>
    <n v="0"/>
    <n v="0"/>
    <n v="0"/>
    <n v="1"/>
    <s v="State Fiscal Recover Funds via State ESG office"/>
    <s v="Tenant-Based scattered site"/>
    <x v="1"/>
    <s v="226 N Long St"/>
    <m/>
    <s v="Salisbury"/>
    <s v="NC"/>
    <n v="28144"/>
    <n v="0"/>
    <n v="0"/>
    <n v="0"/>
    <n v="0"/>
    <n v="0"/>
    <n v="0"/>
    <n v="0"/>
    <n v="0"/>
    <n v="0"/>
    <n v="0"/>
    <n v="0"/>
    <n v="0"/>
    <n v="0"/>
    <m/>
    <m/>
    <n v="0"/>
    <n v="0"/>
    <n v="0"/>
    <s v="No"/>
    <m/>
    <n v="2"/>
  </r>
  <r>
    <n v="4"/>
    <s v="NC"/>
    <x v="2"/>
    <s v="NC-503"/>
    <n v="2026"/>
    <x v="125"/>
    <n v="1045"/>
    <s v="Rowan Helping Ministries - Rowan County -  Emergency Shelter - ES - Private"/>
    <m/>
    <n v="1049"/>
    <d v="2026-02-04T00:00:00"/>
    <x v="0"/>
    <s v="Facility"/>
    <n v="372508"/>
    <x v="1"/>
    <s v="C"/>
    <d v="2026-02-04T00:00:00"/>
    <x v="2"/>
    <d v="2010-01-01T00:00:00"/>
    <m/>
    <n v="0"/>
    <n v="0"/>
    <n v="0"/>
    <n v="0"/>
    <n v="0"/>
    <n v="0"/>
    <n v="0"/>
    <n v="0"/>
    <n v="0"/>
    <n v="0"/>
    <n v="0"/>
    <n v="0"/>
    <n v="0"/>
    <n v="0"/>
    <n v="0"/>
    <n v="0"/>
    <n v="0"/>
    <n v="0"/>
    <n v="0"/>
    <n v="0"/>
    <n v="0"/>
    <n v="0"/>
    <n v="0"/>
    <n v="0"/>
    <n v="0"/>
    <n v="0"/>
    <n v="0"/>
    <n v="0"/>
    <n v="0"/>
    <n v="0"/>
    <n v="0"/>
    <n v="0"/>
    <n v="0"/>
    <n v="0"/>
    <n v="0"/>
    <n v="0"/>
    <n v="0"/>
    <n v="0"/>
    <n v="1"/>
    <s v="Private and municipal"/>
    <s v="Site Based-Single"/>
    <x v="1"/>
    <s v="217 North Long Street"/>
    <m/>
    <s v="Salisbury"/>
    <s v="NC"/>
    <n v="28144"/>
    <n v="10"/>
    <n v="4"/>
    <n v="0"/>
    <n v="0"/>
    <n v="0"/>
    <n v="93"/>
    <n v="0"/>
    <n v="0"/>
    <n v="0"/>
    <n v="0"/>
    <n v="0"/>
    <n v="103"/>
    <n v="0"/>
    <m/>
    <m/>
    <n v="14"/>
    <n v="107"/>
    <n v="117"/>
    <s v="No"/>
    <m/>
    <n v="2"/>
  </r>
  <r>
    <n v="11"/>
    <s v="NC"/>
    <x v="2"/>
    <s v="NC-503"/>
    <n v="2026"/>
    <x v="125"/>
    <n v="1045"/>
    <s v="Rowan Helping Ministries - Rowan County - Eagle's Nest - TH - Private"/>
    <m/>
    <n v="1363"/>
    <d v="2026-02-04T00:00:00"/>
    <x v="2"/>
    <m/>
    <n v="379159"/>
    <x v="1"/>
    <s v="C"/>
    <d v="2026-02-04T00:00:00"/>
    <x v="2"/>
    <d v="2010-01-01T00:00:00"/>
    <m/>
    <n v="0"/>
    <n v="0"/>
    <n v="0"/>
    <n v="0"/>
    <n v="0"/>
    <n v="0"/>
    <n v="0"/>
    <n v="0"/>
    <n v="0"/>
    <n v="0"/>
    <n v="0"/>
    <n v="0"/>
    <n v="0"/>
    <n v="0"/>
    <n v="0"/>
    <n v="0"/>
    <n v="0"/>
    <n v="0"/>
    <n v="0"/>
    <n v="0"/>
    <n v="0"/>
    <n v="0"/>
    <n v="0"/>
    <n v="0"/>
    <n v="0"/>
    <n v="0"/>
    <n v="0"/>
    <n v="0"/>
    <n v="0"/>
    <n v="0"/>
    <n v="0"/>
    <n v="0"/>
    <n v="0"/>
    <n v="0"/>
    <n v="0"/>
    <n v="0"/>
    <n v="0"/>
    <n v="0"/>
    <n v="1"/>
    <s v="Private"/>
    <s v="Site Based-Single"/>
    <x v="1"/>
    <s v="327 East Liberty Street"/>
    <m/>
    <s v="Salisbury"/>
    <s v="NC"/>
    <n v="28144"/>
    <n v="7"/>
    <n v="2"/>
    <n v="0"/>
    <n v="0"/>
    <n v="0"/>
    <n v="3"/>
    <n v="0"/>
    <n v="0"/>
    <n v="0"/>
    <n v="0"/>
    <n v="0"/>
    <n v="10"/>
    <n v="0"/>
    <m/>
    <m/>
    <n v="0"/>
    <n v="10"/>
    <n v="10"/>
    <s v="No"/>
    <m/>
    <n v="2"/>
  </r>
  <r>
    <n v="151"/>
    <s v="NC"/>
    <x v="2"/>
    <s v="NC-503"/>
    <n v="2026"/>
    <x v="125"/>
    <n v="1045"/>
    <s v="Rowan Helping Ministries - Rowan County - GPD Beds - TH - VA"/>
    <m/>
    <n v="20343"/>
    <d v="2026-02-04T00:00:00"/>
    <x v="2"/>
    <m/>
    <n v="379159"/>
    <x v="1"/>
    <s v="C"/>
    <d v="2026-02-04T00:00:00"/>
    <x v="2"/>
    <d v="2020-10-15T00:00:00"/>
    <m/>
    <n v="0"/>
    <n v="0"/>
    <n v="0"/>
    <n v="0"/>
    <n v="0"/>
    <n v="0"/>
    <n v="0"/>
    <n v="0"/>
    <n v="0"/>
    <n v="0"/>
    <n v="0"/>
    <n v="0"/>
    <n v="0"/>
    <n v="0"/>
    <n v="0"/>
    <n v="0"/>
    <n v="0"/>
    <n v="0"/>
    <n v="0"/>
    <n v="0"/>
    <n v="0"/>
    <n v="0"/>
    <n v="1"/>
    <n v="0"/>
    <n v="0"/>
    <n v="0"/>
    <n v="0"/>
    <n v="0"/>
    <n v="0"/>
    <n v="0"/>
    <n v="0"/>
    <n v="0"/>
    <n v="0"/>
    <n v="0"/>
    <n v="0"/>
    <n v="0"/>
    <n v="0"/>
    <n v="0"/>
    <n v="0"/>
    <m/>
    <s v="Site Based-Clustered"/>
    <x v="1"/>
    <s v="217 North Long Street"/>
    <m/>
    <s v="Salisbury"/>
    <s v="NC"/>
    <n v="28144"/>
    <n v="0"/>
    <n v="0"/>
    <n v="0"/>
    <n v="0"/>
    <n v="0"/>
    <n v="10"/>
    <n v="10"/>
    <n v="0"/>
    <n v="0"/>
    <n v="0"/>
    <n v="0"/>
    <n v="10"/>
    <n v="0"/>
    <m/>
    <m/>
    <n v="0"/>
    <n v="8"/>
    <n v="10"/>
    <s v="No"/>
    <m/>
    <n v="2"/>
  </r>
  <r>
    <n v="80"/>
    <s v="NC"/>
    <x v="2"/>
    <s v="NC-503"/>
    <n v="2026"/>
    <x v="125"/>
    <n v="1045"/>
    <s v="Rowan Helping Ministries - Rowan County - VA Community Contract - ES - VA"/>
    <m/>
    <n v="5541"/>
    <d v="2026-02-04T00:00:00"/>
    <x v="0"/>
    <s v="Facility"/>
    <n v="372508"/>
    <x v="1"/>
    <s v="C"/>
    <d v="2020-01-29T00:00:00"/>
    <x v="2"/>
    <d v="2013-11-01T00:00:00"/>
    <m/>
    <n v="0"/>
    <n v="0"/>
    <n v="0"/>
    <n v="0"/>
    <n v="0"/>
    <n v="0"/>
    <n v="0"/>
    <n v="0"/>
    <n v="0"/>
    <n v="0"/>
    <n v="0"/>
    <n v="0"/>
    <n v="0"/>
    <n v="0"/>
    <n v="0"/>
    <n v="0"/>
    <n v="0"/>
    <n v="0"/>
    <n v="0"/>
    <n v="0"/>
    <n v="0"/>
    <n v="0"/>
    <n v="0"/>
    <n v="0"/>
    <n v="1"/>
    <n v="0"/>
    <n v="0"/>
    <n v="0"/>
    <n v="0"/>
    <n v="0"/>
    <n v="0"/>
    <n v="0"/>
    <n v="0"/>
    <n v="0"/>
    <n v="0"/>
    <n v="0"/>
    <n v="0"/>
    <n v="0"/>
    <n v="0"/>
    <m/>
    <s v="Site Based-Single"/>
    <x v="1"/>
    <s v="217 North Long Street"/>
    <m/>
    <s v="Salisbury"/>
    <s v="NC"/>
    <n v="28144"/>
    <n v="0"/>
    <n v="0"/>
    <n v="0"/>
    <n v="0"/>
    <n v="0"/>
    <n v="14"/>
    <n v="14"/>
    <n v="0"/>
    <n v="0"/>
    <n v="0"/>
    <n v="0"/>
    <n v="14"/>
    <n v="0"/>
    <m/>
    <m/>
    <n v="0"/>
    <n v="13"/>
    <n v="14"/>
    <s v="No"/>
    <m/>
    <n v="2"/>
  </r>
  <r>
    <n v="96"/>
    <s v="NC"/>
    <x v="2"/>
    <s v="NC-503"/>
    <n v="2026"/>
    <x v="126"/>
    <n v="6792"/>
    <s v="Ruth's House - Beaufort County - DV Shelter - ES - Private"/>
    <m/>
    <n v="6793"/>
    <d v="2026-02-04T00:00:00"/>
    <x v="0"/>
    <s v="Facility"/>
    <n v="379013"/>
    <x v="2"/>
    <s v="C"/>
    <d v="2025-01-29T00:00:00"/>
    <x v="0"/>
    <d v="2010-01-01T00:00:00"/>
    <m/>
    <n v="0"/>
    <n v="0"/>
    <n v="0"/>
    <n v="0"/>
    <n v="0"/>
    <n v="0"/>
    <n v="0"/>
    <n v="0"/>
    <n v="0"/>
    <n v="0"/>
    <n v="0"/>
    <n v="0"/>
    <n v="0"/>
    <n v="0"/>
    <n v="0"/>
    <n v="0"/>
    <n v="0"/>
    <n v="0"/>
    <n v="0"/>
    <n v="0"/>
    <n v="0"/>
    <n v="0"/>
    <n v="0"/>
    <n v="0"/>
    <n v="0"/>
    <n v="0"/>
    <n v="0"/>
    <n v="0"/>
    <n v="0"/>
    <n v="0"/>
    <n v="0"/>
    <n v="0"/>
    <n v="0"/>
    <n v="0"/>
    <n v="0"/>
    <n v="0"/>
    <n v="0"/>
    <n v="0"/>
    <n v="1"/>
    <s v="Council for Women &amp; VAWA"/>
    <s v="Site Based-Single"/>
    <x v="0"/>
    <m/>
    <m/>
    <s v="Washington"/>
    <s v="NC"/>
    <n v="27889"/>
    <n v="10"/>
    <n v="3"/>
    <n v="0"/>
    <n v="0"/>
    <n v="0"/>
    <n v="4"/>
    <n v="0"/>
    <n v="0"/>
    <n v="0"/>
    <n v="0"/>
    <n v="0"/>
    <n v="14"/>
    <n v="0"/>
    <m/>
    <m/>
    <n v="0"/>
    <n v="3"/>
    <n v="14"/>
    <s v="No"/>
    <m/>
    <n v="2"/>
  </r>
  <r>
    <n v="335"/>
    <s v="NC"/>
    <x v="2"/>
    <s v="NC-503"/>
    <n v="2026"/>
    <x v="127"/>
    <n v="4442"/>
    <s v="Safe Harbor Rescue Mission - Catawba County - Hotel/Motel - ES - Private"/>
    <m/>
    <n v="20999"/>
    <d v="2026-02-04T00:00:00"/>
    <x v="0"/>
    <s v="Voucher"/>
    <n v="379035"/>
    <x v="2"/>
    <s v="C"/>
    <d v="2026-02-04T00:00:00"/>
    <x v="2"/>
    <d v="2025-01-29T00:00:00"/>
    <m/>
    <n v="0"/>
    <n v="0"/>
    <n v="0"/>
    <n v="0"/>
    <n v="0"/>
    <n v="0"/>
    <n v="0"/>
    <n v="0"/>
    <n v="0"/>
    <n v="0"/>
    <n v="0"/>
    <n v="0"/>
    <n v="0"/>
    <n v="0"/>
    <n v="0"/>
    <n v="0"/>
    <n v="0"/>
    <n v="0"/>
    <n v="0"/>
    <n v="0"/>
    <n v="0"/>
    <n v="0"/>
    <n v="0"/>
    <n v="0"/>
    <n v="0"/>
    <n v="0"/>
    <n v="0"/>
    <n v="0"/>
    <n v="0"/>
    <n v="0"/>
    <n v="0"/>
    <n v="0"/>
    <n v="0"/>
    <n v="0"/>
    <n v="0"/>
    <n v="0"/>
    <n v="0"/>
    <n v="0"/>
    <n v="1"/>
    <s v="Local/private"/>
    <s v="Tenant-Based scattered site"/>
    <x v="1"/>
    <s v="112 2nd Ave SE"/>
    <m/>
    <s v="Hickory"/>
    <s v="NC"/>
    <n v="28602"/>
    <n v="0"/>
    <n v="0"/>
    <n v="0"/>
    <n v="0"/>
    <n v="0"/>
    <n v="3"/>
    <n v="0"/>
    <n v="0"/>
    <n v="0"/>
    <n v="0"/>
    <n v="0"/>
    <n v="3"/>
    <n v="0"/>
    <m/>
    <m/>
    <n v="0"/>
    <n v="3"/>
    <n v="3"/>
    <s v="No"/>
    <m/>
    <n v="2"/>
  </r>
  <r>
    <n v="61"/>
    <s v="NC"/>
    <x v="2"/>
    <s v="NC-503"/>
    <n v="2026"/>
    <x v="128"/>
    <n v="4953"/>
    <s v="Safe Haven of Person County - Person County - DV Shelter - ES - Private"/>
    <m/>
    <n v="4954"/>
    <d v="2026-02-04T00:00:00"/>
    <x v="0"/>
    <s v="Facility"/>
    <n v="379145"/>
    <x v="0"/>
    <s v="C"/>
    <d v="2025-01-29T00:00:00"/>
    <x v="0"/>
    <d v="2010-01-01T00:00:00"/>
    <m/>
    <n v="0"/>
    <n v="0"/>
    <n v="0"/>
    <n v="0"/>
    <n v="0"/>
    <n v="0"/>
    <n v="0"/>
    <n v="0"/>
    <n v="0"/>
    <n v="0"/>
    <n v="0"/>
    <n v="0"/>
    <n v="0"/>
    <n v="0"/>
    <n v="0"/>
    <n v="0"/>
    <n v="0"/>
    <n v="0"/>
    <n v="0"/>
    <n v="0"/>
    <n v="0"/>
    <n v="0"/>
    <n v="0"/>
    <n v="0"/>
    <n v="0"/>
    <n v="0"/>
    <n v="0"/>
    <n v="0"/>
    <n v="0"/>
    <n v="0"/>
    <n v="0"/>
    <n v="0"/>
    <n v="0"/>
    <n v="0"/>
    <n v="0"/>
    <n v="0"/>
    <n v="0"/>
    <n v="0"/>
    <n v="1"/>
    <s v="GCC, VOCA, VAWA, Private"/>
    <s v="Site Based-Single"/>
    <x v="0"/>
    <m/>
    <m/>
    <s v="Roxboro"/>
    <s v="NC"/>
    <n v="27573"/>
    <n v="6"/>
    <n v="1"/>
    <n v="0"/>
    <n v="0"/>
    <n v="0"/>
    <n v="16"/>
    <n v="0"/>
    <n v="0"/>
    <n v="0"/>
    <n v="0"/>
    <n v="0"/>
    <n v="22"/>
    <n v="0"/>
    <m/>
    <m/>
    <n v="1"/>
    <n v="7"/>
    <n v="23"/>
    <s v="No"/>
    <m/>
    <n v="2"/>
  </r>
  <r>
    <n v="308"/>
    <s v="NC"/>
    <x v="2"/>
    <s v="NC-503"/>
    <n v="2026"/>
    <x v="128"/>
    <n v="4953"/>
    <s v="Safe Haven of Person County - Person County - Hotel DV Shelter - ES - Private"/>
    <m/>
    <n v="20971"/>
    <d v="2026-02-04T00:00:00"/>
    <x v="0"/>
    <s v="Facility"/>
    <n v="379145"/>
    <x v="0"/>
    <s v="C"/>
    <d v="2025-01-29T00:00:00"/>
    <x v="0"/>
    <d v="2025-01-29T00:00:00"/>
    <m/>
    <n v="0"/>
    <n v="0"/>
    <n v="0"/>
    <n v="0"/>
    <n v="0"/>
    <n v="0"/>
    <n v="0"/>
    <n v="0"/>
    <n v="0"/>
    <n v="0"/>
    <n v="0"/>
    <n v="0"/>
    <n v="0"/>
    <n v="0"/>
    <n v="0"/>
    <n v="0"/>
    <n v="0"/>
    <n v="0"/>
    <n v="0"/>
    <n v="0"/>
    <n v="0"/>
    <n v="0"/>
    <n v="0"/>
    <n v="0"/>
    <n v="0"/>
    <n v="0"/>
    <n v="0"/>
    <n v="0"/>
    <n v="0"/>
    <n v="0"/>
    <n v="0"/>
    <n v="0"/>
    <n v="0"/>
    <n v="0"/>
    <n v="0"/>
    <n v="0"/>
    <n v="0"/>
    <n v="0"/>
    <n v="1"/>
    <s v="GCC, VOCA, VAWA, Private"/>
    <s v="Site Based-Single"/>
    <x v="0"/>
    <m/>
    <m/>
    <s v="Roxboro"/>
    <s v="NC"/>
    <n v="27573"/>
    <n v="0"/>
    <n v="0"/>
    <n v="0"/>
    <n v="0"/>
    <n v="0"/>
    <n v="0"/>
    <n v="0"/>
    <n v="0"/>
    <n v="0"/>
    <n v="0"/>
    <n v="0"/>
    <n v="0"/>
    <n v="0"/>
    <m/>
    <m/>
    <n v="1"/>
    <n v="1"/>
    <n v="1"/>
    <s v="No"/>
    <m/>
    <n v="2"/>
  </r>
  <r>
    <n v="62"/>
    <s v="NC"/>
    <x v="2"/>
    <s v="NC-503"/>
    <n v="2026"/>
    <x v="129"/>
    <n v="821"/>
    <s v="SAFE of Harnett Co. - Harnett County - DV Shelter - ES - State ESG"/>
    <m/>
    <n v="4955"/>
    <d v="2026-02-04T00:00:00"/>
    <x v="0"/>
    <s v="Facility"/>
    <n v="379085"/>
    <x v="0"/>
    <s v="C"/>
    <d v="2025-01-29T00:00:00"/>
    <x v="0"/>
    <d v="2010-01-01T00:00:00"/>
    <m/>
    <n v="1"/>
    <n v="0"/>
    <n v="0"/>
    <n v="0"/>
    <n v="0"/>
    <n v="0"/>
    <n v="0"/>
    <n v="0"/>
    <n v="0"/>
    <n v="0"/>
    <n v="0"/>
    <n v="0"/>
    <n v="0"/>
    <n v="0"/>
    <n v="0"/>
    <n v="0"/>
    <n v="0"/>
    <n v="0"/>
    <n v="0"/>
    <n v="0"/>
    <n v="0"/>
    <n v="0"/>
    <n v="0"/>
    <n v="0"/>
    <n v="0"/>
    <n v="0"/>
    <n v="0"/>
    <n v="0"/>
    <n v="0"/>
    <n v="0"/>
    <n v="0"/>
    <n v="0"/>
    <n v="0"/>
    <n v="0"/>
    <n v="0"/>
    <n v="0"/>
    <n v="0"/>
    <n v="0"/>
    <n v="0"/>
    <m/>
    <s v="Site Based-Single"/>
    <x v="0"/>
    <m/>
    <m/>
    <s v="Lillington"/>
    <s v="NC"/>
    <n v="27546"/>
    <n v="12"/>
    <n v="3"/>
    <n v="0"/>
    <n v="0"/>
    <n v="0"/>
    <n v="8"/>
    <n v="0"/>
    <n v="0"/>
    <n v="0"/>
    <n v="0"/>
    <n v="0"/>
    <n v="20"/>
    <n v="0"/>
    <m/>
    <m/>
    <n v="0"/>
    <n v="4"/>
    <n v="20"/>
    <s v="No"/>
    <m/>
    <n v="2"/>
  </r>
  <r>
    <n v="63"/>
    <s v="NC"/>
    <x v="2"/>
    <s v="NC-503"/>
    <n v="2026"/>
    <x v="130"/>
    <n v="4956"/>
    <s v="SAFE of Lenoir - Lenoir County - DV Shelter - ES - Private"/>
    <m/>
    <n v="4957"/>
    <d v="2026-02-04T00:00:00"/>
    <x v="0"/>
    <s v="Facility"/>
    <n v="379107"/>
    <x v="2"/>
    <s v="C"/>
    <d v="2025-01-29T00:00:00"/>
    <x v="0"/>
    <d v="2010-01-01T00:00:00"/>
    <m/>
    <n v="0"/>
    <n v="0"/>
    <n v="0"/>
    <n v="0"/>
    <n v="0"/>
    <n v="0"/>
    <n v="0"/>
    <n v="0"/>
    <n v="0"/>
    <n v="0"/>
    <n v="0"/>
    <n v="0"/>
    <n v="0"/>
    <n v="0"/>
    <n v="0"/>
    <n v="0"/>
    <n v="0"/>
    <n v="0"/>
    <n v="0"/>
    <n v="0"/>
    <n v="0"/>
    <n v="0"/>
    <n v="0"/>
    <n v="0"/>
    <n v="0"/>
    <n v="0"/>
    <n v="0"/>
    <n v="0"/>
    <n v="0"/>
    <n v="0"/>
    <n v="0"/>
    <n v="0"/>
    <n v="0"/>
    <n v="0"/>
    <n v="0"/>
    <n v="0"/>
    <n v="0"/>
    <n v="1"/>
    <n v="1"/>
    <s v="VOCA, GCC"/>
    <s v="Site Based-Single"/>
    <x v="0"/>
    <m/>
    <m/>
    <s v="Kinston"/>
    <s v="NC"/>
    <n v="28501"/>
    <n v="4"/>
    <n v="1"/>
    <n v="0"/>
    <n v="0"/>
    <n v="0"/>
    <n v="3"/>
    <n v="0"/>
    <n v="0"/>
    <n v="0"/>
    <n v="0"/>
    <n v="0"/>
    <n v="7"/>
    <n v="0"/>
    <m/>
    <m/>
    <n v="0"/>
    <n v="7"/>
    <n v="7"/>
    <s v="No"/>
    <m/>
    <n v="2"/>
  </r>
  <r>
    <n v="64"/>
    <s v="NC"/>
    <x v="2"/>
    <s v="NC-503"/>
    <n v="2026"/>
    <x v="131"/>
    <n v="3829"/>
    <s v="SAFE of Transylvania - Transylvania County - DV Shelter - ES - Private"/>
    <m/>
    <n v="4958"/>
    <d v="2026-02-04T00:00:00"/>
    <x v="0"/>
    <s v="Facility"/>
    <n v="379175"/>
    <x v="0"/>
    <s v="C"/>
    <d v="2025-01-29T00:00:00"/>
    <x v="0"/>
    <d v="2012-01-25T00:00:00"/>
    <m/>
    <n v="0"/>
    <n v="0"/>
    <n v="0"/>
    <n v="0"/>
    <n v="0"/>
    <n v="0"/>
    <n v="0"/>
    <n v="0"/>
    <n v="0"/>
    <n v="0"/>
    <n v="0"/>
    <n v="0"/>
    <n v="0"/>
    <n v="0"/>
    <n v="0"/>
    <n v="0"/>
    <n v="0"/>
    <n v="0"/>
    <n v="0"/>
    <n v="0"/>
    <n v="0"/>
    <n v="0"/>
    <n v="0"/>
    <n v="0"/>
    <n v="0"/>
    <n v="0"/>
    <n v="0"/>
    <n v="0"/>
    <n v="0"/>
    <n v="0"/>
    <n v="0"/>
    <n v="0"/>
    <n v="0"/>
    <n v="0"/>
    <n v="0"/>
    <n v="0"/>
    <n v="0"/>
    <n v="0"/>
    <n v="1"/>
    <s v="FVPSA"/>
    <s v="Site Based-Single"/>
    <x v="0"/>
    <s v="515 N Broad Street, Ste 1"/>
    <m/>
    <s v="Brevard"/>
    <s v="NC"/>
    <n v="28712"/>
    <n v="5"/>
    <n v="2"/>
    <n v="0"/>
    <n v="0"/>
    <n v="0"/>
    <n v="4"/>
    <n v="0"/>
    <n v="0"/>
    <n v="0"/>
    <n v="0"/>
    <n v="0"/>
    <n v="9"/>
    <n v="0"/>
    <m/>
    <m/>
    <n v="0"/>
    <n v="6"/>
    <n v="9"/>
    <s v="No"/>
    <m/>
    <n v="2"/>
  </r>
  <r>
    <n v="97"/>
    <s v="NC"/>
    <x v="2"/>
    <s v="NC-503"/>
    <n v="2026"/>
    <x v="131"/>
    <n v="3829"/>
    <s v="SAFE of Transylvania County - Transylvania County - DV Transitional Housing - TH - Private"/>
    <m/>
    <n v="6794"/>
    <d v="2026-02-04T00:00:00"/>
    <x v="2"/>
    <m/>
    <n v="379175"/>
    <x v="0"/>
    <s v="C"/>
    <d v="2023-01-25T00:00:00"/>
    <x v="0"/>
    <d v="2010-01-01T00:00:00"/>
    <m/>
    <n v="0"/>
    <n v="0"/>
    <n v="0"/>
    <n v="0"/>
    <n v="0"/>
    <n v="0"/>
    <n v="0"/>
    <n v="0"/>
    <n v="0"/>
    <n v="0"/>
    <n v="0"/>
    <n v="0"/>
    <n v="0"/>
    <n v="0"/>
    <n v="0"/>
    <n v="0"/>
    <n v="0"/>
    <n v="0"/>
    <n v="0"/>
    <n v="0"/>
    <n v="0"/>
    <n v="0"/>
    <n v="0"/>
    <n v="0"/>
    <n v="0"/>
    <n v="0"/>
    <n v="0"/>
    <n v="0"/>
    <n v="0"/>
    <n v="0"/>
    <n v="0"/>
    <n v="0"/>
    <n v="0"/>
    <n v="0"/>
    <n v="0"/>
    <n v="0"/>
    <n v="0"/>
    <n v="0"/>
    <n v="1"/>
    <s v="FVPSA"/>
    <s v="Site Based-Single"/>
    <x v="0"/>
    <s v="515 N. Broad Street, Ste 1"/>
    <m/>
    <s v="Brevard"/>
    <s v="NC"/>
    <n v="28712"/>
    <n v="6"/>
    <n v="2"/>
    <n v="0"/>
    <n v="0"/>
    <n v="0"/>
    <n v="3"/>
    <n v="0"/>
    <n v="0"/>
    <n v="0"/>
    <n v="0"/>
    <n v="0"/>
    <n v="9"/>
    <n v="0"/>
    <m/>
    <m/>
    <n v="0"/>
    <n v="0"/>
    <n v="9"/>
    <s v="No"/>
    <m/>
    <n v="2"/>
  </r>
  <r>
    <n v="65"/>
    <s v="NC"/>
    <x v="2"/>
    <s v="NC-503"/>
    <n v="2026"/>
    <x v="132"/>
    <n v="687"/>
    <s v="Safe Space Inc. - Franklin County - DV Shelter - ES - Private"/>
    <m/>
    <n v="4959"/>
    <d v="2026-02-04T00:00:00"/>
    <x v="0"/>
    <s v="Facility"/>
    <n v="379069"/>
    <x v="0"/>
    <s v="C"/>
    <d v="2020-03-17T00:00:00"/>
    <x v="0"/>
    <d v="2010-01-01T00:00:00"/>
    <m/>
    <n v="0"/>
    <n v="0"/>
    <n v="0"/>
    <n v="0"/>
    <n v="0"/>
    <n v="0"/>
    <n v="0"/>
    <n v="0"/>
    <n v="0"/>
    <n v="0"/>
    <n v="0"/>
    <n v="0"/>
    <n v="0"/>
    <n v="0"/>
    <n v="0"/>
    <n v="0"/>
    <n v="0"/>
    <n v="0"/>
    <n v="0"/>
    <n v="0"/>
    <n v="0"/>
    <n v="0"/>
    <n v="0"/>
    <n v="0"/>
    <n v="0"/>
    <n v="0"/>
    <n v="0"/>
    <n v="0"/>
    <n v="0"/>
    <n v="0"/>
    <n v="0"/>
    <n v="0"/>
    <n v="0"/>
    <n v="0"/>
    <n v="0"/>
    <n v="0"/>
    <n v="0"/>
    <n v="0"/>
    <n v="1"/>
    <s v="Private"/>
    <s v="Site Based-Single"/>
    <x v="0"/>
    <m/>
    <m/>
    <s v="Louisburg"/>
    <s v="NC"/>
    <n v="27549"/>
    <n v="8"/>
    <n v="2"/>
    <n v="0"/>
    <n v="0"/>
    <n v="0"/>
    <n v="5"/>
    <n v="0"/>
    <n v="0"/>
    <n v="0"/>
    <n v="0"/>
    <n v="0"/>
    <n v="13"/>
    <n v="0"/>
    <m/>
    <m/>
    <n v="0"/>
    <n v="0"/>
    <n v="13"/>
    <s v="No"/>
    <m/>
    <n v="2"/>
  </r>
  <r>
    <n v="107"/>
    <s v="NC"/>
    <x v="2"/>
    <s v="NC-503"/>
    <n v="2026"/>
    <x v="133"/>
    <n v="7039"/>
    <s v="Safelight - Henderson County - Mainstay DV Shelter - ES - Private"/>
    <m/>
    <n v="7040"/>
    <d v="2026-02-04T00:00:00"/>
    <x v="0"/>
    <s v="Facility"/>
    <n v="379089"/>
    <x v="0"/>
    <s v="C"/>
    <d v="2025-01-01T00:00:00"/>
    <x v="0"/>
    <d v="2016-01-01T00:00:00"/>
    <m/>
    <n v="0"/>
    <n v="0"/>
    <n v="0"/>
    <n v="0"/>
    <n v="0"/>
    <n v="0"/>
    <n v="0"/>
    <n v="0"/>
    <n v="0"/>
    <n v="0"/>
    <n v="0"/>
    <n v="0"/>
    <n v="0"/>
    <n v="0"/>
    <n v="0"/>
    <n v="0"/>
    <n v="0"/>
    <n v="0"/>
    <n v="0"/>
    <n v="0"/>
    <n v="0"/>
    <n v="0"/>
    <n v="0"/>
    <n v="0"/>
    <n v="0"/>
    <n v="0"/>
    <n v="0"/>
    <n v="0"/>
    <n v="0"/>
    <n v="0"/>
    <n v="0"/>
    <n v="0"/>
    <n v="0"/>
    <n v="0"/>
    <n v="0"/>
    <n v="0"/>
    <n v="0"/>
    <n v="0"/>
    <n v="1"/>
    <s v="VOCA, VAWA, FVPSA, SASP, STOP, Council for Women"/>
    <s v="Site Based-Single"/>
    <x v="0"/>
    <s v="133 Fifth Avenue West"/>
    <m/>
    <s v="Hendersonville"/>
    <s v="NC"/>
    <n v="28792"/>
    <n v="20"/>
    <n v="5"/>
    <n v="0"/>
    <n v="0"/>
    <n v="0"/>
    <n v="20"/>
    <n v="0"/>
    <n v="0"/>
    <n v="0"/>
    <n v="0"/>
    <n v="0"/>
    <n v="40"/>
    <n v="0"/>
    <m/>
    <m/>
    <n v="0"/>
    <n v="29"/>
    <n v="40"/>
    <s v="No"/>
    <m/>
    <n v="2"/>
  </r>
  <r>
    <n v="16"/>
    <s v="NC"/>
    <x v="2"/>
    <s v="NC-503"/>
    <n v="2026"/>
    <x v="134"/>
    <n v="1036"/>
    <s v="Salisbury VAMC - Rowan County - HUD-VASH - VA"/>
    <m/>
    <n v="1504"/>
    <d v="2026-02-04T00:00:00"/>
    <x v="1"/>
    <m/>
    <n v="379159"/>
    <x v="2"/>
    <s v="C"/>
    <d v="2025-01-29T00:00:00"/>
    <x v="2"/>
    <d v="2010-01-01T00:00:00"/>
    <m/>
    <n v="0"/>
    <n v="0"/>
    <n v="0"/>
    <n v="0"/>
    <n v="0"/>
    <n v="0"/>
    <n v="0"/>
    <n v="0"/>
    <n v="0"/>
    <n v="0"/>
    <n v="0"/>
    <n v="0"/>
    <n v="0"/>
    <n v="0"/>
    <n v="0"/>
    <n v="0"/>
    <n v="1"/>
    <n v="0"/>
    <n v="0"/>
    <n v="0"/>
    <n v="0"/>
    <n v="0"/>
    <n v="0"/>
    <n v="0"/>
    <n v="0"/>
    <n v="0"/>
    <n v="0"/>
    <n v="0"/>
    <n v="0"/>
    <n v="0"/>
    <n v="0"/>
    <n v="0"/>
    <n v="0"/>
    <n v="0"/>
    <n v="0"/>
    <n v="0"/>
    <n v="0"/>
    <n v="0"/>
    <n v="0"/>
    <m/>
    <s v="Tenant-Based scattered site"/>
    <x v="1"/>
    <m/>
    <m/>
    <s v="Salisbury"/>
    <s v="NC"/>
    <n v="28147"/>
    <n v="0"/>
    <n v="0"/>
    <n v="0"/>
    <n v="0"/>
    <n v="0"/>
    <n v="73"/>
    <n v="73"/>
    <n v="0"/>
    <n v="0"/>
    <n v="0"/>
    <n v="0"/>
    <n v="73"/>
    <n v="0"/>
    <m/>
    <m/>
    <n v="0"/>
    <n v="33"/>
    <n v="73"/>
    <s v="No"/>
    <m/>
    <n v="2"/>
  </r>
  <r>
    <n v="136"/>
    <s v="NC"/>
    <x v="2"/>
    <s v="NC-503"/>
    <n v="2026"/>
    <x v="135"/>
    <n v="20094"/>
    <s v="Salisbury VAMC - Cabarrus County - HUD-VASH - VA"/>
    <m/>
    <n v="20095"/>
    <d v="2026-02-04T00:00:00"/>
    <x v="1"/>
    <m/>
    <n v="379025"/>
    <x v="2"/>
    <s v="C"/>
    <d v="2025-01-29T00:00:00"/>
    <x v="2"/>
    <d v="2019-01-30T00:00:00"/>
    <m/>
    <n v="0"/>
    <n v="0"/>
    <n v="0"/>
    <n v="0"/>
    <n v="0"/>
    <n v="0"/>
    <n v="0"/>
    <n v="0"/>
    <n v="0"/>
    <n v="0"/>
    <n v="0"/>
    <n v="0"/>
    <n v="0"/>
    <n v="0"/>
    <n v="0"/>
    <n v="0"/>
    <n v="1"/>
    <n v="0"/>
    <n v="0"/>
    <n v="0"/>
    <n v="0"/>
    <n v="0"/>
    <n v="0"/>
    <n v="0"/>
    <n v="0"/>
    <n v="0"/>
    <n v="0"/>
    <n v="0"/>
    <n v="0"/>
    <n v="0"/>
    <n v="0"/>
    <n v="0"/>
    <n v="0"/>
    <n v="0"/>
    <n v="0"/>
    <n v="0"/>
    <n v="0"/>
    <n v="0"/>
    <n v="0"/>
    <m/>
    <s v="Tenant-Based scattered site"/>
    <x v="1"/>
    <m/>
    <m/>
    <s v="Concord"/>
    <s v="NC"/>
    <n v="28025"/>
    <n v="0"/>
    <n v="0"/>
    <n v="0"/>
    <n v="0"/>
    <n v="0"/>
    <n v="12"/>
    <n v="12"/>
    <n v="0"/>
    <n v="0"/>
    <n v="0"/>
    <n v="0"/>
    <n v="12"/>
    <n v="0"/>
    <m/>
    <m/>
    <n v="0"/>
    <n v="7"/>
    <n v="12"/>
    <s v="No"/>
    <m/>
    <n v="2"/>
  </r>
  <r>
    <n v="98"/>
    <s v="NC"/>
    <x v="2"/>
    <s v="NC-503"/>
    <n v="2026"/>
    <x v="136"/>
    <n v="583"/>
    <s v="Salvation Army - Cabarrus County - Center of Hope Shelter - ES - Private"/>
    <m/>
    <n v="6795"/>
    <d v="2026-02-04T00:00:00"/>
    <x v="0"/>
    <s v="Facility"/>
    <n v="379025"/>
    <x v="2"/>
    <s v="C"/>
    <d v="2025-01-29T00:00:00"/>
    <x v="2"/>
    <d v="2010-01-01T00:00:00"/>
    <m/>
    <n v="0"/>
    <n v="0"/>
    <n v="0"/>
    <n v="0"/>
    <n v="0"/>
    <n v="0"/>
    <n v="0"/>
    <n v="0"/>
    <n v="0"/>
    <n v="0"/>
    <n v="0"/>
    <n v="0"/>
    <n v="0"/>
    <n v="0"/>
    <n v="0"/>
    <n v="0"/>
    <n v="0"/>
    <n v="0"/>
    <n v="0"/>
    <n v="0"/>
    <n v="0"/>
    <n v="0"/>
    <n v="0"/>
    <n v="0"/>
    <n v="0"/>
    <n v="0"/>
    <n v="0"/>
    <n v="0"/>
    <n v="0"/>
    <n v="0"/>
    <n v="0"/>
    <n v="0"/>
    <n v="0"/>
    <n v="0"/>
    <n v="0"/>
    <n v="0"/>
    <n v="0"/>
    <n v="0"/>
    <n v="1"/>
    <s v="CDBG"/>
    <s v="Site Based-Single"/>
    <x v="1"/>
    <s v="45 Ashlyn Dr SE"/>
    <m/>
    <s v="Concord"/>
    <s v="NC"/>
    <n v="28025"/>
    <n v="18"/>
    <n v="6"/>
    <n v="0"/>
    <n v="0"/>
    <n v="0"/>
    <n v="38"/>
    <n v="0"/>
    <n v="0"/>
    <n v="0"/>
    <n v="0"/>
    <n v="0"/>
    <n v="56"/>
    <n v="0"/>
    <m/>
    <m/>
    <n v="0"/>
    <n v="56"/>
    <n v="56"/>
    <s v="No"/>
    <m/>
    <n v="2"/>
  </r>
  <r>
    <n v="359"/>
    <s v="NC"/>
    <x v="2"/>
    <s v="NC-503"/>
    <n v="2026"/>
    <x v="137"/>
    <n v="291"/>
    <s v="Salvation Army of Greenville - Pitt County - White Flag Shelter - ES - Private"/>
    <m/>
    <n v="21079"/>
    <d v="2026-02-04T00:00:00"/>
    <x v="0"/>
    <s v="Facility"/>
    <n v="379147"/>
    <x v="2"/>
    <s v="C"/>
    <d v="2026-02-04T00:00:00"/>
    <x v="2"/>
    <d v="2026-02-04T00:00:00"/>
    <m/>
    <n v="0"/>
    <n v="0"/>
    <n v="0"/>
    <n v="0"/>
    <n v="0"/>
    <n v="0"/>
    <n v="0"/>
    <n v="0"/>
    <n v="0"/>
    <n v="0"/>
    <n v="0"/>
    <n v="0"/>
    <n v="0"/>
    <n v="0"/>
    <n v="0"/>
    <n v="0"/>
    <n v="0"/>
    <n v="0"/>
    <n v="0"/>
    <n v="0"/>
    <n v="0"/>
    <n v="0"/>
    <n v="0"/>
    <n v="0"/>
    <n v="0"/>
    <n v="0"/>
    <n v="0"/>
    <n v="0"/>
    <n v="0"/>
    <n v="0"/>
    <n v="0"/>
    <n v="0"/>
    <n v="0"/>
    <n v="0"/>
    <n v="0"/>
    <n v="0"/>
    <n v="0"/>
    <n v="0"/>
    <n v="1"/>
    <s v="Private"/>
    <s v="Site Based-Single"/>
    <x v="1"/>
    <s v="2718 S Memorial Dr"/>
    <m/>
    <s v="Greenville"/>
    <s v="NC"/>
    <n v="27834"/>
    <n v="0"/>
    <n v="0"/>
    <n v="0"/>
    <n v="0"/>
    <n v="0"/>
    <n v="0"/>
    <n v="0"/>
    <n v="0"/>
    <n v="0"/>
    <n v="0"/>
    <n v="0"/>
    <n v="0"/>
    <n v="14"/>
    <d v="2026-02-04T00:00:00"/>
    <d v="2026-03-15T00:00:00"/>
    <n v="0"/>
    <n v="14"/>
    <n v="14"/>
    <s v="No"/>
    <m/>
    <n v="2"/>
  </r>
  <r>
    <n v="28"/>
    <s v="NC"/>
    <x v="2"/>
    <s v="NC-503"/>
    <n v="2026"/>
    <x v="138"/>
    <n v="1446"/>
    <s v="Salvation Army of Hickory - Catawba County - Brigadiers Charles and Evelyn Sams Men's - TH - Private"/>
    <m/>
    <n v="2229"/>
    <d v="2026-02-04T00:00:00"/>
    <x v="2"/>
    <m/>
    <n v="371338"/>
    <x v="1"/>
    <s v="C"/>
    <d v="2026-02-04T00:00:00"/>
    <x v="2"/>
    <d v="2009-07-29T00:00:00"/>
    <m/>
    <n v="0"/>
    <n v="0"/>
    <n v="0"/>
    <n v="0"/>
    <n v="0"/>
    <n v="0"/>
    <n v="0"/>
    <n v="0"/>
    <n v="0"/>
    <n v="0"/>
    <n v="0"/>
    <n v="0"/>
    <n v="0"/>
    <n v="0"/>
    <n v="0"/>
    <n v="0"/>
    <n v="0"/>
    <n v="0"/>
    <n v="0"/>
    <n v="0"/>
    <n v="0"/>
    <n v="0"/>
    <n v="0"/>
    <n v="0"/>
    <n v="0"/>
    <n v="0"/>
    <n v="0"/>
    <n v="0"/>
    <n v="0"/>
    <n v="0"/>
    <n v="0"/>
    <n v="0"/>
    <n v="0"/>
    <n v="0"/>
    <n v="0"/>
    <n v="0"/>
    <n v="0"/>
    <n v="0"/>
    <n v="1"/>
    <s v="Private/Local"/>
    <s v="Site Based-Single"/>
    <x v="1"/>
    <s v="780 3rd Ave SE"/>
    <m/>
    <s v="Hickory"/>
    <s v="NC"/>
    <n v="28602"/>
    <n v="0"/>
    <n v="0"/>
    <n v="0"/>
    <n v="0"/>
    <n v="0"/>
    <n v="12"/>
    <n v="0"/>
    <n v="0"/>
    <n v="0"/>
    <n v="0"/>
    <n v="0"/>
    <n v="12"/>
    <n v="0"/>
    <m/>
    <m/>
    <n v="0"/>
    <n v="9"/>
    <n v="12"/>
    <s v="No"/>
    <m/>
    <n v="2"/>
  </r>
  <r>
    <n v="15"/>
    <s v="NC"/>
    <x v="2"/>
    <s v="NC-503"/>
    <n v="2026"/>
    <x v="138"/>
    <n v="1446"/>
    <s v="Salvation Army of Hickory - Catawba County - Shelter of Hope - ES - Private"/>
    <m/>
    <n v="1448"/>
    <d v="2026-02-04T00:00:00"/>
    <x v="0"/>
    <s v="Facility"/>
    <n v="371338"/>
    <x v="1"/>
    <s v="C"/>
    <d v="2026-02-04T00:00:00"/>
    <x v="2"/>
    <d v="2007-09-04T00:00:00"/>
    <m/>
    <n v="0"/>
    <n v="0"/>
    <n v="0"/>
    <n v="0"/>
    <n v="0"/>
    <n v="0"/>
    <n v="0"/>
    <n v="0"/>
    <n v="0"/>
    <n v="0"/>
    <n v="0"/>
    <n v="0"/>
    <n v="0"/>
    <n v="0"/>
    <n v="0"/>
    <n v="0"/>
    <n v="0"/>
    <n v="0"/>
    <n v="0"/>
    <n v="0"/>
    <n v="0"/>
    <n v="0"/>
    <n v="0"/>
    <n v="0"/>
    <n v="0"/>
    <n v="0"/>
    <n v="0"/>
    <n v="0"/>
    <n v="0"/>
    <n v="0"/>
    <n v="0"/>
    <n v="0"/>
    <n v="0"/>
    <n v="0"/>
    <n v="0"/>
    <n v="0"/>
    <n v="0"/>
    <n v="0"/>
    <n v="1"/>
    <s v="Private/Local"/>
    <s v="Site Based-Single"/>
    <x v="1"/>
    <s v="780 Third Ave Pl SE"/>
    <m/>
    <s v="Hickory"/>
    <s v="NC"/>
    <n v="28602"/>
    <n v="11"/>
    <n v="5"/>
    <n v="0"/>
    <n v="0"/>
    <n v="0"/>
    <n v="64"/>
    <n v="0"/>
    <n v="0"/>
    <n v="0"/>
    <n v="0"/>
    <n v="0"/>
    <n v="75"/>
    <n v="0"/>
    <m/>
    <m/>
    <n v="0"/>
    <n v="57"/>
    <n v="75"/>
    <s v="No"/>
    <m/>
    <n v="2"/>
  </r>
  <r>
    <n v="66"/>
    <s v="NC"/>
    <x v="2"/>
    <s v="NC-503"/>
    <n v="2026"/>
    <x v="139"/>
    <n v="978"/>
    <s v="Samaritan Inn (Wadesboro) - Anson County - Believers Crusade Shelter - ES - Private"/>
    <m/>
    <n v="4960"/>
    <d v="2026-02-04T00:00:00"/>
    <x v="0"/>
    <s v="Facility"/>
    <n v="379007"/>
    <x v="2"/>
    <s v="C"/>
    <d v="2026-02-04T00:00:00"/>
    <x v="2"/>
    <d v="2010-01-01T00:00:00"/>
    <m/>
    <n v="0"/>
    <n v="0"/>
    <n v="0"/>
    <n v="0"/>
    <n v="0"/>
    <n v="0"/>
    <n v="0"/>
    <n v="0"/>
    <n v="0"/>
    <n v="0"/>
    <n v="0"/>
    <n v="0"/>
    <n v="0"/>
    <n v="0"/>
    <n v="0"/>
    <n v="0"/>
    <n v="0"/>
    <n v="0"/>
    <n v="0"/>
    <n v="0"/>
    <n v="0"/>
    <n v="0"/>
    <n v="0"/>
    <n v="0"/>
    <n v="0"/>
    <n v="0"/>
    <n v="0"/>
    <n v="0"/>
    <n v="0"/>
    <n v="0"/>
    <n v="0"/>
    <n v="0"/>
    <n v="0"/>
    <n v="0"/>
    <n v="0"/>
    <n v="0"/>
    <n v="0"/>
    <n v="0"/>
    <n v="1"/>
    <s v="local/private"/>
    <s v="Site Based-Single"/>
    <x v="1"/>
    <s v="525 Salisbury St."/>
    <m/>
    <s v="Wadesboro"/>
    <s v="NC"/>
    <n v="28170"/>
    <n v="3"/>
    <n v="1"/>
    <n v="0"/>
    <n v="0"/>
    <n v="0"/>
    <n v="24"/>
    <n v="0"/>
    <n v="0"/>
    <n v="0"/>
    <n v="0"/>
    <n v="0"/>
    <n v="27"/>
    <n v="0"/>
    <m/>
    <m/>
    <n v="0"/>
    <n v="26"/>
    <n v="27"/>
    <s v="No"/>
    <m/>
    <n v="2"/>
  </r>
  <r>
    <n v="67"/>
    <s v="NC"/>
    <x v="2"/>
    <s v="NC-503"/>
    <n v="2026"/>
    <x v="140"/>
    <n v="4962"/>
    <s v="Shelter Home of Caldwell County - Caldwell County - DV Shelter - ES - Private"/>
    <m/>
    <n v="4963"/>
    <d v="2026-02-04T00:00:00"/>
    <x v="0"/>
    <s v="Facility"/>
    <n v="379027"/>
    <x v="0"/>
    <s v="C"/>
    <d v="2024-01-01T00:00:00"/>
    <x v="0"/>
    <d v="2010-01-01T00:00:00"/>
    <m/>
    <n v="0"/>
    <n v="0"/>
    <n v="0"/>
    <n v="0"/>
    <n v="0"/>
    <n v="0"/>
    <n v="0"/>
    <n v="0"/>
    <n v="0"/>
    <n v="0"/>
    <n v="0"/>
    <n v="0"/>
    <n v="0"/>
    <n v="0"/>
    <n v="0"/>
    <n v="0"/>
    <n v="0"/>
    <n v="0"/>
    <n v="0"/>
    <n v="0"/>
    <n v="0"/>
    <n v="0"/>
    <n v="0"/>
    <n v="0"/>
    <n v="0"/>
    <n v="0"/>
    <n v="0"/>
    <n v="0"/>
    <n v="0"/>
    <n v="0"/>
    <n v="0"/>
    <n v="0"/>
    <n v="0"/>
    <n v="0"/>
    <n v="0"/>
    <n v="0"/>
    <n v="0"/>
    <n v="0"/>
    <n v="1"/>
    <s v="local/private"/>
    <s v="Site Based-Single"/>
    <x v="0"/>
    <m/>
    <m/>
    <s v="Lenoir"/>
    <s v="NC"/>
    <n v="28681"/>
    <n v="24"/>
    <n v="11"/>
    <n v="0"/>
    <n v="0"/>
    <n v="0"/>
    <n v="5"/>
    <n v="0"/>
    <n v="0"/>
    <n v="0"/>
    <n v="0"/>
    <n v="0"/>
    <n v="29"/>
    <n v="0"/>
    <m/>
    <m/>
    <n v="0"/>
    <n v="9"/>
    <n v="29"/>
    <s v="No"/>
    <m/>
    <n v="2"/>
  </r>
  <r>
    <n v="68"/>
    <s v="NC"/>
    <x v="2"/>
    <s v="NC-503"/>
    <n v="2026"/>
    <x v="140"/>
    <n v="4962"/>
    <s v="Shelter Home of Caldwell County - Caldwell County - DV Transitional Housing - DV - Private"/>
    <m/>
    <n v="4964"/>
    <d v="2026-02-04T00:00:00"/>
    <x v="2"/>
    <m/>
    <n v="379027"/>
    <x v="0"/>
    <s v="C"/>
    <d v="2024-01-01T00:00:00"/>
    <x v="0"/>
    <d v="2010-01-01T00:00:00"/>
    <m/>
    <n v="0"/>
    <n v="0"/>
    <n v="0"/>
    <n v="0"/>
    <n v="0"/>
    <n v="0"/>
    <n v="0"/>
    <n v="0"/>
    <n v="0"/>
    <n v="0"/>
    <n v="0"/>
    <n v="0"/>
    <n v="0"/>
    <n v="0"/>
    <n v="0"/>
    <n v="0"/>
    <n v="0"/>
    <n v="0"/>
    <n v="0"/>
    <n v="0"/>
    <n v="0"/>
    <n v="0"/>
    <n v="0"/>
    <n v="0"/>
    <n v="0"/>
    <n v="0"/>
    <n v="0"/>
    <n v="0"/>
    <n v="0"/>
    <n v="0"/>
    <n v="0"/>
    <n v="0"/>
    <n v="0"/>
    <n v="0"/>
    <n v="0"/>
    <n v="0"/>
    <n v="0"/>
    <n v="0"/>
    <n v="1"/>
    <s v="Private"/>
    <s v="Site Based-Single"/>
    <x v="0"/>
    <m/>
    <m/>
    <s v="Lenoir"/>
    <s v="NC"/>
    <n v="28681"/>
    <n v="12"/>
    <n v="3"/>
    <n v="0"/>
    <n v="0"/>
    <n v="0"/>
    <n v="3"/>
    <n v="0"/>
    <n v="0"/>
    <n v="0"/>
    <n v="0"/>
    <n v="0"/>
    <n v="15"/>
    <n v="0"/>
    <m/>
    <m/>
    <n v="0"/>
    <n v="5"/>
    <n v="15"/>
    <s v="No"/>
    <m/>
    <n v="2"/>
  </r>
  <r>
    <n v="42"/>
    <s v="NC"/>
    <x v="2"/>
    <s v="NC-503"/>
    <n v="2026"/>
    <x v="141"/>
    <n v="4830"/>
    <s v="Sipe's Orchard Home - Catawba County - Transitional Housing for Youth - TH - Private"/>
    <m/>
    <n v="4831"/>
    <d v="2026-02-04T00:00:00"/>
    <x v="2"/>
    <m/>
    <n v="379035"/>
    <x v="2"/>
    <s v="C"/>
    <d v="2026-02-04T00:00:00"/>
    <x v="2"/>
    <d v="2010-01-01T00:00:00"/>
    <m/>
    <n v="0"/>
    <n v="0"/>
    <n v="0"/>
    <n v="0"/>
    <n v="0"/>
    <n v="0"/>
    <n v="0"/>
    <n v="0"/>
    <n v="0"/>
    <n v="0"/>
    <n v="0"/>
    <n v="0"/>
    <n v="0"/>
    <n v="0"/>
    <n v="0"/>
    <n v="0"/>
    <n v="0"/>
    <n v="0"/>
    <n v="0"/>
    <n v="0"/>
    <n v="0"/>
    <n v="0"/>
    <n v="0"/>
    <n v="0"/>
    <n v="0"/>
    <n v="0"/>
    <n v="0"/>
    <n v="0"/>
    <n v="0"/>
    <n v="0"/>
    <n v="0"/>
    <n v="0"/>
    <n v="0"/>
    <n v="0"/>
    <n v="0"/>
    <n v="0"/>
    <n v="0"/>
    <n v="0"/>
    <n v="1"/>
    <s v="Private"/>
    <s v="Site Based-Clustered"/>
    <x v="1"/>
    <s v="4431 County Home Road"/>
    <m/>
    <s v="Conover"/>
    <s v="NC"/>
    <n v="28613"/>
    <n v="0"/>
    <n v="0"/>
    <n v="0"/>
    <n v="0"/>
    <n v="0"/>
    <n v="15"/>
    <n v="0"/>
    <n v="0"/>
    <n v="0"/>
    <n v="4"/>
    <n v="0"/>
    <n v="19"/>
    <n v="0"/>
    <m/>
    <m/>
    <n v="0"/>
    <n v="14"/>
    <n v="19"/>
    <s v="No"/>
    <m/>
    <n v="2"/>
  </r>
  <r>
    <n v="43"/>
    <s v="NC"/>
    <x v="2"/>
    <s v="NC-503"/>
    <n v="2026"/>
    <x v="142"/>
    <n v="721"/>
    <s v="Smithfield Rescue Mission - Johnston County - New Life Men's Shelter - ES - Private"/>
    <m/>
    <n v="4832"/>
    <d v="2026-02-04T00:00:00"/>
    <x v="0"/>
    <s v="Facility"/>
    <n v="379101"/>
    <x v="2"/>
    <s v="C"/>
    <d v="2026-02-04T00:00:00"/>
    <x v="2"/>
    <d v="2012-01-25T00:00:00"/>
    <m/>
    <n v="0"/>
    <n v="0"/>
    <n v="0"/>
    <n v="0"/>
    <n v="0"/>
    <n v="0"/>
    <n v="0"/>
    <n v="0"/>
    <n v="0"/>
    <n v="0"/>
    <n v="0"/>
    <n v="0"/>
    <n v="0"/>
    <n v="0"/>
    <n v="0"/>
    <n v="0"/>
    <n v="0"/>
    <n v="0"/>
    <n v="0"/>
    <n v="0"/>
    <n v="0"/>
    <n v="0"/>
    <n v="0"/>
    <n v="0"/>
    <n v="0"/>
    <n v="0"/>
    <n v="0"/>
    <n v="0"/>
    <n v="0"/>
    <n v="0"/>
    <n v="0"/>
    <n v="0"/>
    <n v="0"/>
    <n v="0"/>
    <n v="0"/>
    <n v="0"/>
    <n v="0"/>
    <n v="0"/>
    <n v="1"/>
    <s v="Private"/>
    <s v="Site Based-Single"/>
    <x v="1"/>
    <s v="523 Glenn St"/>
    <m/>
    <s v="Smithfield"/>
    <s v="NC"/>
    <n v="27577"/>
    <n v="0"/>
    <n v="0"/>
    <n v="0"/>
    <n v="0"/>
    <n v="0"/>
    <n v="4"/>
    <n v="0"/>
    <n v="0"/>
    <n v="0"/>
    <n v="0"/>
    <n v="0"/>
    <n v="4"/>
    <n v="0"/>
    <m/>
    <m/>
    <n v="0"/>
    <n v="4"/>
    <n v="4"/>
    <s v="No"/>
    <m/>
    <n v="2"/>
  </r>
  <r>
    <n v="44"/>
    <s v="NC"/>
    <x v="2"/>
    <s v="NC-503"/>
    <n v="2026"/>
    <x v="142"/>
    <n v="721"/>
    <s v="Smithfield Rescue Mission - Johnston County - New Life Men's TH - Private"/>
    <m/>
    <n v="4833"/>
    <d v="2026-02-04T00:00:00"/>
    <x v="2"/>
    <m/>
    <n v="379101"/>
    <x v="2"/>
    <s v="C"/>
    <d v="2026-02-04T00:00:00"/>
    <x v="2"/>
    <d v="2012-01-25T00:00:00"/>
    <m/>
    <n v="0"/>
    <n v="0"/>
    <n v="0"/>
    <n v="0"/>
    <n v="0"/>
    <n v="0"/>
    <n v="0"/>
    <n v="0"/>
    <n v="0"/>
    <n v="0"/>
    <n v="0"/>
    <n v="0"/>
    <n v="0"/>
    <n v="0"/>
    <n v="0"/>
    <n v="0"/>
    <n v="0"/>
    <n v="0"/>
    <n v="0"/>
    <n v="0"/>
    <n v="0"/>
    <n v="0"/>
    <n v="0"/>
    <n v="0"/>
    <n v="0"/>
    <n v="0"/>
    <n v="0"/>
    <n v="0"/>
    <n v="0"/>
    <n v="0"/>
    <n v="0"/>
    <n v="0"/>
    <n v="0"/>
    <n v="0"/>
    <n v="0"/>
    <n v="0"/>
    <n v="0"/>
    <n v="0"/>
    <n v="1"/>
    <s v="local/private"/>
    <s v="Site Based-Single"/>
    <x v="1"/>
    <s v="523 Glenn St"/>
    <m/>
    <s v="Smithfield"/>
    <s v="NC"/>
    <n v="27577"/>
    <n v="0"/>
    <n v="0"/>
    <n v="0"/>
    <n v="0"/>
    <n v="0"/>
    <n v="10"/>
    <n v="0"/>
    <n v="0"/>
    <n v="0"/>
    <n v="0"/>
    <n v="0"/>
    <n v="10"/>
    <n v="0"/>
    <m/>
    <m/>
    <n v="0"/>
    <n v="10"/>
    <n v="10"/>
    <s v="No"/>
    <m/>
    <n v="2"/>
  </r>
  <r>
    <n v="174"/>
    <s v="NC"/>
    <x v="2"/>
    <s v="NC-503"/>
    <n v="2026"/>
    <x v="142"/>
    <n v="721"/>
    <s v="Smithfield Rescue Mission - Johnston County - Women's TH - Private"/>
    <m/>
    <n v="20514"/>
    <d v="2026-02-04T00:00:00"/>
    <x v="2"/>
    <m/>
    <n v="379101"/>
    <x v="2"/>
    <s v="C"/>
    <d v="2025-01-29T00:00:00"/>
    <x v="2"/>
    <d v="2022-01-01T00:00:00"/>
    <m/>
    <n v="0"/>
    <n v="0"/>
    <n v="0"/>
    <n v="0"/>
    <n v="0"/>
    <n v="0"/>
    <n v="0"/>
    <n v="0"/>
    <n v="0"/>
    <n v="0"/>
    <n v="0"/>
    <n v="0"/>
    <n v="0"/>
    <n v="0"/>
    <n v="0"/>
    <n v="0"/>
    <n v="0"/>
    <n v="0"/>
    <n v="0"/>
    <n v="0"/>
    <n v="0"/>
    <n v="0"/>
    <n v="0"/>
    <n v="0"/>
    <n v="0"/>
    <n v="0"/>
    <n v="0"/>
    <n v="0"/>
    <n v="0"/>
    <n v="0"/>
    <n v="0"/>
    <n v="0"/>
    <n v="0"/>
    <n v="0"/>
    <n v="0"/>
    <n v="0"/>
    <n v="0"/>
    <n v="0"/>
    <n v="1"/>
    <s v="local/private"/>
    <s v="Site Based-Single"/>
    <x v="1"/>
    <s v="523 Glenn St"/>
    <m/>
    <s v="Smithfield"/>
    <s v="NC"/>
    <n v="27577"/>
    <n v="0"/>
    <n v="0"/>
    <n v="0"/>
    <n v="0"/>
    <n v="0"/>
    <n v="7"/>
    <n v="0"/>
    <n v="0"/>
    <n v="0"/>
    <n v="0"/>
    <n v="0"/>
    <n v="7"/>
    <n v="0"/>
    <m/>
    <m/>
    <n v="0"/>
    <n v="3"/>
    <n v="7"/>
    <s v="No"/>
    <m/>
    <n v="2"/>
  </r>
  <r>
    <n v="41"/>
    <s v="NC"/>
    <x v="2"/>
    <s v="NC-503"/>
    <n v="2026"/>
    <x v="143"/>
    <n v="4827"/>
    <s v="Southeastern Family Violence Center - Robeson County - DV Shelter - ES - State ESG"/>
    <m/>
    <n v="4828"/>
    <d v="2026-02-04T00:00:00"/>
    <x v="0"/>
    <s v="Facility"/>
    <n v="379155"/>
    <x v="0"/>
    <s v="C"/>
    <d v="2025-01-29T00:00:00"/>
    <x v="0"/>
    <d v="2010-01-01T00:00:00"/>
    <m/>
    <n v="1"/>
    <n v="0"/>
    <n v="0"/>
    <n v="0"/>
    <n v="0"/>
    <n v="0"/>
    <n v="0"/>
    <n v="0"/>
    <n v="0"/>
    <n v="0"/>
    <n v="0"/>
    <n v="0"/>
    <n v="0"/>
    <n v="0"/>
    <n v="0"/>
    <n v="0"/>
    <n v="0"/>
    <n v="0"/>
    <n v="0"/>
    <n v="0"/>
    <n v="0"/>
    <n v="0"/>
    <n v="0"/>
    <n v="0"/>
    <n v="0"/>
    <n v="0"/>
    <n v="0"/>
    <n v="0"/>
    <n v="0"/>
    <n v="0"/>
    <n v="0"/>
    <n v="0"/>
    <n v="0"/>
    <n v="0"/>
    <n v="0"/>
    <n v="0"/>
    <n v="0"/>
    <n v="0"/>
    <n v="1"/>
    <s v="Private"/>
    <s v="Site Based-Single"/>
    <x v="0"/>
    <m/>
    <m/>
    <s v="Lumberton"/>
    <s v="NC"/>
    <n v="28358"/>
    <n v="11"/>
    <n v="2"/>
    <n v="0"/>
    <n v="0"/>
    <n v="0"/>
    <n v="4"/>
    <n v="0"/>
    <n v="0"/>
    <n v="0"/>
    <n v="0"/>
    <n v="0"/>
    <n v="15"/>
    <n v="0"/>
    <m/>
    <m/>
    <n v="0"/>
    <n v="12"/>
    <n v="15"/>
    <s v="No"/>
    <m/>
    <n v="2"/>
  </r>
  <r>
    <n v="100"/>
    <s v="NC"/>
    <x v="2"/>
    <s v="NC-503"/>
    <n v="2026"/>
    <x v="143"/>
    <n v="4827"/>
    <s v="Southeastern Family Violence Center - Robeson County - Rapid Re-Housing - RRH - State ESG"/>
    <m/>
    <n v="6908"/>
    <d v="2026-02-04T00:00:00"/>
    <x v="4"/>
    <m/>
    <n v="379155"/>
    <x v="0"/>
    <s v="C"/>
    <d v="2026-02-04T00:00:00"/>
    <x v="2"/>
    <d v="2016-01-01T00:00:00"/>
    <m/>
    <n v="0"/>
    <n v="1"/>
    <n v="0"/>
    <n v="0"/>
    <n v="0"/>
    <n v="0"/>
    <n v="0"/>
    <n v="0"/>
    <n v="0"/>
    <n v="0"/>
    <n v="0"/>
    <n v="0"/>
    <n v="0"/>
    <n v="0"/>
    <n v="0"/>
    <n v="0"/>
    <n v="0"/>
    <n v="0"/>
    <n v="0"/>
    <n v="0"/>
    <n v="0"/>
    <n v="0"/>
    <n v="0"/>
    <n v="0"/>
    <n v="0"/>
    <n v="0"/>
    <n v="0"/>
    <n v="0"/>
    <n v="0"/>
    <n v="0"/>
    <n v="0"/>
    <n v="0"/>
    <n v="0"/>
    <n v="0"/>
    <n v="0"/>
    <n v="0"/>
    <n v="0"/>
    <n v="0"/>
    <n v="0"/>
    <m/>
    <s v="Tenant-Based scattered site"/>
    <x v="0"/>
    <m/>
    <m/>
    <s v="Lumberton"/>
    <s v="NC"/>
    <n v="28358"/>
    <n v="11"/>
    <n v="3"/>
    <n v="0"/>
    <n v="0"/>
    <n v="0"/>
    <n v="2"/>
    <n v="0"/>
    <n v="0"/>
    <n v="0"/>
    <n v="0"/>
    <n v="0"/>
    <n v="13"/>
    <n v="0"/>
    <m/>
    <m/>
    <n v="0"/>
    <n v="13"/>
    <n v="13"/>
    <s v="No"/>
    <m/>
    <n v="2"/>
  </r>
  <r>
    <n v="84"/>
    <s v="NC"/>
    <x v="2"/>
    <s v="NC-503"/>
    <n v="2026"/>
    <x v="144"/>
    <n v="5580"/>
    <s v="Steps to Hope - Polk County - DV/SA Shelter - ES - Private"/>
    <m/>
    <n v="5581"/>
    <d v="2026-02-04T00:00:00"/>
    <x v="0"/>
    <s v="Facility"/>
    <n v="379149"/>
    <x v="0"/>
    <s v="C"/>
    <d v="2024-01-31T00:00:00"/>
    <x v="0"/>
    <d v="2013-01-30T00:00:00"/>
    <m/>
    <n v="0"/>
    <n v="0"/>
    <n v="0"/>
    <n v="0"/>
    <n v="0"/>
    <n v="0"/>
    <n v="0"/>
    <n v="0"/>
    <n v="0"/>
    <n v="0"/>
    <n v="0"/>
    <n v="0"/>
    <n v="0"/>
    <n v="0"/>
    <n v="0"/>
    <n v="0"/>
    <n v="0"/>
    <n v="0"/>
    <n v="0"/>
    <n v="0"/>
    <n v="0"/>
    <n v="0"/>
    <n v="0"/>
    <n v="0"/>
    <n v="0"/>
    <n v="0"/>
    <n v="0"/>
    <n v="0"/>
    <n v="0"/>
    <n v="0"/>
    <n v="0"/>
    <n v="0"/>
    <n v="0"/>
    <n v="0"/>
    <n v="0"/>
    <n v="0"/>
    <n v="0"/>
    <n v="0"/>
    <n v="1"/>
    <s v="VOCA, FVPSA, Governor's Crime Commission, Council for Women, SASP"/>
    <s v="Site Based-Single"/>
    <x v="0"/>
    <m/>
    <m/>
    <s v="Columbus"/>
    <s v="NC"/>
    <n v="28722"/>
    <n v="4"/>
    <n v="2"/>
    <n v="0"/>
    <n v="0"/>
    <n v="0"/>
    <n v="4"/>
    <n v="0"/>
    <n v="0"/>
    <n v="0"/>
    <n v="0"/>
    <n v="0"/>
    <n v="8"/>
    <n v="0"/>
    <m/>
    <m/>
    <n v="0"/>
    <n v="5"/>
    <n v="8"/>
    <s v="No"/>
    <m/>
    <n v="2"/>
  </r>
  <r>
    <n v="168"/>
    <s v="NC"/>
    <x v="2"/>
    <s v="NC-503"/>
    <n v="2026"/>
    <x v="145"/>
    <n v="1234"/>
    <s v="SHAHC - Yadkin County - Transitional Housing - TH - Private"/>
    <m/>
    <n v="20449"/>
    <d v="2026-02-04T00:00:00"/>
    <x v="2"/>
    <m/>
    <n v="379197"/>
    <x v="1"/>
    <s v="C"/>
    <d v="2024-03-01T00:00:00"/>
    <x v="2"/>
    <d v="2021-10-01T00:00:00"/>
    <m/>
    <n v="0"/>
    <n v="0"/>
    <n v="0"/>
    <n v="0"/>
    <n v="0"/>
    <n v="0"/>
    <n v="0"/>
    <n v="0"/>
    <n v="0"/>
    <n v="0"/>
    <n v="0"/>
    <n v="0"/>
    <n v="0"/>
    <n v="0"/>
    <n v="0"/>
    <n v="0"/>
    <n v="0"/>
    <n v="0"/>
    <n v="0"/>
    <n v="0"/>
    <n v="0"/>
    <n v="0"/>
    <n v="0"/>
    <n v="0"/>
    <n v="0"/>
    <n v="0"/>
    <n v="0"/>
    <n v="0"/>
    <n v="0"/>
    <n v="0"/>
    <n v="0"/>
    <n v="0"/>
    <n v="0"/>
    <n v="0"/>
    <n v="0"/>
    <n v="0"/>
    <n v="0"/>
    <n v="0"/>
    <n v="1"/>
    <s v="Private/Local"/>
    <s v="Site Based-Clustered"/>
    <x v="1"/>
    <s v="105 Maple St"/>
    <m/>
    <s v="Jonesville"/>
    <s v="NC"/>
    <n v="27055"/>
    <n v="4"/>
    <n v="1"/>
    <n v="0"/>
    <n v="0"/>
    <n v="0"/>
    <n v="0"/>
    <n v="0"/>
    <n v="0"/>
    <n v="0"/>
    <n v="0"/>
    <n v="0"/>
    <n v="4"/>
    <n v="0"/>
    <m/>
    <m/>
    <n v="0"/>
    <n v="4"/>
    <n v="4"/>
    <s v="No"/>
    <m/>
    <n v="2"/>
  </r>
  <r>
    <n v="162"/>
    <s v="NC"/>
    <x v="2"/>
    <s v="NC-503"/>
    <n v="2026"/>
    <x v="146"/>
    <n v="20397"/>
    <s v="TambraPlace - Moore County - Young Womens Transitional Home of Moore County - TH - Private"/>
    <m/>
    <n v="20398"/>
    <d v="2026-02-04T00:00:00"/>
    <x v="2"/>
    <m/>
    <n v="379125"/>
    <x v="2"/>
    <s v="C"/>
    <d v="2026-02-04T00:00:00"/>
    <x v="2"/>
    <d v="2020-08-01T00:00:00"/>
    <m/>
    <n v="0"/>
    <n v="0"/>
    <n v="0"/>
    <n v="0"/>
    <n v="0"/>
    <n v="0"/>
    <n v="0"/>
    <n v="0"/>
    <n v="0"/>
    <n v="0"/>
    <n v="0"/>
    <n v="0"/>
    <n v="0"/>
    <n v="0"/>
    <n v="0"/>
    <n v="0"/>
    <n v="0"/>
    <n v="0"/>
    <n v="0"/>
    <n v="0"/>
    <n v="0"/>
    <n v="0"/>
    <n v="0"/>
    <n v="0"/>
    <n v="0"/>
    <n v="0"/>
    <n v="0"/>
    <n v="0"/>
    <n v="0"/>
    <n v="0"/>
    <n v="0"/>
    <n v="0"/>
    <n v="0"/>
    <n v="0"/>
    <n v="0"/>
    <n v="0"/>
    <n v="0"/>
    <n v="0"/>
    <n v="1"/>
    <s v="local/private"/>
    <s v="Site Based-Clustered"/>
    <x v="1"/>
    <s v="35 kelly rd"/>
    <m/>
    <s v="Pinehurst"/>
    <s v="NC"/>
    <n v="28374"/>
    <n v="0"/>
    <n v="0"/>
    <n v="0"/>
    <n v="0"/>
    <n v="0"/>
    <n v="8"/>
    <n v="0"/>
    <n v="0"/>
    <n v="0"/>
    <n v="0"/>
    <n v="0"/>
    <n v="8"/>
    <n v="0"/>
    <m/>
    <m/>
    <n v="0"/>
    <n v="7"/>
    <n v="8"/>
    <s v="No"/>
    <m/>
    <n v="2"/>
  </r>
  <r>
    <n v="86"/>
    <s v="NC"/>
    <x v="2"/>
    <s v="NC-503"/>
    <n v="2026"/>
    <x v="147"/>
    <n v="4986"/>
    <s v="The Haven of Transylvania County - Transylvania County - Haven Family House - ES - State ESG"/>
    <m/>
    <n v="5701"/>
    <d v="2026-02-04T00:00:00"/>
    <x v="0"/>
    <s v="Facility"/>
    <n v="379175"/>
    <x v="1"/>
    <s v="C"/>
    <d v="2024-01-31T00:00:00"/>
    <x v="2"/>
    <d v="2014-06-19T00:00:00"/>
    <m/>
    <n v="1"/>
    <n v="0"/>
    <n v="0"/>
    <n v="0"/>
    <n v="0"/>
    <n v="0"/>
    <n v="0"/>
    <n v="0"/>
    <n v="0"/>
    <n v="0"/>
    <n v="0"/>
    <n v="0"/>
    <n v="0"/>
    <n v="0"/>
    <n v="0"/>
    <n v="0"/>
    <n v="0"/>
    <n v="0"/>
    <n v="0"/>
    <n v="0"/>
    <n v="0"/>
    <n v="0"/>
    <n v="0"/>
    <n v="0"/>
    <n v="0"/>
    <n v="0"/>
    <n v="0"/>
    <n v="0"/>
    <n v="0"/>
    <n v="0"/>
    <n v="0"/>
    <n v="0"/>
    <n v="0"/>
    <n v="0"/>
    <n v="0"/>
    <n v="0"/>
    <n v="0"/>
    <n v="0"/>
    <n v="0"/>
    <m/>
    <s v="Site Based-Single"/>
    <x v="1"/>
    <s v="126 Oakdale Street"/>
    <m/>
    <s v="Brevard"/>
    <s v="NC"/>
    <n v="28712"/>
    <n v="16"/>
    <n v="4"/>
    <n v="0"/>
    <n v="0"/>
    <n v="0"/>
    <n v="0"/>
    <n v="0"/>
    <n v="0"/>
    <n v="0"/>
    <n v="0"/>
    <n v="0"/>
    <n v="16"/>
    <n v="0"/>
    <m/>
    <m/>
    <n v="0"/>
    <n v="4"/>
    <n v="16"/>
    <s v="No"/>
    <m/>
    <n v="2"/>
  </r>
  <r>
    <n v="338"/>
    <s v="NC"/>
    <x v="2"/>
    <s v="NC-503"/>
    <n v="2026"/>
    <x v="147"/>
    <n v="4986"/>
    <s v="The Haven of Transylvania County - Transylvania County - Haven on Johnson - TH - Private"/>
    <m/>
    <n v="21006"/>
    <d v="2026-02-04T00:00:00"/>
    <x v="2"/>
    <m/>
    <n v="379175"/>
    <x v="1"/>
    <s v="C"/>
    <d v="2025-08-01T00:00:00"/>
    <x v="2"/>
    <d v="2025-08-01T00:00:00"/>
    <m/>
    <n v="0"/>
    <n v="0"/>
    <n v="0"/>
    <n v="0"/>
    <n v="0"/>
    <n v="0"/>
    <n v="0"/>
    <n v="0"/>
    <n v="0"/>
    <n v="0"/>
    <n v="0"/>
    <n v="0"/>
    <n v="0"/>
    <n v="0"/>
    <n v="0"/>
    <n v="0"/>
    <n v="0"/>
    <n v="0"/>
    <n v="0"/>
    <n v="0"/>
    <n v="0"/>
    <n v="0"/>
    <n v="0"/>
    <n v="0"/>
    <n v="0"/>
    <n v="0"/>
    <n v="0"/>
    <n v="0"/>
    <n v="0"/>
    <n v="0"/>
    <n v="0"/>
    <n v="0"/>
    <n v="0"/>
    <n v="0"/>
    <n v="0"/>
    <n v="0"/>
    <n v="0"/>
    <n v="0"/>
    <n v="1"/>
    <s v="Private Donations and Organizational Funds"/>
    <s v="Site Based-Single"/>
    <x v="1"/>
    <s v="126 Oakdale Street"/>
    <m/>
    <s v="Brevard"/>
    <s v="NC"/>
    <n v="28712"/>
    <n v="0"/>
    <n v="0"/>
    <n v="0"/>
    <n v="0"/>
    <n v="0"/>
    <n v="3"/>
    <n v="0"/>
    <n v="0"/>
    <n v="0"/>
    <n v="0"/>
    <n v="0"/>
    <n v="3"/>
    <n v="0"/>
    <m/>
    <m/>
    <n v="0"/>
    <n v="3"/>
    <n v="3"/>
    <s v="No"/>
    <m/>
    <n v="2"/>
  </r>
  <r>
    <n v="70"/>
    <s v="NC"/>
    <x v="2"/>
    <s v="NC-503"/>
    <n v="2026"/>
    <x v="147"/>
    <n v="4986"/>
    <s v="The Haven of Transylvania County - Transylvania County - Haven Thomas House - ES - State ESG"/>
    <m/>
    <n v="4988"/>
    <d v="2026-02-04T00:00:00"/>
    <x v="0"/>
    <s v="Facility"/>
    <n v="379175"/>
    <x v="1"/>
    <s v="C"/>
    <d v="2023-01-25T00:00:00"/>
    <x v="2"/>
    <d v="2011-10-20T00:00:00"/>
    <m/>
    <n v="1"/>
    <n v="0"/>
    <n v="0"/>
    <n v="0"/>
    <n v="0"/>
    <n v="0"/>
    <n v="0"/>
    <n v="0"/>
    <n v="0"/>
    <n v="0"/>
    <n v="0"/>
    <n v="0"/>
    <n v="0"/>
    <n v="0"/>
    <n v="0"/>
    <n v="0"/>
    <n v="0"/>
    <n v="0"/>
    <n v="0"/>
    <n v="0"/>
    <n v="0"/>
    <n v="0"/>
    <n v="0"/>
    <n v="0"/>
    <n v="0"/>
    <n v="0"/>
    <n v="0"/>
    <n v="0"/>
    <n v="0"/>
    <n v="0"/>
    <n v="0"/>
    <n v="0"/>
    <n v="0"/>
    <n v="0"/>
    <n v="0"/>
    <n v="0"/>
    <n v="0"/>
    <n v="0"/>
    <n v="0"/>
    <m/>
    <s v="Site Based-Single"/>
    <x v="1"/>
    <s v="240 S. Caldwell St."/>
    <m/>
    <s v="Brevard"/>
    <s v="NC"/>
    <n v="28712"/>
    <n v="0"/>
    <n v="0"/>
    <n v="0"/>
    <n v="0"/>
    <n v="0"/>
    <n v="18"/>
    <n v="0"/>
    <n v="0"/>
    <n v="0"/>
    <n v="0"/>
    <n v="0"/>
    <n v="18"/>
    <n v="0"/>
    <m/>
    <m/>
    <n v="0"/>
    <n v="7"/>
    <n v="18"/>
    <s v="No"/>
    <m/>
    <n v="2"/>
  </r>
  <r>
    <n v="291"/>
    <s v="NC"/>
    <x v="2"/>
    <s v="NC-503"/>
    <n v="2026"/>
    <x v="148"/>
    <n v="1341"/>
    <s v="The Meeting Place One - Burke County - Rapid Re-Housing - RRH - Private"/>
    <m/>
    <n v="20881"/>
    <d v="2026-02-04T00:00:00"/>
    <x v="4"/>
    <m/>
    <n v="379023"/>
    <x v="1"/>
    <s v="C"/>
    <d v="2024-08-01T00:00:00"/>
    <x v="2"/>
    <d v="2024-08-01T00:00:00"/>
    <m/>
    <n v="0"/>
    <n v="0"/>
    <n v="0"/>
    <n v="0"/>
    <n v="0"/>
    <n v="0"/>
    <n v="0"/>
    <n v="0"/>
    <n v="0"/>
    <n v="0"/>
    <n v="0"/>
    <n v="0"/>
    <n v="0"/>
    <n v="0"/>
    <n v="0"/>
    <n v="0"/>
    <n v="0"/>
    <n v="0"/>
    <n v="0"/>
    <n v="0"/>
    <n v="0"/>
    <n v="0"/>
    <n v="0"/>
    <n v="0"/>
    <n v="0"/>
    <n v="0"/>
    <n v="0"/>
    <n v="0"/>
    <n v="0"/>
    <n v="0"/>
    <n v="0"/>
    <n v="0"/>
    <n v="0"/>
    <n v="0"/>
    <n v="0"/>
    <n v="0"/>
    <n v="0"/>
    <n v="0"/>
    <n v="1"/>
    <s v="Grants, and Donations"/>
    <s v="Tenant-Based scattered site"/>
    <x v="1"/>
    <m/>
    <m/>
    <s v="Morganton"/>
    <s v="NC"/>
    <n v="28680"/>
    <n v="0"/>
    <n v="0"/>
    <n v="0"/>
    <n v="0"/>
    <n v="0"/>
    <n v="0"/>
    <n v="0"/>
    <n v="0"/>
    <n v="0"/>
    <n v="0"/>
    <n v="0"/>
    <n v="0"/>
    <n v="0"/>
    <m/>
    <m/>
    <n v="0"/>
    <n v="0"/>
    <n v="0"/>
    <s v="No"/>
    <m/>
    <n v="2"/>
  </r>
  <r>
    <n v="292"/>
    <s v="NC"/>
    <x v="2"/>
    <s v="NC-503"/>
    <n v="2026"/>
    <x v="148"/>
    <n v="1341"/>
    <s v="The Meeting Place One - Burke County - Women's Transitional Program - TH - Private"/>
    <m/>
    <n v="20899"/>
    <d v="2026-02-04T00:00:00"/>
    <x v="2"/>
    <m/>
    <n v="379023"/>
    <x v="1"/>
    <s v="C"/>
    <d v="2025-01-01T00:00:00"/>
    <x v="2"/>
    <d v="2024-10-01T00:00:00"/>
    <m/>
    <n v="0"/>
    <n v="0"/>
    <n v="0"/>
    <n v="0"/>
    <n v="0"/>
    <n v="0"/>
    <n v="0"/>
    <n v="0"/>
    <n v="0"/>
    <n v="0"/>
    <n v="0"/>
    <n v="0"/>
    <n v="0"/>
    <n v="0"/>
    <n v="0"/>
    <n v="0"/>
    <n v="0"/>
    <n v="0"/>
    <n v="0"/>
    <n v="0"/>
    <n v="0"/>
    <n v="0"/>
    <n v="0"/>
    <n v="0"/>
    <n v="0"/>
    <n v="0"/>
    <n v="0"/>
    <n v="0"/>
    <n v="0"/>
    <n v="0"/>
    <n v="0"/>
    <n v="0"/>
    <n v="0"/>
    <n v="0"/>
    <n v="0"/>
    <n v="0"/>
    <n v="0"/>
    <n v="0"/>
    <n v="1"/>
    <s v="public donations, local faith-based partners in Burke County, private corporation sponsorships"/>
    <s v="Site Based-Single"/>
    <x v="1"/>
    <s v="208 White Street"/>
    <m/>
    <s v="Morganton"/>
    <s v="NC"/>
    <n v="28655"/>
    <n v="2"/>
    <n v="1"/>
    <n v="0"/>
    <n v="0"/>
    <n v="0"/>
    <n v="6"/>
    <n v="0"/>
    <n v="0"/>
    <n v="0"/>
    <n v="0"/>
    <n v="0"/>
    <n v="8"/>
    <n v="0"/>
    <m/>
    <m/>
    <n v="0"/>
    <n v="3"/>
    <n v="8"/>
    <s v="No"/>
    <m/>
    <n v="2"/>
  </r>
  <r>
    <n v="138"/>
    <s v="NC"/>
    <x v="2"/>
    <s v="NC-503"/>
    <n v="2026"/>
    <x v="149"/>
    <n v="20132"/>
    <s v="The Mercer Foundation - Edgecombe County - Tri County Veterans Home - TH - Private"/>
    <m/>
    <n v="20133"/>
    <d v="2026-02-04T00:00:00"/>
    <x v="2"/>
    <m/>
    <n v="372406"/>
    <x v="1"/>
    <s v="C"/>
    <d v="2022-01-27T00:00:00"/>
    <x v="2"/>
    <d v="2019-01-30T00:00:00"/>
    <m/>
    <n v="0"/>
    <n v="0"/>
    <n v="0"/>
    <n v="0"/>
    <n v="0"/>
    <n v="0"/>
    <n v="0"/>
    <n v="0"/>
    <n v="0"/>
    <n v="0"/>
    <n v="0"/>
    <n v="0"/>
    <n v="0"/>
    <n v="0"/>
    <n v="0"/>
    <n v="0"/>
    <n v="0"/>
    <n v="0"/>
    <n v="0"/>
    <n v="0"/>
    <n v="0"/>
    <n v="0"/>
    <n v="0"/>
    <n v="0"/>
    <n v="0"/>
    <n v="0"/>
    <n v="0"/>
    <n v="0"/>
    <n v="0"/>
    <n v="0"/>
    <n v="0"/>
    <n v="0"/>
    <n v="0"/>
    <n v="0"/>
    <n v="0"/>
    <n v="0"/>
    <n v="0"/>
    <n v="0"/>
    <n v="1"/>
    <s v="Private"/>
    <s v="Site Based-Clustered"/>
    <x v="1"/>
    <s v="735 Rose Street"/>
    <m/>
    <s v="Rocky Mount"/>
    <s v="NC"/>
    <n v="27801"/>
    <n v="0"/>
    <n v="0"/>
    <n v="0"/>
    <n v="0"/>
    <n v="0"/>
    <n v="4"/>
    <n v="4"/>
    <n v="0"/>
    <n v="0"/>
    <n v="0"/>
    <n v="0"/>
    <n v="4"/>
    <n v="0"/>
    <m/>
    <m/>
    <n v="0"/>
    <n v="3"/>
    <n v="4"/>
    <s v="No"/>
    <m/>
    <n v="2"/>
  </r>
  <r>
    <n v="248"/>
    <s v="NC"/>
    <x v="2"/>
    <s v="NC-503"/>
    <n v="2026"/>
    <x v="150"/>
    <n v="20328"/>
    <s v="The REACH Center - Edgecombe County - Choosing Home - RRH - SFRF"/>
    <m/>
    <n v="20774"/>
    <d v="2026-02-04T00:00:00"/>
    <x v="4"/>
    <m/>
    <n v="379065"/>
    <x v="1"/>
    <s v="C"/>
    <d v="2026-02-04T00:00:00"/>
    <x v="2"/>
    <d v="2024-01-01T00:00:00"/>
    <m/>
    <n v="0"/>
    <n v="0"/>
    <n v="0"/>
    <n v="0"/>
    <n v="0"/>
    <n v="0"/>
    <n v="0"/>
    <n v="0"/>
    <n v="0"/>
    <n v="0"/>
    <n v="0"/>
    <n v="0"/>
    <n v="0"/>
    <n v="0"/>
    <n v="0"/>
    <n v="0"/>
    <n v="0"/>
    <n v="0"/>
    <n v="0"/>
    <n v="0"/>
    <n v="0"/>
    <n v="0"/>
    <n v="0"/>
    <n v="0"/>
    <n v="0"/>
    <n v="0"/>
    <n v="0"/>
    <n v="0"/>
    <n v="0"/>
    <n v="0"/>
    <n v="0"/>
    <n v="0"/>
    <n v="0"/>
    <n v="0"/>
    <n v="0"/>
    <n v="0"/>
    <n v="0"/>
    <n v="0"/>
    <n v="1"/>
    <s v="State Fiscal Recovery Funds via State ESG"/>
    <s v="Tenant-Based scattered site"/>
    <x v="1"/>
    <s v="921 Hunter Hill Road"/>
    <m/>
    <s v="Rocky Mount"/>
    <s v="NC"/>
    <n v="27886"/>
    <n v="0"/>
    <n v="0"/>
    <n v="0"/>
    <n v="0"/>
    <n v="0"/>
    <n v="0"/>
    <n v="0"/>
    <n v="0"/>
    <n v="0"/>
    <n v="0"/>
    <n v="0"/>
    <n v="0"/>
    <n v="0"/>
    <m/>
    <m/>
    <n v="0"/>
    <n v="0"/>
    <n v="0"/>
    <s v="No"/>
    <m/>
    <n v="2"/>
  </r>
  <r>
    <n v="10"/>
    <s v="NC"/>
    <x v="2"/>
    <s v="NC-503"/>
    <n v="2026"/>
    <x v="151"/>
    <n v="4721"/>
    <s v="Trillium - Multiple BoS Counties - PSH#1 - PSH - HUD"/>
    <m/>
    <n v="1340"/>
    <d v="2026-02-04T00:00:00"/>
    <x v="1"/>
    <m/>
    <n v="372028"/>
    <x v="1"/>
    <s v="C"/>
    <d v="2026-02-04T00:00:00"/>
    <x v="2"/>
    <d v="2007-05-15T00:00:00"/>
    <m/>
    <n v="0"/>
    <n v="0"/>
    <n v="0"/>
    <n v="0"/>
    <n v="0"/>
    <n v="1"/>
    <n v="0"/>
    <n v="0"/>
    <n v="0"/>
    <n v="0"/>
    <n v="0"/>
    <n v="0"/>
    <n v="0"/>
    <n v="0"/>
    <n v="0"/>
    <n v="0"/>
    <n v="0"/>
    <n v="0"/>
    <n v="0"/>
    <n v="0"/>
    <n v="0"/>
    <n v="0"/>
    <n v="0"/>
    <n v="0"/>
    <n v="0"/>
    <n v="0"/>
    <n v="0"/>
    <n v="0"/>
    <n v="0"/>
    <n v="0"/>
    <n v="0"/>
    <n v="0"/>
    <n v="0"/>
    <n v="0"/>
    <n v="0"/>
    <n v="0"/>
    <n v="0"/>
    <n v="0"/>
    <n v="0"/>
    <m/>
    <s v="Tenant-Based scattered site"/>
    <x v="1"/>
    <s v="201 West First St"/>
    <m/>
    <s v="Greenville"/>
    <s v="NC"/>
    <n v="28562"/>
    <n v="62"/>
    <n v="17"/>
    <n v="0"/>
    <n v="0"/>
    <n v="62"/>
    <n v="71"/>
    <n v="0"/>
    <n v="0"/>
    <n v="71"/>
    <n v="0"/>
    <n v="0"/>
    <n v="133"/>
    <n v="0"/>
    <m/>
    <m/>
    <n v="0"/>
    <n v="133"/>
    <n v="133"/>
    <s v="No"/>
    <m/>
    <n v="2"/>
  </r>
  <r>
    <n v="32"/>
    <s v="NC"/>
    <x v="2"/>
    <s v="NC-503"/>
    <n v="2026"/>
    <x v="151"/>
    <n v="4721"/>
    <s v="Trillium - Multiple BoS Counties - PSH#2 - PSH - HUD"/>
    <m/>
    <n v="4722"/>
    <d v="2026-02-04T00:00:00"/>
    <x v="1"/>
    <m/>
    <n v="379133"/>
    <x v="1"/>
    <s v="C"/>
    <d v="2026-02-04T00:00:00"/>
    <x v="2"/>
    <d v="2011-09-01T00:00:00"/>
    <m/>
    <n v="0"/>
    <n v="0"/>
    <n v="0"/>
    <n v="0"/>
    <n v="0"/>
    <n v="1"/>
    <n v="0"/>
    <n v="0"/>
    <n v="0"/>
    <n v="0"/>
    <n v="0"/>
    <n v="0"/>
    <n v="0"/>
    <n v="0"/>
    <n v="0"/>
    <n v="0"/>
    <n v="0"/>
    <n v="0"/>
    <n v="0"/>
    <n v="0"/>
    <n v="0"/>
    <n v="0"/>
    <n v="0"/>
    <n v="0"/>
    <n v="0"/>
    <n v="0"/>
    <n v="0"/>
    <n v="0"/>
    <n v="0"/>
    <n v="0"/>
    <n v="0"/>
    <n v="0"/>
    <n v="0"/>
    <n v="0"/>
    <n v="0"/>
    <n v="0"/>
    <n v="0"/>
    <n v="0"/>
    <n v="0"/>
    <m/>
    <s v="Tenant-Based scattered site"/>
    <x v="1"/>
    <s v="201 West First Street"/>
    <m/>
    <s v="Greenville"/>
    <s v="NC"/>
    <n v="28540"/>
    <n v="19"/>
    <n v="7"/>
    <n v="0"/>
    <n v="0"/>
    <n v="19"/>
    <n v="8"/>
    <n v="0"/>
    <n v="0"/>
    <n v="8"/>
    <n v="0"/>
    <n v="0"/>
    <n v="27"/>
    <n v="0"/>
    <m/>
    <m/>
    <n v="0"/>
    <n v="27"/>
    <n v="27"/>
    <s v="No"/>
    <m/>
    <n v="2"/>
  </r>
  <r>
    <n v="113"/>
    <s v="NC"/>
    <x v="2"/>
    <s v="NC-503"/>
    <n v="2026"/>
    <x v="151"/>
    <n v="4721"/>
    <s v="Trillium - Multiple BoS Counties - PSH#3 - PSH - HUD"/>
    <m/>
    <n v="7224"/>
    <d v="2026-02-04T00:00:00"/>
    <x v="1"/>
    <m/>
    <n v="379127"/>
    <x v="1"/>
    <s v="C"/>
    <d v="2020-01-29T00:00:00"/>
    <x v="2"/>
    <d v="2017-09-01T00:00:00"/>
    <m/>
    <n v="0"/>
    <n v="0"/>
    <n v="0"/>
    <n v="0"/>
    <n v="0"/>
    <n v="1"/>
    <n v="0"/>
    <n v="0"/>
    <n v="0"/>
    <n v="0"/>
    <n v="0"/>
    <n v="0"/>
    <n v="0"/>
    <n v="0"/>
    <n v="0"/>
    <n v="0"/>
    <n v="0"/>
    <n v="0"/>
    <n v="0"/>
    <n v="0"/>
    <n v="0"/>
    <n v="0"/>
    <n v="0"/>
    <n v="0"/>
    <n v="0"/>
    <n v="0"/>
    <n v="0"/>
    <n v="0"/>
    <n v="0"/>
    <n v="0"/>
    <n v="0"/>
    <n v="0"/>
    <n v="0"/>
    <n v="0"/>
    <n v="0"/>
    <n v="0"/>
    <n v="0"/>
    <n v="0"/>
    <n v="0"/>
    <m/>
    <s v="Tenant-Based scattered site"/>
    <x v="1"/>
    <s v="201 West First Street"/>
    <m/>
    <s v="Greenville"/>
    <s v="NC"/>
    <n v="27804"/>
    <n v="3"/>
    <n v="1"/>
    <n v="0"/>
    <n v="0"/>
    <n v="3"/>
    <n v="10"/>
    <n v="0"/>
    <n v="0"/>
    <n v="10"/>
    <n v="0"/>
    <n v="0"/>
    <n v="13"/>
    <n v="0"/>
    <m/>
    <m/>
    <n v="0"/>
    <n v="13"/>
    <n v="13"/>
    <s v="No"/>
    <m/>
    <n v="2"/>
  </r>
  <r>
    <n v="156"/>
    <s v="NC"/>
    <x v="2"/>
    <s v="NC-503"/>
    <n v="2026"/>
    <x v="151"/>
    <n v="4721"/>
    <s v="Trillium - Multiple BoS Counties - Region 13 Trillium RRH - RRH - HUD"/>
    <m/>
    <n v="20364"/>
    <d v="2026-02-04T00:00:00"/>
    <x v="4"/>
    <m/>
    <n v="379133"/>
    <x v="1"/>
    <s v="C"/>
    <d v="2026-02-04T00:00:00"/>
    <x v="2"/>
    <d v="2020-12-01T00:00:00"/>
    <m/>
    <n v="0"/>
    <n v="0"/>
    <n v="0"/>
    <n v="0"/>
    <n v="0"/>
    <n v="0"/>
    <n v="1"/>
    <n v="0"/>
    <n v="0"/>
    <n v="0"/>
    <n v="0"/>
    <n v="0"/>
    <n v="0"/>
    <n v="0"/>
    <n v="0"/>
    <n v="0"/>
    <n v="0"/>
    <n v="0"/>
    <n v="0"/>
    <n v="0"/>
    <n v="0"/>
    <n v="0"/>
    <n v="0"/>
    <n v="0"/>
    <n v="0"/>
    <n v="0"/>
    <n v="0"/>
    <n v="0"/>
    <n v="0"/>
    <n v="0"/>
    <n v="0"/>
    <n v="0"/>
    <n v="0"/>
    <n v="0"/>
    <n v="0"/>
    <n v="0"/>
    <n v="0"/>
    <n v="0"/>
    <n v="0"/>
    <m/>
    <s v="Tenant-Based scattered site"/>
    <x v="1"/>
    <s v="201 West First Street"/>
    <m/>
    <s v="Greenville"/>
    <s v="NC"/>
    <n v="28546"/>
    <n v="14"/>
    <n v="5"/>
    <n v="0"/>
    <n v="0"/>
    <n v="0"/>
    <n v="12"/>
    <n v="0"/>
    <n v="0"/>
    <n v="0"/>
    <n v="0"/>
    <n v="0"/>
    <n v="26"/>
    <n v="0"/>
    <m/>
    <m/>
    <n v="0"/>
    <n v="26"/>
    <n v="26"/>
    <s v="No"/>
    <m/>
    <n v="2"/>
  </r>
  <r>
    <n v="17"/>
    <s v="NC"/>
    <x v="2"/>
    <s v="NC-503"/>
    <n v="2026"/>
    <x v="151"/>
    <n v="4721"/>
    <s v="Trillium - Multiple BoS Counties - Shelter Plus Care I - PSH - HUD"/>
    <m/>
    <n v="1605"/>
    <d v="2026-02-04T00:00:00"/>
    <x v="1"/>
    <m/>
    <n v="379191"/>
    <x v="1"/>
    <s v="C"/>
    <d v="2026-02-04T00:00:00"/>
    <x v="2"/>
    <d v="2007-10-19T00:00:00"/>
    <m/>
    <n v="0"/>
    <n v="0"/>
    <n v="0"/>
    <n v="0"/>
    <n v="0"/>
    <n v="1"/>
    <n v="0"/>
    <n v="0"/>
    <n v="0"/>
    <n v="0"/>
    <n v="0"/>
    <n v="0"/>
    <n v="0"/>
    <n v="0"/>
    <n v="0"/>
    <n v="0"/>
    <n v="0"/>
    <n v="0"/>
    <n v="0"/>
    <n v="0"/>
    <n v="0"/>
    <n v="0"/>
    <n v="0"/>
    <n v="0"/>
    <n v="0"/>
    <n v="0"/>
    <n v="0"/>
    <n v="0"/>
    <n v="0"/>
    <n v="0"/>
    <n v="0"/>
    <n v="0"/>
    <n v="0"/>
    <n v="0"/>
    <n v="0"/>
    <n v="0"/>
    <n v="0"/>
    <n v="0"/>
    <n v="0"/>
    <m/>
    <s v="Tenant-Based scattered site"/>
    <x v="1"/>
    <s v="100 South James ST."/>
    <m/>
    <s v="Goldsboro"/>
    <s v="NC"/>
    <n v="27530"/>
    <n v="7"/>
    <n v="3"/>
    <n v="0"/>
    <n v="0"/>
    <n v="7"/>
    <n v="21"/>
    <n v="0"/>
    <n v="0"/>
    <n v="21"/>
    <n v="0"/>
    <n v="0"/>
    <n v="28"/>
    <n v="0"/>
    <m/>
    <m/>
    <n v="0"/>
    <n v="28"/>
    <n v="28"/>
    <s v="No"/>
    <m/>
    <n v="2"/>
  </r>
  <r>
    <n v="76"/>
    <s v="NC"/>
    <x v="2"/>
    <s v="NC-503"/>
    <n v="2026"/>
    <x v="151"/>
    <n v="4721"/>
    <s v="Trillium - Multiple BoS Counties - Shelter Plus Care III - PSH - HUD"/>
    <m/>
    <n v="5286"/>
    <d v="2026-02-04T00:00:00"/>
    <x v="1"/>
    <m/>
    <n v="379191"/>
    <x v="1"/>
    <s v="C"/>
    <d v="2026-02-04T00:00:00"/>
    <x v="2"/>
    <d v="2012-10-25T00:00:00"/>
    <m/>
    <n v="0"/>
    <n v="0"/>
    <n v="0"/>
    <n v="0"/>
    <n v="0"/>
    <n v="1"/>
    <n v="0"/>
    <n v="0"/>
    <n v="0"/>
    <n v="0"/>
    <n v="0"/>
    <n v="0"/>
    <n v="0"/>
    <n v="0"/>
    <n v="0"/>
    <n v="0"/>
    <n v="0"/>
    <n v="0"/>
    <n v="0"/>
    <n v="0"/>
    <n v="0"/>
    <n v="0"/>
    <n v="0"/>
    <n v="0"/>
    <n v="0"/>
    <n v="0"/>
    <n v="0"/>
    <n v="0"/>
    <n v="0"/>
    <n v="0"/>
    <n v="0"/>
    <n v="0"/>
    <n v="0"/>
    <n v="0"/>
    <n v="0"/>
    <n v="0"/>
    <n v="0"/>
    <n v="0"/>
    <n v="0"/>
    <m/>
    <s v="Tenant-Based scattered site"/>
    <x v="1"/>
    <s v="500 Nash Medical Arts Mall"/>
    <m/>
    <s v="Rocky Mount"/>
    <s v="NC"/>
    <n v="27530"/>
    <n v="28"/>
    <n v="7"/>
    <n v="0"/>
    <n v="0"/>
    <n v="28"/>
    <n v="23"/>
    <n v="0"/>
    <n v="0"/>
    <n v="23"/>
    <n v="0"/>
    <n v="0"/>
    <n v="51"/>
    <n v="0"/>
    <m/>
    <m/>
    <n v="0"/>
    <n v="51"/>
    <n v="51"/>
    <s v="No"/>
    <m/>
    <n v="2"/>
  </r>
  <r>
    <n v="119"/>
    <s v="NC"/>
    <x v="2"/>
    <s v="NC-503"/>
    <n v="2026"/>
    <x v="151"/>
    <n v="4721"/>
    <s v="Trillium - Multiple BoS Counties - Shelter Plus Care Southeast - PSH - HUD"/>
    <m/>
    <n v="7430"/>
    <d v="2026-02-04T00:00:00"/>
    <x v="1"/>
    <m/>
    <n v="379155"/>
    <x v="1"/>
    <s v="C"/>
    <d v="2026-02-04T00:00:00"/>
    <x v="2"/>
    <d v="2018-03-01T00:00:00"/>
    <m/>
    <n v="0"/>
    <n v="0"/>
    <n v="0"/>
    <n v="0"/>
    <n v="0"/>
    <n v="1"/>
    <n v="0"/>
    <n v="0"/>
    <n v="0"/>
    <n v="0"/>
    <n v="0"/>
    <n v="0"/>
    <n v="0"/>
    <n v="0"/>
    <n v="0"/>
    <n v="0"/>
    <n v="0"/>
    <n v="0"/>
    <n v="0"/>
    <n v="0"/>
    <n v="0"/>
    <n v="0"/>
    <n v="0"/>
    <n v="0"/>
    <n v="0"/>
    <n v="0"/>
    <n v="0"/>
    <n v="0"/>
    <n v="0"/>
    <n v="0"/>
    <n v="0"/>
    <n v="0"/>
    <n v="0"/>
    <n v="0"/>
    <n v="0"/>
    <n v="0"/>
    <n v="0"/>
    <n v="0"/>
    <n v="0"/>
    <m/>
    <s v="Tenant-Based scattered site"/>
    <x v="1"/>
    <s v="100 South James ST."/>
    <m/>
    <s v="Goldsboro"/>
    <s v="NC"/>
    <n v="28358"/>
    <n v="2"/>
    <n v="1"/>
    <n v="0"/>
    <n v="0"/>
    <n v="2"/>
    <n v="10"/>
    <n v="0"/>
    <n v="0"/>
    <n v="10"/>
    <n v="0"/>
    <n v="0"/>
    <n v="12"/>
    <n v="0"/>
    <m/>
    <m/>
    <n v="0"/>
    <n v="12"/>
    <n v="12"/>
    <s v="No"/>
    <m/>
    <n v="2"/>
  </r>
  <r>
    <n v="34"/>
    <s v="NC"/>
    <x v="2"/>
    <s v="NC-503"/>
    <n v="2026"/>
    <x v="152"/>
    <n v="1292"/>
    <s v="Turning Point - Union County - DV Shelter - ES - Private"/>
    <m/>
    <n v="4792"/>
    <d v="2026-02-04T00:00:00"/>
    <x v="0"/>
    <s v="Facility"/>
    <n v="379179"/>
    <x v="0"/>
    <s v="C"/>
    <d v="2026-02-04T00:00:00"/>
    <x v="0"/>
    <d v="2010-01-01T00:00:00"/>
    <m/>
    <n v="0"/>
    <n v="0"/>
    <n v="0"/>
    <n v="0"/>
    <n v="0"/>
    <n v="0"/>
    <n v="0"/>
    <n v="0"/>
    <n v="0"/>
    <n v="0"/>
    <n v="0"/>
    <n v="0"/>
    <n v="0"/>
    <n v="0"/>
    <n v="0"/>
    <n v="0"/>
    <n v="0"/>
    <n v="0"/>
    <n v="0"/>
    <n v="0"/>
    <n v="0"/>
    <n v="0"/>
    <n v="0"/>
    <n v="0"/>
    <n v="0"/>
    <n v="0"/>
    <n v="0"/>
    <n v="0"/>
    <n v="0"/>
    <n v="0"/>
    <n v="0"/>
    <n v="0"/>
    <n v="0"/>
    <n v="0"/>
    <n v="0"/>
    <n v="0"/>
    <n v="0"/>
    <n v="0"/>
    <n v="1"/>
    <s v="FVPSA, Governor's Crime Commission"/>
    <s v="Site Based-Single"/>
    <x v="0"/>
    <m/>
    <m/>
    <s v="Monroe"/>
    <s v="NC"/>
    <n v="28111"/>
    <n v="19"/>
    <n v="5"/>
    <n v="0"/>
    <n v="0"/>
    <n v="0"/>
    <n v="20"/>
    <n v="0"/>
    <n v="0"/>
    <n v="0"/>
    <n v="0"/>
    <n v="0"/>
    <n v="39"/>
    <n v="0"/>
    <m/>
    <m/>
    <n v="0"/>
    <n v="14"/>
    <n v="39"/>
    <s v="No"/>
    <m/>
    <n v="2"/>
  </r>
  <r>
    <n v="181"/>
    <s v="NC"/>
    <x v="2"/>
    <s v="NC-503"/>
    <n v="2026"/>
    <x v="153"/>
    <n v="1604"/>
    <s v="U Care Inc. - Sampson County - DV Shelter"/>
    <m/>
    <n v="20574"/>
    <d v="2026-02-04T00:00:00"/>
    <x v="0"/>
    <s v="Facility"/>
    <n v="379163"/>
    <x v="2"/>
    <s v="C"/>
    <d v="2025-01-29T00:00:00"/>
    <x v="0"/>
    <d v="2023-01-25T00:00:00"/>
    <m/>
    <n v="0"/>
    <n v="0"/>
    <n v="0"/>
    <n v="0"/>
    <n v="0"/>
    <n v="0"/>
    <n v="0"/>
    <n v="0"/>
    <n v="0"/>
    <n v="0"/>
    <n v="0"/>
    <n v="0"/>
    <n v="0"/>
    <n v="0"/>
    <n v="0"/>
    <n v="0"/>
    <n v="0"/>
    <n v="0"/>
    <n v="0"/>
    <n v="0"/>
    <n v="0"/>
    <n v="0"/>
    <n v="0"/>
    <n v="0"/>
    <n v="0"/>
    <n v="0"/>
    <n v="0"/>
    <n v="0"/>
    <n v="0"/>
    <n v="0"/>
    <n v="0"/>
    <n v="0"/>
    <n v="0"/>
    <n v="0"/>
    <n v="0"/>
    <n v="0"/>
    <n v="0"/>
    <n v="0"/>
    <n v="1"/>
    <s v="Governor's Crime Commission"/>
    <s v="Site Based-Single"/>
    <x v="0"/>
    <m/>
    <m/>
    <s v="Clinton"/>
    <s v="NC"/>
    <n v="28328"/>
    <n v="8"/>
    <n v="3"/>
    <n v="0"/>
    <n v="0"/>
    <n v="0"/>
    <n v="4"/>
    <n v="0"/>
    <n v="0"/>
    <n v="0"/>
    <n v="0"/>
    <n v="0"/>
    <n v="12"/>
    <n v="0"/>
    <m/>
    <m/>
    <n v="0"/>
    <n v="9"/>
    <n v="12"/>
    <s v="No"/>
    <m/>
    <n v="2"/>
  </r>
  <r>
    <n v="8"/>
    <s v="NC"/>
    <x v="2"/>
    <s v="NC-503"/>
    <n v="2026"/>
    <x v="154"/>
    <n v="1288"/>
    <s v="UCCS - Union County - Emergency Adult Shelter - ES - State ESG"/>
    <m/>
    <n v="1296"/>
    <d v="2026-02-04T00:00:00"/>
    <x v="0"/>
    <s v="Facility"/>
    <n v="379179"/>
    <x v="1"/>
    <s v="C"/>
    <d v="2022-09-01T00:00:00"/>
    <x v="2"/>
    <d v="2010-01-01T00:00:00"/>
    <m/>
    <n v="1"/>
    <n v="0"/>
    <n v="0"/>
    <n v="0"/>
    <n v="0"/>
    <n v="0"/>
    <n v="0"/>
    <n v="0"/>
    <n v="0"/>
    <n v="0"/>
    <n v="0"/>
    <n v="0"/>
    <n v="0"/>
    <n v="0"/>
    <n v="0"/>
    <n v="0"/>
    <n v="0"/>
    <n v="0"/>
    <n v="0"/>
    <n v="0"/>
    <n v="0"/>
    <n v="0"/>
    <n v="0"/>
    <n v="0"/>
    <n v="0"/>
    <n v="0"/>
    <n v="0"/>
    <n v="0"/>
    <n v="0"/>
    <n v="0"/>
    <n v="0"/>
    <n v="0"/>
    <n v="0"/>
    <n v="0"/>
    <n v="0"/>
    <n v="0"/>
    <n v="0"/>
    <n v="0"/>
    <n v="1"/>
    <s v="N/A"/>
    <s v="Site Based-Single"/>
    <x v="1"/>
    <s v="160 Meadow Street"/>
    <m/>
    <s v="Monroe"/>
    <s v="NC"/>
    <n v="28110"/>
    <n v="0"/>
    <n v="0"/>
    <n v="0"/>
    <n v="0"/>
    <n v="0"/>
    <n v="60"/>
    <n v="0"/>
    <n v="0"/>
    <n v="0"/>
    <n v="0"/>
    <n v="0"/>
    <n v="60"/>
    <n v="0"/>
    <m/>
    <m/>
    <n v="0"/>
    <n v="59"/>
    <n v="60"/>
    <s v="No"/>
    <m/>
    <n v="2"/>
  </r>
  <r>
    <n v="123"/>
    <s v="NC"/>
    <x v="2"/>
    <s v="NC-503"/>
    <n v="2026"/>
    <x v="154"/>
    <n v="1288"/>
    <s v="UCCS - Union County - Family Shelter - ES - State ESG"/>
    <m/>
    <n v="20011"/>
    <d v="2026-02-04T00:00:00"/>
    <x v="0"/>
    <s v="Facility"/>
    <n v="379179"/>
    <x v="1"/>
    <s v="C"/>
    <d v="2023-01-25T00:00:00"/>
    <x v="2"/>
    <d v="2019-06-18T00:00:00"/>
    <m/>
    <n v="1"/>
    <n v="0"/>
    <n v="0"/>
    <n v="0"/>
    <n v="0"/>
    <n v="0"/>
    <n v="0"/>
    <n v="0"/>
    <n v="0"/>
    <n v="0"/>
    <n v="0"/>
    <n v="0"/>
    <n v="0"/>
    <n v="0"/>
    <n v="0"/>
    <n v="0"/>
    <n v="0"/>
    <n v="0"/>
    <n v="0"/>
    <n v="0"/>
    <n v="0"/>
    <n v="0"/>
    <n v="0"/>
    <n v="0"/>
    <n v="0"/>
    <n v="0"/>
    <n v="0"/>
    <n v="0"/>
    <n v="0"/>
    <n v="0"/>
    <n v="0"/>
    <n v="0"/>
    <n v="0"/>
    <n v="0"/>
    <n v="0"/>
    <n v="0"/>
    <n v="0"/>
    <n v="0"/>
    <n v="1"/>
    <s v="Private"/>
    <s v="Site Based-Single"/>
    <x v="1"/>
    <s v="160 Meadow Street"/>
    <m/>
    <s v="Monroe"/>
    <s v="NC"/>
    <n v="28110"/>
    <n v="28"/>
    <n v="7"/>
    <n v="0"/>
    <n v="0"/>
    <n v="0"/>
    <n v="0"/>
    <n v="0"/>
    <n v="0"/>
    <n v="0"/>
    <n v="0"/>
    <n v="0"/>
    <n v="28"/>
    <n v="0"/>
    <m/>
    <m/>
    <n v="0"/>
    <n v="21"/>
    <n v="28"/>
    <s v="No"/>
    <m/>
    <n v="2"/>
  </r>
  <r>
    <n v="121"/>
    <s v="NC"/>
    <x v="2"/>
    <s v="NC-503"/>
    <n v="2026"/>
    <x v="154"/>
    <n v="1288"/>
    <s v="UCCS - Union County - Rapid Re-Housing - RRH - HUD"/>
    <m/>
    <n v="7664"/>
    <d v="2026-02-04T00:00:00"/>
    <x v="4"/>
    <m/>
    <n v="379179"/>
    <x v="1"/>
    <s v="C"/>
    <d v="2026-02-04T00:00:00"/>
    <x v="2"/>
    <d v="2019-12-01T00:00:00"/>
    <m/>
    <n v="0"/>
    <n v="0"/>
    <n v="0"/>
    <n v="0"/>
    <n v="0"/>
    <n v="0"/>
    <n v="1"/>
    <n v="0"/>
    <n v="0"/>
    <n v="0"/>
    <n v="0"/>
    <n v="0"/>
    <n v="0"/>
    <n v="0"/>
    <n v="0"/>
    <n v="0"/>
    <n v="0"/>
    <n v="0"/>
    <n v="0"/>
    <n v="0"/>
    <n v="0"/>
    <n v="0"/>
    <n v="0"/>
    <n v="0"/>
    <n v="0"/>
    <n v="0"/>
    <n v="0"/>
    <n v="0"/>
    <n v="0"/>
    <n v="0"/>
    <n v="0"/>
    <n v="0"/>
    <n v="0"/>
    <n v="0"/>
    <n v="0"/>
    <n v="0"/>
    <n v="0"/>
    <n v="0"/>
    <n v="0"/>
    <m/>
    <s v="Tenant-Based scattered site"/>
    <x v="1"/>
    <s v="160 Meadow Street"/>
    <m/>
    <s v="Monroe"/>
    <s v="NC"/>
    <n v="28112"/>
    <n v="8"/>
    <n v="1"/>
    <n v="0"/>
    <n v="0"/>
    <n v="0"/>
    <n v="14"/>
    <n v="0"/>
    <n v="0"/>
    <n v="0"/>
    <n v="0"/>
    <n v="0"/>
    <n v="22"/>
    <n v="0"/>
    <m/>
    <m/>
    <n v="0"/>
    <n v="22"/>
    <n v="22"/>
    <s v="No"/>
    <m/>
    <n v="2"/>
  </r>
  <r>
    <n v="99"/>
    <s v="NC"/>
    <x v="2"/>
    <s v="NC-503"/>
    <n v="2026"/>
    <x v="154"/>
    <n v="1288"/>
    <s v="UCCS - Union County - Rapid Re-Housing - RRH - State ESG"/>
    <m/>
    <n v="6905"/>
    <d v="2026-02-04T00:00:00"/>
    <x v="4"/>
    <m/>
    <n v="379179"/>
    <x v="1"/>
    <s v="C"/>
    <d v="2026-02-04T00:00:00"/>
    <x v="2"/>
    <d v="2016-01-01T00:00:00"/>
    <m/>
    <n v="0"/>
    <n v="1"/>
    <n v="0"/>
    <n v="0"/>
    <n v="0"/>
    <n v="0"/>
    <n v="0"/>
    <n v="0"/>
    <n v="0"/>
    <n v="0"/>
    <n v="0"/>
    <n v="0"/>
    <n v="0"/>
    <n v="0"/>
    <n v="0"/>
    <n v="0"/>
    <n v="0"/>
    <n v="0"/>
    <n v="0"/>
    <n v="0"/>
    <n v="0"/>
    <n v="0"/>
    <n v="0"/>
    <n v="0"/>
    <n v="0"/>
    <n v="0"/>
    <n v="0"/>
    <n v="0"/>
    <n v="0"/>
    <n v="0"/>
    <n v="0"/>
    <n v="0"/>
    <n v="0"/>
    <n v="0"/>
    <n v="0"/>
    <n v="0"/>
    <n v="0"/>
    <n v="0"/>
    <n v="0"/>
    <m/>
    <s v="Tenant-Based scattered site"/>
    <x v="1"/>
    <s v="160 Meadow Street"/>
    <m/>
    <s v="Monroe"/>
    <s v="NC"/>
    <n v="28112"/>
    <n v="12"/>
    <n v="3"/>
    <n v="0"/>
    <n v="0"/>
    <n v="0"/>
    <n v="10"/>
    <n v="0"/>
    <n v="0"/>
    <n v="0"/>
    <n v="0"/>
    <n v="0"/>
    <n v="22"/>
    <n v="0"/>
    <m/>
    <m/>
    <n v="0"/>
    <n v="22"/>
    <n v="22"/>
    <s v="No"/>
    <m/>
    <n v="2"/>
  </r>
  <r>
    <n v="78"/>
    <s v="NC"/>
    <x v="2"/>
    <s v="NC-503"/>
    <n v="2026"/>
    <x v="155"/>
    <n v="4795"/>
    <s v="Union Mission - Halifax County - Emergency Shelter - ES - Private"/>
    <m/>
    <n v="5480"/>
    <d v="2026-02-04T00:00:00"/>
    <x v="0"/>
    <s v="Facility"/>
    <n v="379083"/>
    <x v="2"/>
    <s v="C"/>
    <d v="2026-02-04T00:00:00"/>
    <x v="2"/>
    <d v="2013-01-30T00:00:00"/>
    <m/>
    <n v="0"/>
    <n v="0"/>
    <n v="0"/>
    <n v="0"/>
    <n v="0"/>
    <n v="0"/>
    <n v="0"/>
    <n v="0"/>
    <n v="0"/>
    <n v="0"/>
    <n v="0"/>
    <n v="0"/>
    <n v="0"/>
    <n v="0"/>
    <n v="0"/>
    <n v="0"/>
    <n v="0"/>
    <n v="0"/>
    <n v="0"/>
    <n v="0"/>
    <n v="0"/>
    <n v="0"/>
    <n v="0"/>
    <n v="0"/>
    <n v="0"/>
    <n v="0"/>
    <n v="0"/>
    <n v="0"/>
    <n v="0"/>
    <n v="0"/>
    <n v="0"/>
    <n v="0"/>
    <n v="0"/>
    <n v="0"/>
    <n v="0"/>
    <n v="0"/>
    <n v="0"/>
    <n v="0"/>
    <n v="0"/>
    <m/>
    <s v="Site Based-Single"/>
    <x v="1"/>
    <s v="1310 Roanoke Avenue"/>
    <m/>
    <s v="Roanoke Rapids"/>
    <s v="NC"/>
    <n v="27870"/>
    <n v="12"/>
    <n v="6"/>
    <n v="0"/>
    <n v="0"/>
    <n v="0"/>
    <n v="0"/>
    <n v="0"/>
    <n v="0"/>
    <n v="0"/>
    <n v="0"/>
    <n v="0"/>
    <n v="12"/>
    <n v="0"/>
    <m/>
    <m/>
    <n v="0"/>
    <n v="6"/>
    <n v="12"/>
    <s v="No"/>
    <m/>
    <n v="2"/>
  </r>
  <r>
    <n v="126"/>
    <s v="NC"/>
    <x v="2"/>
    <s v="NC-503"/>
    <n v="2026"/>
    <x v="155"/>
    <n v="4795"/>
    <s v="Union Mission - Halifax County - Room at the Inn (RATI) - ES - Private"/>
    <m/>
    <n v="20021"/>
    <d v="2026-02-04T00:00:00"/>
    <x v="0"/>
    <s v="Facility"/>
    <n v="379083"/>
    <x v="2"/>
    <s v="C"/>
    <d v="2025-01-29T00:00:00"/>
    <x v="2"/>
    <d v="2019-08-30T00:00:00"/>
    <m/>
    <n v="0"/>
    <n v="0"/>
    <n v="0"/>
    <n v="0"/>
    <n v="0"/>
    <n v="0"/>
    <n v="0"/>
    <n v="0"/>
    <n v="0"/>
    <n v="0"/>
    <n v="0"/>
    <n v="0"/>
    <n v="0"/>
    <n v="0"/>
    <n v="0"/>
    <n v="0"/>
    <n v="0"/>
    <n v="0"/>
    <n v="0"/>
    <n v="0"/>
    <n v="0"/>
    <n v="0"/>
    <n v="0"/>
    <n v="0"/>
    <n v="0"/>
    <n v="0"/>
    <n v="0"/>
    <n v="0"/>
    <n v="0"/>
    <n v="0"/>
    <n v="0"/>
    <n v="0"/>
    <n v="0"/>
    <n v="0"/>
    <n v="0"/>
    <n v="0"/>
    <n v="0"/>
    <n v="0"/>
    <n v="1"/>
    <s v="Private"/>
    <s v="Site Based-Single"/>
    <x v="1"/>
    <s v="1239 Hamilton Street"/>
    <m/>
    <s v="Roanoke Rapids"/>
    <s v="NC"/>
    <n v="27870"/>
    <n v="0"/>
    <n v="0"/>
    <n v="0"/>
    <n v="0"/>
    <n v="0"/>
    <n v="4"/>
    <n v="0"/>
    <n v="0"/>
    <n v="0"/>
    <n v="0"/>
    <n v="0"/>
    <n v="4"/>
    <n v="0"/>
    <m/>
    <m/>
    <n v="0"/>
    <n v="0"/>
    <n v="4"/>
    <s v="No"/>
    <m/>
    <n v="2"/>
  </r>
  <r>
    <n v="6"/>
    <s v="NC"/>
    <x v="2"/>
    <s v="NC-503"/>
    <n v="2026"/>
    <x v="156"/>
    <n v="1148"/>
    <s v="United Community Ministries - Edgecombe County - Bassett Center TH - Private"/>
    <m/>
    <n v="1154"/>
    <d v="2026-02-04T00:00:00"/>
    <x v="2"/>
    <m/>
    <n v="372406"/>
    <x v="1"/>
    <s v="C"/>
    <d v="2026-02-04T00:00:00"/>
    <x v="2"/>
    <d v="2010-01-01T00:00:00"/>
    <m/>
    <n v="0"/>
    <n v="0"/>
    <n v="0"/>
    <n v="0"/>
    <n v="0"/>
    <n v="0"/>
    <n v="0"/>
    <n v="0"/>
    <n v="0"/>
    <n v="0"/>
    <n v="0"/>
    <n v="0"/>
    <n v="0"/>
    <n v="0"/>
    <n v="0"/>
    <n v="0"/>
    <n v="0"/>
    <n v="0"/>
    <n v="0"/>
    <n v="0"/>
    <n v="0"/>
    <n v="0"/>
    <n v="0"/>
    <n v="0"/>
    <n v="0"/>
    <n v="0"/>
    <n v="0"/>
    <n v="0"/>
    <n v="0"/>
    <n v="0"/>
    <n v="0"/>
    <n v="0"/>
    <n v="0"/>
    <n v="0"/>
    <n v="0"/>
    <n v="0"/>
    <n v="0"/>
    <n v="0"/>
    <n v="1"/>
    <s v="Private/Local"/>
    <s v="Site Based-Single"/>
    <x v="1"/>
    <s v="916 Branch St."/>
    <m/>
    <s v="Rocky Mount"/>
    <s v="NC"/>
    <n v="27801"/>
    <n v="59"/>
    <n v="11"/>
    <n v="0"/>
    <n v="0"/>
    <n v="0"/>
    <n v="1"/>
    <n v="0"/>
    <n v="0"/>
    <n v="0"/>
    <n v="0"/>
    <n v="0"/>
    <n v="60"/>
    <n v="0"/>
    <m/>
    <m/>
    <n v="0"/>
    <n v="26"/>
    <n v="60"/>
    <s v="No"/>
    <m/>
    <n v="2"/>
  </r>
  <r>
    <n v="5"/>
    <s v="NC"/>
    <x v="2"/>
    <s v="NC-503"/>
    <n v="2026"/>
    <x v="156"/>
    <n v="1148"/>
    <s v="United Community Ministries - Nash County - UCM Shelter - ES - Private"/>
    <m/>
    <n v="1153"/>
    <d v="2026-02-04T00:00:00"/>
    <x v="0"/>
    <s v="Facility"/>
    <n v="372406"/>
    <x v="1"/>
    <s v="C"/>
    <d v="2025-11-28T00:00:00"/>
    <x v="2"/>
    <d v="2010-01-01T00:00:00"/>
    <m/>
    <n v="0"/>
    <n v="0"/>
    <n v="0"/>
    <n v="0"/>
    <n v="0"/>
    <n v="0"/>
    <n v="0"/>
    <n v="0"/>
    <n v="0"/>
    <n v="0"/>
    <n v="0"/>
    <n v="0"/>
    <n v="0"/>
    <n v="0"/>
    <n v="0"/>
    <n v="0"/>
    <n v="0"/>
    <n v="0"/>
    <n v="0"/>
    <n v="0"/>
    <n v="0"/>
    <n v="0"/>
    <n v="0"/>
    <n v="0"/>
    <n v="0"/>
    <n v="0"/>
    <n v="0"/>
    <n v="0"/>
    <n v="0"/>
    <n v="0"/>
    <n v="0"/>
    <n v="0"/>
    <n v="0"/>
    <n v="0"/>
    <n v="0"/>
    <n v="0"/>
    <n v="0"/>
    <n v="0"/>
    <n v="1"/>
    <s v="Private"/>
    <s v="Site Based-Single"/>
    <x v="1"/>
    <s v="341 McDonald St"/>
    <m/>
    <s v="Rocky Mount"/>
    <s v="NC"/>
    <n v="27804"/>
    <n v="0"/>
    <n v="0"/>
    <n v="0"/>
    <n v="0"/>
    <n v="0"/>
    <n v="58"/>
    <n v="0"/>
    <n v="0"/>
    <n v="0"/>
    <n v="0"/>
    <n v="0"/>
    <n v="58"/>
    <n v="0"/>
    <m/>
    <m/>
    <n v="0"/>
    <n v="38"/>
    <n v="58"/>
    <s v="No"/>
    <m/>
    <n v="2"/>
  </r>
  <r>
    <n v="188"/>
    <s v="NC"/>
    <x v="2"/>
    <s v="NC-503"/>
    <n v="2026"/>
    <x v="157"/>
    <n v="20598"/>
    <s v="United Way of Forsyth - Multiple BoS Counties - Rapid Rehousing - RRH - SSVF"/>
    <m/>
    <n v="20599"/>
    <d v="2026-02-04T00:00:00"/>
    <x v="4"/>
    <m/>
    <n v="379057"/>
    <x v="2"/>
    <s v="C"/>
    <d v="2024-01-31T00:00:00"/>
    <x v="2"/>
    <d v="2014-01-29T00:00:00"/>
    <m/>
    <n v="0"/>
    <n v="0"/>
    <n v="0"/>
    <n v="0"/>
    <n v="0"/>
    <n v="0"/>
    <n v="0"/>
    <n v="0"/>
    <n v="0"/>
    <n v="0"/>
    <n v="0"/>
    <n v="0"/>
    <n v="0"/>
    <n v="0"/>
    <n v="0"/>
    <n v="0"/>
    <n v="0"/>
    <n v="1"/>
    <n v="0"/>
    <n v="0"/>
    <n v="0"/>
    <n v="0"/>
    <n v="0"/>
    <n v="0"/>
    <n v="0"/>
    <n v="0"/>
    <n v="0"/>
    <n v="0"/>
    <n v="0"/>
    <n v="0"/>
    <n v="0"/>
    <n v="0"/>
    <n v="0"/>
    <n v="0"/>
    <n v="0"/>
    <n v="0"/>
    <n v="0"/>
    <n v="0"/>
    <n v="0"/>
    <m/>
    <s v="Tenant-Based scattered site"/>
    <x v="1"/>
    <s v="301 N Main St #1700"/>
    <m/>
    <s v="Winston Salem"/>
    <s v="NC"/>
    <n v="27028"/>
    <n v="0"/>
    <n v="0"/>
    <n v="0"/>
    <n v="0"/>
    <n v="0"/>
    <n v="0"/>
    <n v="0"/>
    <n v="0"/>
    <n v="0"/>
    <n v="0"/>
    <n v="0"/>
    <n v="0"/>
    <n v="0"/>
    <m/>
    <m/>
    <n v="0"/>
    <n v="0"/>
    <n v="0"/>
    <s v="No"/>
    <m/>
    <n v="2"/>
  </r>
  <r>
    <n v="25"/>
    <s v="NC"/>
    <x v="2"/>
    <s v="NC-503"/>
    <n v="2026"/>
    <x v="158"/>
    <n v="325"/>
    <s v="Vaya Health - Multiple BoS Counties - Central Chronic - PSH - HUD"/>
    <m/>
    <n v="1924"/>
    <d v="2026-02-04T00:00:00"/>
    <x v="1"/>
    <m/>
    <n v="379113"/>
    <x v="1"/>
    <s v="C"/>
    <d v="2025-01-29T00:00:00"/>
    <x v="2"/>
    <d v="2008-09-30T00:00:00"/>
    <m/>
    <n v="0"/>
    <n v="0"/>
    <n v="0"/>
    <n v="0"/>
    <n v="0"/>
    <n v="1"/>
    <n v="0"/>
    <n v="0"/>
    <n v="0"/>
    <n v="0"/>
    <n v="0"/>
    <n v="0"/>
    <n v="0"/>
    <n v="0"/>
    <n v="0"/>
    <n v="0"/>
    <n v="0"/>
    <n v="0"/>
    <n v="0"/>
    <n v="0"/>
    <n v="0"/>
    <n v="0"/>
    <n v="0"/>
    <n v="0"/>
    <n v="0"/>
    <n v="0"/>
    <n v="0"/>
    <n v="0"/>
    <n v="0"/>
    <n v="0"/>
    <n v="0"/>
    <n v="0"/>
    <n v="0"/>
    <n v="0"/>
    <n v="0"/>
    <n v="0"/>
    <n v="0"/>
    <n v="0"/>
    <n v="0"/>
    <m/>
    <s v="Tenant-Based scattered site"/>
    <x v="1"/>
    <s v="200 Ridgefield Court, Suite 218"/>
    <m/>
    <s v="Asheville"/>
    <s v="NC"/>
    <n v="28752"/>
    <n v="3"/>
    <n v="1"/>
    <n v="0"/>
    <n v="0"/>
    <n v="0"/>
    <n v="3"/>
    <n v="0"/>
    <n v="0"/>
    <n v="0"/>
    <n v="0"/>
    <n v="0"/>
    <n v="6"/>
    <n v="0"/>
    <m/>
    <m/>
    <n v="0"/>
    <n v="6"/>
    <n v="6"/>
    <s v="No"/>
    <m/>
    <n v="2"/>
  </r>
  <r>
    <n v="74"/>
    <s v="NC"/>
    <x v="2"/>
    <s v="NC-503"/>
    <n v="2026"/>
    <x v="158"/>
    <n v="325"/>
    <s v="Vaya Health - Multiple BoS Counties - Central Combo 2011 - PSH - HUD"/>
    <m/>
    <n v="5102"/>
    <d v="2026-02-04T00:00:00"/>
    <x v="1"/>
    <m/>
    <n v="379113"/>
    <x v="1"/>
    <s v="C"/>
    <d v="2026-02-04T00:00:00"/>
    <x v="2"/>
    <d v="2012-06-26T00:00:00"/>
    <m/>
    <n v="0"/>
    <n v="0"/>
    <n v="0"/>
    <n v="0"/>
    <n v="0"/>
    <n v="1"/>
    <n v="0"/>
    <n v="0"/>
    <n v="0"/>
    <n v="0"/>
    <n v="0"/>
    <n v="0"/>
    <n v="0"/>
    <n v="0"/>
    <n v="0"/>
    <n v="0"/>
    <n v="0"/>
    <n v="0"/>
    <n v="0"/>
    <n v="0"/>
    <n v="0"/>
    <n v="0"/>
    <n v="0"/>
    <n v="0"/>
    <n v="0"/>
    <n v="0"/>
    <n v="0"/>
    <n v="0"/>
    <n v="0"/>
    <n v="0"/>
    <n v="0"/>
    <n v="0"/>
    <n v="0"/>
    <n v="0"/>
    <n v="0"/>
    <n v="0"/>
    <n v="0"/>
    <n v="0"/>
    <n v="0"/>
    <m/>
    <s v="Tenant-Based scattered site"/>
    <x v="1"/>
    <s v="200 Ridgefield Court, Suite 218"/>
    <m/>
    <s v="Asheville"/>
    <s v="NC"/>
    <n v="28752"/>
    <n v="46"/>
    <n v="14"/>
    <n v="0"/>
    <n v="0"/>
    <n v="46"/>
    <n v="43"/>
    <n v="0"/>
    <n v="0"/>
    <n v="43"/>
    <n v="0"/>
    <n v="0"/>
    <n v="89"/>
    <n v="0"/>
    <m/>
    <m/>
    <n v="0"/>
    <n v="89"/>
    <n v="89"/>
    <s v="No"/>
    <m/>
    <n v="2"/>
  </r>
  <r>
    <n v="22"/>
    <s v="NC"/>
    <x v="2"/>
    <s v="NC-503"/>
    <n v="2026"/>
    <x v="158"/>
    <n v="325"/>
    <s v="Vaya Health - Multiple BoS Counties - Western Combo  - PSH - HUD"/>
    <m/>
    <n v="1815"/>
    <d v="2026-02-04T00:00:00"/>
    <x v="1"/>
    <m/>
    <n v="379113"/>
    <x v="1"/>
    <s v="C"/>
    <d v="2026-02-04T00:00:00"/>
    <x v="2"/>
    <d v="2010-05-25T00:00:00"/>
    <m/>
    <n v="0"/>
    <n v="0"/>
    <n v="0"/>
    <n v="0"/>
    <n v="0"/>
    <n v="1"/>
    <n v="0"/>
    <n v="0"/>
    <n v="0"/>
    <n v="0"/>
    <n v="0"/>
    <n v="0"/>
    <n v="0"/>
    <n v="0"/>
    <n v="0"/>
    <n v="0"/>
    <n v="0"/>
    <n v="0"/>
    <n v="0"/>
    <n v="0"/>
    <n v="0"/>
    <n v="0"/>
    <n v="0"/>
    <n v="0"/>
    <n v="0"/>
    <n v="0"/>
    <n v="0"/>
    <n v="0"/>
    <n v="0"/>
    <n v="0"/>
    <n v="0"/>
    <n v="0"/>
    <n v="0"/>
    <n v="0"/>
    <n v="0"/>
    <n v="0"/>
    <n v="0"/>
    <n v="0"/>
    <n v="0"/>
    <m/>
    <s v="Tenant-Based scattered site"/>
    <x v="1"/>
    <s v="200 Ridgefield Court, Suite 218"/>
    <m/>
    <s v="Asheville"/>
    <s v="NC"/>
    <n v="28786"/>
    <n v="29"/>
    <n v="9"/>
    <n v="0"/>
    <n v="0"/>
    <n v="29"/>
    <n v="42"/>
    <n v="0"/>
    <n v="0"/>
    <n v="42"/>
    <n v="0"/>
    <n v="0"/>
    <n v="71"/>
    <n v="0"/>
    <m/>
    <m/>
    <n v="0"/>
    <n v="71"/>
    <n v="71"/>
    <s v="No"/>
    <m/>
    <n v="2"/>
  </r>
  <r>
    <n v="77"/>
    <s v="NC"/>
    <x v="2"/>
    <s v="NC-503"/>
    <n v="2026"/>
    <x v="159"/>
    <n v="5446"/>
    <s v="VoAC - Multiple BoS Counties - Priority 2 - RRH - SSVF"/>
    <m/>
    <n v="5451"/>
    <d v="2026-02-04T00:00:00"/>
    <x v="4"/>
    <m/>
    <n v="372406"/>
    <x v="1"/>
    <s v="C"/>
    <d v="2026-02-04T00:00:00"/>
    <x v="2"/>
    <d v="2010-01-01T00:00:00"/>
    <m/>
    <n v="0"/>
    <n v="0"/>
    <n v="0"/>
    <n v="0"/>
    <n v="0"/>
    <n v="0"/>
    <n v="0"/>
    <n v="0"/>
    <n v="0"/>
    <n v="0"/>
    <n v="0"/>
    <n v="0"/>
    <n v="0"/>
    <n v="0"/>
    <n v="0"/>
    <n v="0"/>
    <n v="0"/>
    <n v="1"/>
    <n v="0"/>
    <n v="0"/>
    <n v="0"/>
    <n v="0"/>
    <n v="0"/>
    <n v="0"/>
    <n v="0"/>
    <n v="0"/>
    <n v="0"/>
    <n v="0"/>
    <n v="0"/>
    <n v="0"/>
    <n v="0"/>
    <n v="0"/>
    <n v="0"/>
    <n v="0"/>
    <n v="0"/>
    <n v="0"/>
    <n v="0"/>
    <n v="0"/>
    <n v="0"/>
    <m/>
    <s v="Tenant-Based scattered site"/>
    <x v="1"/>
    <s v="3710 University Drive, St#218"/>
    <m/>
    <s v="Durham"/>
    <s v="NC"/>
    <n v="27804"/>
    <n v="44"/>
    <n v="14"/>
    <n v="44"/>
    <n v="0"/>
    <n v="0"/>
    <n v="95"/>
    <n v="95"/>
    <n v="0"/>
    <n v="0"/>
    <n v="0"/>
    <n v="0"/>
    <n v="139"/>
    <n v="0"/>
    <m/>
    <m/>
    <n v="0"/>
    <n v="139"/>
    <n v="139"/>
    <s v="No"/>
    <m/>
    <n v="2"/>
  </r>
  <r>
    <n v="91"/>
    <s v="NC"/>
    <x v="2"/>
    <s v="NC-503"/>
    <n v="2026"/>
    <x v="160"/>
    <n v="1810"/>
    <s v="Wayne Uplift Resource Association - Wayne County - DV Shelter ES - Private"/>
    <m/>
    <n v="6785"/>
    <d v="2026-02-04T00:00:00"/>
    <x v="0"/>
    <s v="Facility"/>
    <n v="379191"/>
    <x v="0"/>
    <s v="C"/>
    <d v="2026-02-04T00:00:00"/>
    <x v="0"/>
    <d v="2010-01-01T00:00:00"/>
    <m/>
    <n v="0"/>
    <n v="0"/>
    <n v="0"/>
    <n v="0"/>
    <n v="0"/>
    <n v="0"/>
    <n v="0"/>
    <n v="0"/>
    <n v="0"/>
    <n v="0"/>
    <n v="0"/>
    <n v="0"/>
    <n v="0"/>
    <n v="0"/>
    <n v="0"/>
    <n v="0"/>
    <n v="0"/>
    <n v="0"/>
    <n v="0"/>
    <n v="0"/>
    <n v="0"/>
    <n v="0"/>
    <n v="0"/>
    <n v="0"/>
    <n v="0"/>
    <n v="0"/>
    <n v="0"/>
    <n v="0"/>
    <n v="0"/>
    <n v="0"/>
    <n v="0"/>
    <n v="0"/>
    <n v="0"/>
    <n v="0"/>
    <n v="0"/>
    <n v="0"/>
    <n v="0"/>
    <n v="0"/>
    <n v="1"/>
    <s v="VOCA, and Governor's Crime Commission"/>
    <s v="Site Based-Single"/>
    <x v="0"/>
    <m/>
    <m/>
    <s v="Goldsboro"/>
    <s v="NC"/>
    <n v="27530"/>
    <n v="15"/>
    <n v="5"/>
    <n v="0"/>
    <n v="0"/>
    <n v="0"/>
    <n v="0"/>
    <n v="0"/>
    <n v="0"/>
    <n v="0"/>
    <n v="0"/>
    <n v="0"/>
    <n v="15"/>
    <n v="0"/>
    <m/>
    <m/>
    <n v="0"/>
    <n v="7"/>
    <n v="15"/>
    <s v="No"/>
    <m/>
    <n v="2"/>
  </r>
  <r>
    <n v="2"/>
    <s v="NC"/>
    <x v="2"/>
    <s v="NC-503"/>
    <n v="2026"/>
    <x v="161"/>
    <n v="547"/>
    <s v="Wesley Shelter - Wilson County - DV Shelter - ES - Private"/>
    <m/>
    <n v="548"/>
    <d v="2026-02-04T00:00:00"/>
    <x v="0"/>
    <s v="Facility"/>
    <n v="379195"/>
    <x v="0"/>
    <s v="C"/>
    <d v="2024-01-31T00:00:00"/>
    <x v="0"/>
    <d v="2006-05-12T00:00:00"/>
    <m/>
    <n v="0"/>
    <n v="0"/>
    <n v="0"/>
    <n v="0"/>
    <n v="0"/>
    <n v="0"/>
    <n v="0"/>
    <n v="0"/>
    <n v="0"/>
    <n v="0"/>
    <n v="0"/>
    <n v="0"/>
    <n v="0"/>
    <n v="0"/>
    <n v="0"/>
    <n v="0"/>
    <n v="0"/>
    <n v="0"/>
    <n v="0"/>
    <n v="0"/>
    <n v="0"/>
    <n v="0"/>
    <n v="0"/>
    <n v="0"/>
    <n v="0"/>
    <n v="0"/>
    <n v="0"/>
    <n v="0"/>
    <n v="0"/>
    <n v="0"/>
    <n v="0"/>
    <n v="0"/>
    <n v="0"/>
    <n v="0"/>
    <n v="0"/>
    <n v="0"/>
    <n v="0"/>
    <n v="0"/>
    <n v="1"/>
    <s v="Governor's Crime Commission, OVC"/>
    <s v="Site Based-Single"/>
    <x v="0"/>
    <m/>
    <m/>
    <s v="Wilson"/>
    <s v="NC"/>
    <n v="27894"/>
    <n v="11"/>
    <n v="3"/>
    <n v="0"/>
    <n v="0"/>
    <n v="0"/>
    <n v="8"/>
    <n v="0"/>
    <n v="0"/>
    <n v="0"/>
    <n v="0"/>
    <n v="0"/>
    <n v="19"/>
    <n v="0"/>
    <m/>
    <m/>
    <n v="0"/>
    <n v="4"/>
    <n v="19"/>
    <s v="No"/>
    <m/>
    <n v="2"/>
  </r>
  <r>
    <n v="109"/>
    <s v="NC"/>
    <x v="2"/>
    <s v="NC-503"/>
    <n v="2026"/>
    <x v="162"/>
    <n v="7067"/>
    <s v="WOC - Onslow County - Rapid Re-Housing - RRH - Private"/>
    <m/>
    <n v="7068"/>
    <d v="2026-02-04T00:00:00"/>
    <x v="4"/>
    <m/>
    <n v="379133"/>
    <x v="1"/>
    <s v="C"/>
    <d v="2026-02-04T00:00:00"/>
    <x v="2"/>
    <d v="2016-10-01T00:00:00"/>
    <m/>
    <n v="0"/>
    <n v="0"/>
    <n v="0"/>
    <n v="0"/>
    <n v="0"/>
    <n v="0"/>
    <n v="0"/>
    <n v="0"/>
    <n v="0"/>
    <n v="0"/>
    <n v="0"/>
    <n v="0"/>
    <n v="0"/>
    <n v="0"/>
    <n v="0"/>
    <n v="0"/>
    <n v="0"/>
    <n v="0"/>
    <n v="0"/>
    <n v="0"/>
    <n v="0"/>
    <n v="0"/>
    <n v="0"/>
    <n v="0"/>
    <n v="0"/>
    <n v="0"/>
    <n v="0"/>
    <n v="0"/>
    <n v="0"/>
    <n v="0"/>
    <n v="0"/>
    <n v="0"/>
    <n v="0"/>
    <n v="0"/>
    <n v="0"/>
    <n v="0"/>
    <n v="0"/>
    <n v="0"/>
    <n v="1"/>
    <s v="Private/Local"/>
    <s v="Tenant-Based scattered site"/>
    <x v="1"/>
    <s v="99 Village Dr #15"/>
    <m/>
    <s v="Jacksonville"/>
    <s v="NC"/>
    <n v="28546"/>
    <n v="0"/>
    <n v="0"/>
    <n v="0"/>
    <n v="0"/>
    <n v="0"/>
    <n v="2"/>
    <n v="0"/>
    <n v="0"/>
    <n v="0"/>
    <n v="0"/>
    <n v="0"/>
    <n v="2"/>
    <n v="0"/>
    <m/>
    <m/>
    <n v="0"/>
    <n v="2"/>
    <n v="2"/>
    <s v="No"/>
    <m/>
    <n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D1662D3-FADA-4B89-91F9-BF73A0BD0D77}" name="PivotTable10" cacheId="5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1:E38" firstHeaderRow="1" firstDataRow="2" firstDataCol="1" rowPageCount="1" colPageCount="1"/>
  <pivotFields count="88">
    <pivotField showAll="0"/>
    <pivotField showAll="0"/>
    <pivotField axis="axisPage" showAll="0">
      <items count="5">
        <item x="0"/>
        <item x="1"/>
        <item x="2"/>
        <item m="1" x="3"/>
        <item t="default"/>
      </items>
    </pivotField>
    <pivotField showAll="0"/>
    <pivotField showAll="0"/>
    <pivotField showAll="0"/>
    <pivotField showAll="0"/>
    <pivotField showAll="0"/>
    <pivotField showAll="0"/>
    <pivotField showAll="0"/>
    <pivotField numFmtId="15" showAll="0"/>
    <pivotField axis="axisRow" showAll="0">
      <items count="7">
        <item x="0"/>
        <item x="3"/>
        <item x="1"/>
        <item x="4"/>
        <item x="2"/>
        <item m="1" x="5"/>
        <item t="default"/>
      </items>
    </pivotField>
    <pivotField showAll="0"/>
    <pivotField showAll="0"/>
    <pivotField axis="axisCol" showAll="0">
      <items count="5">
        <item x="0"/>
        <item x="2"/>
        <item x="1"/>
        <item m="1" x="3"/>
        <item t="default"/>
      </items>
    </pivotField>
    <pivotField showAll="0"/>
    <pivotField numFmtId="15" showAll="0"/>
    <pivotField showAll="0"/>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Fields count="1">
    <field x="11"/>
  </rowFields>
  <rowItems count="6">
    <i>
      <x/>
    </i>
    <i>
      <x v="1"/>
    </i>
    <i>
      <x v="2"/>
    </i>
    <i>
      <x v="3"/>
    </i>
    <i>
      <x v="4"/>
    </i>
    <i t="grand">
      <x/>
    </i>
  </rowItems>
  <colFields count="1">
    <field x="14"/>
  </colFields>
  <colItems count="4">
    <i>
      <x/>
    </i>
    <i>
      <x v="1"/>
    </i>
    <i>
      <x v="2"/>
    </i>
    <i t="grand">
      <x/>
    </i>
  </colItems>
  <pageFields count="1">
    <pageField fld="2" item="1" hier="-1"/>
  </pageFields>
  <dataFields count="1">
    <dataField name="Sum of Year-Round Beds" fld="7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5D2941C5-5F26-4052-85D0-A41A788778B3}" name="PivotTable1" cacheId="5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E11" firstHeaderRow="1" firstDataRow="2" firstDataCol="1" rowPageCount="1" colPageCount="1"/>
  <pivotFields count="88">
    <pivotField showAll="0"/>
    <pivotField showAll="0"/>
    <pivotField axis="axisPage" showAll="0">
      <items count="5">
        <item x="0"/>
        <item x="1"/>
        <item x="2"/>
        <item m="1" x="3"/>
        <item t="default"/>
      </items>
    </pivotField>
    <pivotField showAll="0"/>
    <pivotField showAll="0"/>
    <pivotField showAll="0"/>
    <pivotField showAll="0"/>
    <pivotField showAll="0"/>
    <pivotField showAll="0"/>
    <pivotField showAll="0"/>
    <pivotField numFmtId="15" showAll="0"/>
    <pivotField axis="axisRow" showAll="0">
      <items count="7">
        <item x="0"/>
        <item x="3"/>
        <item x="1"/>
        <item x="4"/>
        <item x="2"/>
        <item m="1" x="5"/>
        <item t="default"/>
      </items>
    </pivotField>
    <pivotField showAll="0"/>
    <pivotField showAll="0"/>
    <pivotField axis="axisCol" showAll="0">
      <items count="5">
        <item x="0"/>
        <item x="2"/>
        <item x="1"/>
        <item m="1" x="3"/>
        <item t="default"/>
      </items>
    </pivotField>
    <pivotField showAll="0"/>
    <pivotField numFmtId="15" showAll="0"/>
    <pivotField showAll="0"/>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Fields count="1">
    <field x="11"/>
  </rowFields>
  <rowItems count="6">
    <i>
      <x/>
    </i>
    <i>
      <x v="1"/>
    </i>
    <i>
      <x v="2"/>
    </i>
    <i>
      <x v="3"/>
    </i>
    <i>
      <x v="4"/>
    </i>
    <i t="grand">
      <x/>
    </i>
  </rowItems>
  <colFields count="1">
    <field x="14"/>
  </colFields>
  <colItems count="4">
    <i>
      <x/>
    </i>
    <i>
      <x v="1"/>
    </i>
    <i>
      <x v="2"/>
    </i>
    <i t="grand">
      <x/>
    </i>
  </colItems>
  <pageFields count="1">
    <pageField fld="2" hier="-1"/>
  </pageFields>
  <dataFields count="1">
    <dataField name="Sum of Year-Round Beds" fld="7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BDE38B88-9E74-4D28-AC4A-129C5F49DF99}" name="PivotTable6" cacheId="5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2025">
  <location ref="A145:C151" firstHeaderRow="0" firstDataRow="1" firstDataCol="1" rowPageCount="1" colPageCount="1"/>
  <pivotFields count="88">
    <pivotField showAll="0"/>
    <pivotField showAll="0"/>
    <pivotField axis="axisPage" showAll="0">
      <items count="5">
        <item x="0"/>
        <item x="1"/>
        <item x="2"/>
        <item m="1" x="3"/>
        <item t="default"/>
      </items>
    </pivotField>
    <pivotField showAll="0"/>
    <pivotField showAll="0"/>
    <pivotField showAll="0"/>
    <pivotField showAll="0"/>
    <pivotField showAll="0"/>
    <pivotField showAll="0"/>
    <pivotField showAll="0"/>
    <pivotField numFmtId="15" showAll="0"/>
    <pivotField axis="axisRow" showAll="0">
      <items count="7">
        <item x="0"/>
        <item x="3"/>
        <item x="1"/>
        <item x="4"/>
        <item x="2"/>
        <item m="1" x="5"/>
        <item t="default"/>
      </items>
    </pivotField>
    <pivotField showAll="0"/>
    <pivotField showAll="0"/>
    <pivotField showAll="0"/>
    <pivotField showAll="0"/>
    <pivotField numFmtId="15" showAll="0"/>
    <pivotField showAll="0"/>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pivotField showAll="0"/>
  </pivotFields>
  <rowFields count="1">
    <field x="11"/>
  </rowFields>
  <rowItems count="6">
    <i>
      <x/>
    </i>
    <i>
      <x v="1"/>
    </i>
    <i>
      <x v="2"/>
    </i>
    <i>
      <x v="3"/>
    </i>
    <i>
      <x v="4"/>
    </i>
    <i t="grand">
      <x/>
    </i>
  </rowItems>
  <colFields count="1">
    <field x="-2"/>
  </colFields>
  <colItems count="2">
    <i>
      <x/>
    </i>
    <i i="1">
      <x v="1"/>
    </i>
  </colItems>
  <pageFields count="1">
    <pageField fld="2" item="1" hier="-1"/>
  </pageFields>
  <dataFields count="2">
    <dataField name="Sum of Pit Count" fld="83" baseField="0" baseItem="0"/>
    <dataField name="Sum of Total Beds" fld="8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1574F7D1-91CA-4CD0-8C53-EE6B5B2DC1A9}" name="PivotTable11" cacheId="5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L47:O51" firstHeaderRow="1" firstDataRow="2" firstDataCol="1" rowPageCount="3" colPageCount="1"/>
  <pivotFields count="88">
    <pivotField showAll="0"/>
    <pivotField showAll="0"/>
    <pivotField axis="axisPage" showAll="0">
      <items count="5">
        <item x="0"/>
        <item x="1"/>
        <item x="2"/>
        <item m="1" x="3"/>
        <item t="default"/>
      </items>
    </pivotField>
    <pivotField showAll="0"/>
    <pivotField showAll="0"/>
    <pivotField showAll="0"/>
    <pivotField showAll="0"/>
    <pivotField showAll="0"/>
    <pivotField showAll="0"/>
    <pivotField showAll="0"/>
    <pivotField numFmtId="15" showAll="0"/>
    <pivotField axis="axisRow" showAll="0">
      <items count="7">
        <item x="0"/>
        <item x="3"/>
        <item x="1"/>
        <item x="4"/>
        <item x="2"/>
        <item m="1" x="5"/>
        <item t="default"/>
      </items>
    </pivotField>
    <pivotField showAll="0"/>
    <pivotField showAll="0"/>
    <pivotField axis="axisCol" showAll="0">
      <items count="5">
        <item x="0"/>
        <item x="2"/>
        <item x="1"/>
        <item m="1" x="3"/>
        <item t="default"/>
      </items>
    </pivotField>
    <pivotField showAll="0"/>
    <pivotField numFmtId="15" showAll="0"/>
    <pivotField axis="axisPage" showAll="0">
      <items count="5">
        <item x="0"/>
        <item x="1"/>
        <item x="2"/>
        <item m="1" x="3"/>
        <item t="default"/>
      </items>
    </pivotField>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Fields count="1">
    <field x="11"/>
  </rowFields>
  <rowItems count="3">
    <i>
      <x/>
    </i>
    <i>
      <x v="3"/>
    </i>
    <i t="grand">
      <x/>
    </i>
  </rowItems>
  <colFields count="1">
    <field x="14"/>
  </colFields>
  <colItems count="3">
    <i>
      <x/>
    </i>
    <i>
      <x v="2"/>
    </i>
    <i t="grand">
      <x/>
    </i>
  </colItems>
  <pageFields count="3">
    <pageField fld="2" item="0" hier="-1"/>
    <pageField fld="17" item="0" hier="-1"/>
    <pageField fld="61" hier="-1"/>
  </pageFields>
  <dataFields count="1">
    <dataField name="Sum of Year-Round Beds" fld="7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D52DCFFA-C6E3-4E38-93F5-2E64BAFA3A90}" name="PivotTable14" cacheId="5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1:E84" firstHeaderRow="1" firstDataRow="2" firstDataCol="1" rowPageCount="3" colPageCount="1"/>
  <pivotFields count="25">
    <pivotField axis="axisPage" showAll="0">
      <items count="6">
        <item x="1"/>
        <item x="2"/>
        <item x="0"/>
        <item m="1" x="4"/>
        <item m="1" x="3"/>
        <item t="default"/>
      </items>
    </pivotField>
    <pivotField axis="axisRow" showAll="0">
      <items count="23">
        <item x="4"/>
        <item x="0"/>
        <item x="6"/>
        <item x="9"/>
        <item x="11"/>
        <item x="12"/>
        <item x="13"/>
        <item x="2"/>
        <item x="3"/>
        <item x="14"/>
        <item x="15"/>
        <item x="21"/>
        <item x="7"/>
        <item x="1"/>
        <item x="8"/>
        <item x="5"/>
        <item x="10"/>
        <item x="20"/>
        <item x="16"/>
        <item x="18"/>
        <item x="19"/>
        <item x="17"/>
        <item t="default"/>
      </items>
    </pivotField>
    <pivotField showAll="0"/>
    <pivotField axis="axisPage" multipleItemSelectionAllowed="1" showAll="0">
      <items count="208">
        <item x="23"/>
        <item x="8"/>
        <item x="24"/>
        <item x="25"/>
        <item x="26"/>
        <item x="28"/>
        <item m="1" x="187"/>
        <item m="1" x="172"/>
        <item x="29"/>
        <item x="30"/>
        <item x="31"/>
        <item x="32"/>
        <item x="33"/>
        <item m="1" x="185"/>
        <item x="34"/>
        <item x="9"/>
        <item x="35"/>
        <item x="36"/>
        <item x="37"/>
        <item x="38"/>
        <item x="39"/>
        <item x="40"/>
        <item x="41"/>
        <item x="42"/>
        <item x="43"/>
        <item m="1" x="182"/>
        <item x="44"/>
        <item m="1" x="194"/>
        <item m="1" x="176"/>
        <item m="1" x="168"/>
        <item x="45"/>
        <item x="0"/>
        <item x="46"/>
        <item x="47"/>
        <item x="48"/>
        <item m="1" x="165"/>
        <item x="49"/>
        <item x="50"/>
        <item m="1" x="205"/>
        <item x="11"/>
        <item x="12"/>
        <item x="51"/>
        <item x="52"/>
        <item m="1" x="184"/>
        <item x="54"/>
        <item m="1" x="200"/>
        <item m="1" x="202"/>
        <item x="57"/>
        <item x="14"/>
        <item x="58"/>
        <item x="59"/>
        <item x="60"/>
        <item x="61"/>
        <item x="62"/>
        <item x="63"/>
        <item x="64"/>
        <item x="65"/>
        <item x="15"/>
        <item x="66"/>
        <item x="67"/>
        <item x="68"/>
        <item x="69"/>
        <item x="70"/>
        <item x="71"/>
        <item x="72"/>
        <item m="1" x="203"/>
        <item x="73"/>
        <item x="74"/>
        <item x="75"/>
        <item x="76"/>
        <item m="1" x="201"/>
        <item x="77"/>
        <item x="78"/>
        <item x="80"/>
        <item x="81"/>
        <item x="82"/>
        <item x="83"/>
        <item m="1" x="178"/>
        <item x="84"/>
        <item x="85"/>
        <item x="86"/>
        <item x="87"/>
        <item m="1" x="180"/>
        <item x="88"/>
        <item x="89"/>
        <item x="90"/>
        <item x="91"/>
        <item m="1" x="190"/>
        <item m="1" x="193"/>
        <item x="16"/>
        <item x="92"/>
        <item x="93"/>
        <item m="1" x="204"/>
        <item x="95"/>
        <item m="1" x="167"/>
        <item x="97"/>
        <item x="98"/>
        <item m="1" x="196"/>
        <item x="99"/>
        <item m="1" x="177"/>
        <item x="101"/>
        <item x="102"/>
        <item m="1" x="198"/>
        <item x="103"/>
        <item x="104"/>
        <item x="105"/>
        <item m="1" x="195"/>
        <item x="106"/>
        <item x="107"/>
        <item x="108"/>
        <item m="1" x="186"/>
        <item x="109"/>
        <item x="3"/>
        <item x="5"/>
        <item x="6"/>
        <item m="1" x="206"/>
        <item x="111"/>
        <item x="112"/>
        <item m="1" x="188"/>
        <item x="113"/>
        <item x="114"/>
        <item x="115"/>
        <item x="116"/>
        <item x="117"/>
        <item x="118"/>
        <item x="18"/>
        <item m="1" x="179"/>
        <item m="1" x="174"/>
        <item x="119"/>
        <item x="120"/>
        <item x="121"/>
        <item m="1" x="169"/>
        <item x="122"/>
        <item x="123"/>
        <item x="124"/>
        <item m="1" x="191"/>
        <item x="125"/>
        <item x="126"/>
        <item m="1" x="199"/>
        <item x="127"/>
        <item x="128"/>
        <item x="129"/>
        <item x="130"/>
        <item x="131"/>
        <item x="132"/>
        <item x="133"/>
        <item x="134"/>
        <item x="135"/>
        <item x="136"/>
        <item m="1" x="197"/>
        <item x="138"/>
        <item x="139"/>
        <item x="140"/>
        <item x="141"/>
        <item x="142"/>
        <item m="1" x="175"/>
        <item x="144"/>
        <item x="145"/>
        <item x="146"/>
        <item m="1" x="173"/>
        <item x="147"/>
        <item m="1" x="166"/>
        <item x="148"/>
        <item x="149"/>
        <item x="150"/>
        <item m="1" x="181"/>
        <item x="19"/>
        <item x="151"/>
        <item m="1" x="170"/>
        <item x="152"/>
        <item x="153"/>
        <item x="154"/>
        <item x="155"/>
        <item x="156"/>
        <item x="20"/>
        <item x="21"/>
        <item x="158"/>
        <item x="22"/>
        <item x="159"/>
        <item x="7"/>
        <item m="1" x="192"/>
        <item m="1" x="171"/>
        <item x="160"/>
        <item x="161"/>
        <item m="1" x="189"/>
        <item x="162"/>
        <item m="1" x="183"/>
        <item m="1" x="164"/>
        <item m="1" x="163"/>
        <item x="13"/>
        <item x="17"/>
        <item x="10"/>
        <item x="79"/>
        <item x="143"/>
        <item x="110"/>
        <item x="53"/>
        <item x="157"/>
        <item x="27"/>
        <item x="55"/>
        <item x="94"/>
        <item x="137"/>
        <item x="56"/>
        <item x="96"/>
        <item x="100"/>
        <item x="2"/>
        <item x="1"/>
        <item x="4"/>
        <item t="default"/>
      </items>
    </pivotField>
    <pivotField showAll="0"/>
    <pivotField showAll="0"/>
    <pivotField axis="axisPage" multipleItemSelectionAllowed="1" showAll="0">
      <items count="8">
        <item x="0"/>
        <item x="3"/>
        <item x="1"/>
        <item x="4"/>
        <item x="2"/>
        <item m="1" x="6"/>
        <item h="1" m="1" x="5"/>
        <item t="default"/>
      </items>
    </pivotField>
    <pivotField showAll="0"/>
    <pivotField showAll="0"/>
    <pivotField showAll="0"/>
    <pivotField dataField="1" showAll="0"/>
    <pivotField showAll="0"/>
    <pivotField showAll="0"/>
    <pivotField showAll="0"/>
    <pivotField showAll="0"/>
    <pivotField showAll="0"/>
    <pivotField axis="axisCol" showAll="0">
      <items count="6">
        <item x="0"/>
        <item x="2"/>
        <item x="1"/>
        <item m="1" x="4"/>
        <item m="1" x="3"/>
        <item t="default"/>
      </items>
    </pivotField>
    <pivotField showAll="0"/>
    <pivotField showAll="0"/>
    <pivotField showAll="0"/>
    <pivotField showAll="0"/>
    <pivotField showAll="0"/>
    <pivotField showAll="0"/>
    <pivotField showAll="0"/>
    <pivotField showAll="0"/>
  </pivotFields>
  <rowFields count="1">
    <field x="1"/>
  </rowFields>
  <rowItems count="22">
    <i>
      <x/>
    </i>
    <i>
      <x v="2"/>
    </i>
    <i>
      <x v="3"/>
    </i>
    <i>
      <x v="4"/>
    </i>
    <i>
      <x v="5"/>
    </i>
    <i>
      <x v="6"/>
    </i>
    <i>
      <x v="7"/>
    </i>
    <i>
      <x v="8"/>
    </i>
    <i>
      <x v="9"/>
    </i>
    <i>
      <x v="10"/>
    </i>
    <i>
      <x v="11"/>
    </i>
    <i>
      <x v="12"/>
    </i>
    <i>
      <x v="13"/>
    </i>
    <i>
      <x v="14"/>
    </i>
    <i>
      <x v="15"/>
    </i>
    <i>
      <x v="16"/>
    </i>
    <i>
      <x v="17"/>
    </i>
    <i>
      <x v="18"/>
    </i>
    <i>
      <x v="19"/>
    </i>
    <i>
      <x v="20"/>
    </i>
    <i>
      <x v="21"/>
    </i>
    <i t="grand">
      <x/>
    </i>
  </rowItems>
  <colFields count="1">
    <field x="16"/>
  </colFields>
  <colItems count="4">
    <i>
      <x/>
    </i>
    <i>
      <x v="1"/>
    </i>
    <i>
      <x v="2"/>
    </i>
    <i t="grand">
      <x/>
    </i>
  </colItems>
  <pageFields count="3">
    <pageField fld="0" item="1" hier="-1"/>
    <pageField fld="3" hier="-1"/>
    <pageField fld="6" hier="-1"/>
  </pageFields>
  <dataFields count="1">
    <dataField name="Sum of Year-Round Beds"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BD503C4-1124-43D7-93B6-64E466842925}" name="PivotTable12" cacheId="5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G47:K54" firstHeaderRow="1" firstDataRow="2" firstDataCol="1" rowPageCount="2" colPageCount="1"/>
  <pivotFields count="88">
    <pivotField showAll="0"/>
    <pivotField showAll="0"/>
    <pivotField axis="axisPage" showAll="0">
      <items count="5">
        <item x="0"/>
        <item x="1"/>
        <item x="2"/>
        <item m="1" x="3"/>
        <item t="default"/>
      </items>
    </pivotField>
    <pivotField showAll="0"/>
    <pivotField showAll="0"/>
    <pivotField showAll="0"/>
    <pivotField showAll="0"/>
    <pivotField showAll="0"/>
    <pivotField showAll="0"/>
    <pivotField showAll="0"/>
    <pivotField numFmtId="15" showAll="0"/>
    <pivotField axis="axisRow" showAll="0">
      <items count="7">
        <item x="0"/>
        <item x="3"/>
        <item x="1"/>
        <item x="4"/>
        <item x="2"/>
        <item m="1" x="5"/>
        <item t="default"/>
      </items>
    </pivotField>
    <pivotField showAll="0"/>
    <pivotField showAll="0"/>
    <pivotField axis="axisCol" showAll="0">
      <items count="5">
        <item x="0"/>
        <item x="2"/>
        <item x="1"/>
        <item m="1" x="3"/>
        <item t="default"/>
      </items>
    </pivotField>
    <pivotField showAll="0"/>
    <pivotField numFmtId="15" showAll="0"/>
    <pivotField showAll="0"/>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Fields count="1">
    <field x="11"/>
  </rowFields>
  <rowItems count="6">
    <i>
      <x/>
    </i>
    <i>
      <x v="1"/>
    </i>
    <i>
      <x v="2"/>
    </i>
    <i>
      <x v="3"/>
    </i>
    <i>
      <x v="4"/>
    </i>
    <i t="grand">
      <x/>
    </i>
  </rowItems>
  <colFields count="1">
    <field x="14"/>
  </colFields>
  <colItems count="4">
    <i>
      <x/>
    </i>
    <i>
      <x v="1"/>
    </i>
    <i>
      <x v="2"/>
    </i>
    <i t="grand">
      <x/>
    </i>
  </colItems>
  <pageFields count="2">
    <pageField fld="2" item="0" hier="-1"/>
    <pageField fld="61" hier="-1"/>
  </pageFields>
  <dataFields count="1">
    <dataField name="Sum of Year-Round Beds" fld="7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AEEEE163-FC0F-451D-ACF0-CE7A8961DCAC}" name="PivotTable13" cacheId="5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7:E54" firstHeaderRow="1" firstDataRow="2" firstDataCol="1" rowPageCount="1" colPageCount="1"/>
  <pivotFields count="88">
    <pivotField showAll="0"/>
    <pivotField showAll="0"/>
    <pivotField axis="axisPage" showAll="0">
      <items count="5">
        <item x="0"/>
        <item x="1"/>
        <item x="2"/>
        <item m="1" x="3"/>
        <item t="default"/>
      </items>
    </pivotField>
    <pivotField showAll="0"/>
    <pivotField showAll="0"/>
    <pivotField showAll="0"/>
    <pivotField showAll="0"/>
    <pivotField showAll="0"/>
    <pivotField showAll="0"/>
    <pivotField showAll="0"/>
    <pivotField numFmtId="15" showAll="0"/>
    <pivotField axis="axisRow" showAll="0">
      <items count="7">
        <item x="0"/>
        <item x="3"/>
        <item x="1"/>
        <item x="4"/>
        <item x="2"/>
        <item m="1" x="5"/>
        <item t="default"/>
      </items>
    </pivotField>
    <pivotField showAll="0"/>
    <pivotField showAll="0"/>
    <pivotField axis="axisCol" showAll="0">
      <items count="5">
        <item x="0"/>
        <item x="2"/>
        <item x="1"/>
        <item m="1" x="3"/>
        <item t="default"/>
      </items>
    </pivotField>
    <pivotField showAll="0"/>
    <pivotField numFmtId="15" showAll="0"/>
    <pivotField showAll="0"/>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Fields count="1">
    <field x="11"/>
  </rowFields>
  <rowItems count="6">
    <i>
      <x/>
    </i>
    <i>
      <x v="1"/>
    </i>
    <i>
      <x v="2"/>
    </i>
    <i>
      <x v="3"/>
    </i>
    <i>
      <x v="4"/>
    </i>
    <i t="grand">
      <x/>
    </i>
  </rowItems>
  <colFields count="1">
    <field x="14"/>
  </colFields>
  <colItems count="4">
    <i>
      <x/>
    </i>
    <i>
      <x v="1"/>
    </i>
    <i>
      <x v="2"/>
    </i>
    <i t="grand">
      <x/>
    </i>
  </colItems>
  <pageFields count="1">
    <pageField fld="2" item="0" hier="-1"/>
  </pageFields>
  <dataFields count="1">
    <dataField name="Sum of Year-Round Beds" fld="7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2DF9703-99CC-4462-8FDE-6F9034BEBAD9}" name="PivotTable3" cacheId="5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G16:J21" firstHeaderRow="1" firstDataRow="2" firstDataCol="1" rowPageCount="2" colPageCount="1"/>
  <pivotFields count="88">
    <pivotField showAll="0"/>
    <pivotField showAll="0"/>
    <pivotField axis="axisPage" showAll="0">
      <items count="5">
        <item x="0"/>
        <item x="1"/>
        <item x="2"/>
        <item m="1" x="3"/>
        <item t="default"/>
      </items>
    </pivotField>
    <pivotField showAll="0"/>
    <pivotField showAll="0"/>
    <pivotField showAll="0"/>
    <pivotField showAll="0"/>
    <pivotField showAll="0"/>
    <pivotField showAll="0"/>
    <pivotField showAll="0"/>
    <pivotField numFmtId="15" showAll="0"/>
    <pivotField axis="axisRow" showAll="0">
      <items count="7">
        <item x="0"/>
        <item x="3"/>
        <item x="1"/>
        <item x="4"/>
        <item x="2"/>
        <item m="1" x="5"/>
        <item t="default"/>
      </items>
    </pivotField>
    <pivotField showAll="0"/>
    <pivotField showAll="0"/>
    <pivotField axis="axisCol" showAll="0">
      <items count="5">
        <item x="0"/>
        <item x="2"/>
        <item x="1"/>
        <item m="1" x="3"/>
        <item t="default"/>
      </items>
    </pivotField>
    <pivotField showAll="0"/>
    <pivotField numFmtId="15" showAll="0"/>
    <pivotField showAll="0"/>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Fields count="1">
    <field x="11"/>
  </rowFields>
  <rowItems count="4">
    <i>
      <x/>
    </i>
    <i>
      <x v="3"/>
    </i>
    <i>
      <x v="4"/>
    </i>
    <i t="grand">
      <x/>
    </i>
  </rowItems>
  <colFields count="1">
    <field x="14"/>
  </colFields>
  <colItems count="3">
    <i>
      <x/>
    </i>
    <i>
      <x v="1"/>
    </i>
    <i t="grand">
      <x/>
    </i>
  </colItems>
  <pageFields count="2">
    <pageField fld="2" item="2" hier="-1"/>
    <pageField fld="61" item="1" hier="-1"/>
  </pageFields>
  <dataFields count="1">
    <dataField name="Sum of Year-Round Beds" fld="7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5852271-85EF-4253-B0DF-B40E8929CC52}" name="PivotTable4" cacheId="5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L16:N19" firstHeaderRow="1" firstDataRow="2" firstDataCol="1" rowPageCount="3" colPageCount="1"/>
  <pivotFields count="88">
    <pivotField showAll="0"/>
    <pivotField showAll="0"/>
    <pivotField axis="axisPage" showAll="0">
      <items count="5">
        <item x="0"/>
        <item x="1"/>
        <item x="2"/>
        <item m="1" x="3"/>
        <item t="default"/>
      </items>
    </pivotField>
    <pivotField showAll="0"/>
    <pivotField showAll="0"/>
    <pivotField showAll="0"/>
    <pivotField showAll="0"/>
    <pivotField showAll="0"/>
    <pivotField showAll="0"/>
    <pivotField showAll="0"/>
    <pivotField numFmtId="15" showAll="0"/>
    <pivotField axis="axisRow" showAll="0">
      <items count="7">
        <item x="0"/>
        <item x="3"/>
        <item x="1"/>
        <item x="4"/>
        <item x="2"/>
        <item m="1" x="5"/>
        <item t="default"/>
      </items>
    </pivotField>
    <pivotField showAll="0"/>
    <pivotField showAll="0"/>
    <pivotField axis="axisCol" showAll="0">
      <items count="5">
        <item x="0"/>
        <item x="2"/>
        <item x="1"/>
        <item m="1" x="3"/>
        <item t="default"/>
      </items>
    </pivotField>
    <pivotField showAll="0"/>
    <pivotField numFmtId="15" showAll="0"/>
    <pivotField axis="axisPage" showAll="0">
      <items count="5">
        <item x="0"/>
        <item x="1"/>
        <item x="2"/>
        <item m="1" x="3"/>
        <item t="default"/>
      </items>
    </pivotField>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Fields count="1">
    <field x="11"/>
  </rowFields>
  <rowItems count="2">
    <i>
      <x/>
    </i>
    <i t="grand">
      <x/>
    </i>
  </rowItems>
  <colFields count="1">
    <field x="14"/>
  </colFields>
  <colItems count="2">
    <i>
      <x/>
    </i>
    <i t="grand">
      <x/>
    </i>
  </colItems>
  <pageFields count="3">
    <pageField fld="2" item="2" hier="-1"/>
    <pageField fld="17" item="0" hier="-1"/>
    <pageField fld="61" item="0" hier="-1"/>
  </pageFields>
  <dataFields count="1">
    <dataField name="Sum of Year-Round Beds" fld="7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BB7E52FA-6E5D-457C-96D8-5EB5508DC948}" name="PivotTable2" cacheId="5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6:E23" firstHeaderRow="1" firstDataRow="2" firstDataCol="1" rowPageCount="1" colPageCount="1"/>
  <pivotFields count="88">
    <pivotField showAll="0"/>
    <pivotField showAll="0"/>
    <pivotField axis="axisPage" showAll="0">
      <items count="5">
        <item x="0"/>
        <item x="1"/>
        <item x="2"/>
        <item m="1" x="3"/>
        <item t="default"/>
      </items>
    </pivotField>
    <pivotField showAll="0"/>
    <pivotField showAll="0"/>
    <pivotField showAll="0"/>
    <pivotField showAll="0"/>
    <pivotField showAll="0"/>
    <pivotField showAll="0"/>
    <pivotField showAll="0"/>
    <pivotField numFmtId="15" showAll="0"/>
    <pivotField axis="axisRow" showAll="0">
      <items count="7">
        <item x="0"/>
        <item x="3"/>
        <item x="1"/>
        <item x="4"/>
        <item x="2"/>
        <item m="1" x="5"/>
        <item t="default"/>
      </items>
    </pivotField>
    <pivotField showAll="0"/>
    <pivotField showAll="0"/>
    <pivotField axis="axisCol" showAll="0">
      <items count="5">
        <item x="0"/>
        <item x="2"/>
        <item x="1"/>
        <item m="1" x="3"/>
        <item t="default"/>
      </items>
    </pivotField>
    <pivotField showAll="0"/>
    <pivotField numFmtId="15" showAll="0"/>
    <pivotField showAll="0"/>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Fields count="1">
    <field x="11"/>
  </rowFields>
  <rowItems count="6">
    <i>
      <x/>
    </i>
    <i>
      <x v="1"/>
    </i>
    <i>
      <x v="2"/>
    </i>
    <i>
      <x v="3"/>
    </i>
    <i>
      <x v="4"/>
    </i>
    <i t="grand">
      <x/>
    </i>
  </rowItems>
  <colFields count="1">
    <field x="14"/>
  </colFields>
  <colItems count="4">
    <i>
      <x/>
    </i>
    <i>
      <x v="1"/>
    </i>
    <i>
      <x v="2"/>
    </i>
    <i t="grand">
      <x/>
    </i>
  </colItems>
  <pageFields count="1">
    <pageField fld="2" item="2" hier="-1"/>
  </pageFields>
  <dataFields count="1">
    <dataField name="Sum of Year-Round Beds" fld="7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9BEF56D-BB6C-4616-B57B-D0AAD0E984BC}" name="PivotTable5" cacheId="5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22:C138" firstHeaderRow="0" firstDataRow="1" firstDataCol="1" rowPageCount="1" colPageCount="1"/>
  <pivotFields count="88">
    <pivotField showAll="0"/>
    <pivotField showAll="0"/>
    <pivotField axis="axisPage" showAll="0">
      <items count="5">
        <item x="0"/>
        <item x="1"/>
        <item x="2"/>
        <item m="1" x="3"/>
        <item t="default"/>
      </items>
    </pivotField>
    <pivotField showAll="0"/>
    <pivotField showAll="0"/>
    <pivotField axis="axisRow" showAll="0">
      <items count="207">
        <item x="23"/>
        <item x="8"/>
        <item x="24"/>
        <item x="25"/>
        <item x="26"/>
        <item x="28"/>
        <item m="1" x="186"/>
        <item m="1" x="171"/>
        <item x="29"/>
        <item x="30"/>
        <item x="31"/>
        <item x="32"/>
        <item x="33"/>
        <item m="1" x="184"/>
        <item x="34"/>
        <item x="9"/>
        <item x="35"/>
        <item x="36"/>
        <item x="37"/>
        <item x="38"/>
        <item x="39"/>
        <item x="40"/>
        <item x="41"/>
        <item x="42"/>
        <item x="43"/>
        <item m="1" x="181"/>
        <item x="44"/>
        <item m="1" x="193"/>
        <item m="1" x="175"/>
        <item m="1" x="167"/>
        <item x="45"/>
        <item x="0"/>
        <item x="46"/>
        <item x="47"/>
        <item x="48"/>
        <item m="1" x="164"/>
        <item x="49"/>
        <item x="50"/>
        <item m="1" x="204"/>
        <item x="11"/>
        <item x="12"/>
        <item x="51"/>
        <item x="52"/>
        <item m="1" x="183"/>
        <item x="54"/>
        <item m="1" x="199"/>
        <item m="1" x="201"/>
        <item x="57"/>
        <item x="14"/>
        <item x="58"/>
        <item x="59"/>
        <item x="60"/>
        <item x="61"/>
        <item x="62"/>
        <item x="63"/>
        <item x="64"/>
        <item x="65"/>
        <item x="15"/>
        <item x="66"/>
        <item x="67"/>
        <item x="68"/>
        <item x="69"/>
        <item x="70"/>
        <item x="71"/>
        <item x="72"/>
        <item m="1" x="202"/>
        <item x="73"/>
        <item x="74"/>
        <item x="75"/>
        <item x="76"/>
        <item m="1" x="200"/>
        <item x="77"/>
        <item x="78"/>
        <item x="80"/>
        <item x="81"/>
        <item x="82"/>
        <item x="83"/>
        <item m="1" x="177"/>
        <item x="84"/>
        <item x="85"/>
        <item x="86"/>
        <item x="87"/>
        <item m="1" x="179"/>
        <item x="88"/>
        <item x="89"/>
        <item x="90"/>
        <item x="91"/>
        <item m="1" x="189"/>
        <item m="1" x="192"/>
        <item x="16"/>
        <item x="92"/>
        <item x="93"/>
        <item m="1" x="203"/>
        <item x="95"/>
        <item m="1" x="166"/>
        <item x="97"/>
        <item x="98"/>
        <item m="1" x="195"/>
        <item x="99"/>
        <item m="1" x="176"/>
        <item x="101"/>
        <item x="102"/>
        <item m="1" x="197"/>
        <item x="103"/>
        <item x="104"/>
        <item x="105"/>
        <item m="1" x="194"/>
        <item x="106"/>
        <item x="107"/>
        <item x="108"/>
        <item m="1" x="185"/>
        <item x="109"/>
        <item x="3"/>
        <item x="5"/>
        <item x="6"/>
        <item m="1" x="205"/>
        <item x="111"/>
        <item x="112"/>
        <item m="1" x="187"/>
        <item x="113"/>
        <item x="114"/>
        <item x="115"/>
        <item x="116"/>
        <item x="117"/>
        <item x="118"/>
        <item x="18"/>
        <item m="1" x="178"/>
        <item m="1" x="173"/>
        <item x="119"/>
        <item x="120"/>
        <item x="121"/>
        <item m="1" x="168"/>
        <item x="122"/>
        <item x="123"/>
        <item x="124"/>
        <item m="1" x="190"/>
        <item x="125"/>
        <item x="126"/>
        <item m="1" x="198"/>
        <item x="127"/>
        <item x="128"/>
        <item x="129"/>
        <item x="130"/>
        <item x="131"/>
        <item x="132"/>
        <item x="133"/>
        <item x="134"/>
        <item x="135"/>
        <item x="136"/>
        <item m="1" x="196"/>
        <item x="138"/>
        <item x="139"/>
        <item x="140"/>
        <item x="141"/>
        <item x="142"/>
        <item m="1" x="174"/>
        <item x="144"/>
        <item x="145"/>
        <item x="146"/>
        <item m="1" x="172"/>
        <item x="147"/>
        <item m="1" x="165"/>
        <item x="148"/>
        <item x="149"/>
        <item x="150"/>
        <item m="1" x="180"/>
        <item x="19"/>
        <item x="151"/>
        <item m="1" x="169"/>
        <item x="152"/>
        <item x="153"/>
        <item x="154"/>
        <item x="155"/>
        <item x="156"/>
        <item x="157"/>
        <item x="20"/>
        <item x="21"/>
        <item x="158"/>
        <item x="22"/>
        <item x="159"/>
        <item x="7"/>
        <item m="1" x="191"/>
        <item m="1" x="170"/>
        <item x="160"/>
        <item x="161"/>
        <item m="1" x="188"/>
        <item x="162"/>
        <item m="1" x="182"/>
        <item m="1" x="163"/>
        <item x="13"/>
        <item x="17"/>
        <item x="10"/>
        <item x="79"/>
        <item x="143"/>
        <item x="110"/>
        <item x="53"/>
        <item x="27"/>
        <item x="55"/>
        <item x="94"/>
        <item x="137"/>
        <item x="56"/>
        <item x="96"/>
        <item x="100"/>
        <item x="2"/>
        <item x="1"/>
        <item x="4"/>
        <item t="default"/>
      </items>
    </pivotField>
    <pivotField showAll="0"/>
    <pivotField showAll="0"/>
    <pivotField showAll="0"/>
    <pivotField showAll="0"/>
    <pivotField numFmtId="15" showAll="0"/>
    <pivotField showAll="0"/>
    <pivotField showAll="0"/>
    <pivotField showAll="0"/>
    <pivotField showAll="0"/>
    <pivotField showAll="0"/>
    <pivotField numFmtId="15" showAll="0"/>
    <pivotField showAll="0"/>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pivotField showAll="0"/>
  </pivotFields>
  <rowFields count="1">
    <field x="5"/>
  </rowFields>
  <rowItems count="16">
    <i>
      <x v="1"/>
    </i>
    <i>
      <x v="15"/>
    </i>
    <i>
      <x v="39"/>
    </i>
    <i>
      <x v="40"/>
    </i>
    <i>
      <x v="48"/>
    </i>
    <i>
      <x v="57"/>
    </i>
    <i>
      <x v="89"/>
    </i>
    <i>
      <x v="125"/>
    </i>
    <i>
      <x v="166"/>
    </i>
    <i>
      <x v="175"/>
    </i>
    <i>
      <x v="176"/>
    </i>
    <i>
      <x v="178"/>
    </i>
    <i>
      <x v="189"/>
    </i>
    <i>
      <x v="190"/>
    </i>
    <i>
      <x v="191"/>
    </i>
    <i t="grand">
      <x/>
    </i>
  </rowItems>
  <colFields count="1">
    <field x="-2"/>
  </colFields>
  <colItems count="2">
    <i>
      <x/>
    </i>
    <i i="1">
      <x v="1"/>
    </i>
  </colItems>
  <pageFields count="1">
    <pageField fld="2" item="1" hier="-1"/>
  </pageFields>
  <dataFields count="2">
    <dataField name="Sum of Pit Count" fld="83" baseField="0" baseItem="0"/>
    <dataField name="Sum of Total Beds" fld="8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2FD35F72-EA56-4DC4-AC7E-82082EE5FAF8}" name="PivotTable9" cacheId="5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G31:I34" firstHeaderRow="1" firstDataRow="2" firstDataCol="1" rowPageCount="2" colPageCount="1"/>
  <pivotFields count="88">
    <pivotField showAll="0"/>
    <pivotField showAll="0"/>
    <pivotField axis="axisPage" showAll="0">
      <items count="5">
        <item x="0"/>
        <item x="1"/>
        <item x="2"/>
        <item m="1" x="3"/>
        <item t="default"/>
      </items>
    </pivotField>
    <pivotField showAll="0"/>
    <pivotField showAll="0"/>
    <pivotField showAll="0"/>
    <pivotField showAll="0"/>
    <pivotField showAll="0"/>
    <pivotField showAll="0"/>
    <pivotField showAll="0"/>
    <pivotField numFmtId="15" showAll="0"/>
    <pivotField axis="axisRow" showAll="0">
      <items count="7">
        <item x="0"/>
        <item x="3"/>
        <item x="1"/>
        <item x="4"/>
        <item x="2"/>
        <item m="1" x="5"/>
        <item t="default"/>
      </items>
    </pivotField>
    <pivotField showAll="0"/>
    <pivotField showAll="0"/>
    <pivotField axis="axisCol" showAll="0">
      <items count="5">
        <item x="0"/>
        <item x="2"/>
        <item x="1"/>
        <item m="1" x="3"/>
        <item t="default"/>
      </items>
    </pivotField>
    <pivotField showAll="0"/>
    <pivotField numFmtId="15" showAll="0"/>
    <pivotField showAll="0"/>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Fields count="1">
    <field x="11"/>
  </rowFields>
  <rowItems count="2">
    <i>
      <x/>
    </i>
    <i t="grand">
      <x/>
    </i>
  </rowItems>
  <colFields count="1">
    <field x="14"/>
  </colFields>
  <colItems count="2">
    <i>
      <x/>
    </i>
    <i t="grand">
      <x/>
    </i>
  </colItems>
  <pageFields count="2">
    <pageField fld="2" item="1" hier="-1"/>
    <pageField fld="61" item="1" hier="-1"/>
  </pageFields>
  <dataFields count="1">
    <dataField name="Sum of Year-Round Beds" fld="7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233DE032-B385-4D39-9113-C166AD6C4058}" name="PivotTable8" cacheId="5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L31:N34" firstHeaderRow="1" firstDataRow="2" firstDataCol="1" rowPageCount="3" colPageCount="1"/>
  <pivotFields count="88">
    <pivotField showAll="0"/>
    <pivotField showAll="0"/>
    <pivotField axis="axisPage" showAll="0">
      <items count="5">
        <item x="0"/>
        <item x="1"/>
        <item x="2"/>
        <item m="1" x="3"/>
        <item t="default"/>
      </items>
    </pivotField>
    <pivotField showAll="0"/>
    <pivotField showAll="0"/>
    <pivotField showAll="0"/>
    <pivotField showAll="0"/>
    <pivotField showAll="0"/>
    <pivotField showAll="0"/>
    <pivotField showAll="0"/>
    <pivotField numFmtId="15" showAll="0"/>
    <pivotField axis="axisRow" showAll="0">
      <items count="7">
        <item x="0"/>
        <item x="3"/>
        <item x="1"/>
        <item x="4"/>
        <item x="2"/>
        <item m="1" x="5"/>
        <item t="default"/>
      </items>
    </pivotField>
    <pivotField showAll="0"/>
    <pivotField showAll="0"/>
    <pivotField axis="axisCol" showAll="0">
      <items count="5">
        <item x="0"/>
        <item x="2"/>
        <item x="1"/>
        <item m="1" x="3"/>
        <item t="default"/>
      </items>
    </pivotField>
    <pivotField showAll="0"/>
    <pivotField numFmtId="15" showAll="0"/>
    <pivotField axis="axisPage" showAll="0">
      <items count="5">
        <item x="0"/>
        <item x="1"/>
        <item x="2"/>
        <item m="1" x="3"/>
        <item t="default"/>
      </items>
    </pivotField>
    <pivotField numFmtId="15"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Fields count="1">
    <field x="11"/>
  </rowFields>
  <rowItems count="2">
    <i>
      <x v="3"/>
    </i>
    <i t="grand">
      <x/>
    </i>
  </rowItems>
  <colFields count="1">
    <field x="14"/>
  </colFields>
  <colItems count="2">
    <i>
      <x v="2"/>
    </i>
    <i t="grand">
      <x/>
    </i>
  </colItems>
  <pageFields count="3">
    <pageField fld="2" item="1" hier="-1"/>
    <pageField fld="17" item="0" hier="-1"/>
    <pageField fld="61" item="0" hier="-1"/>
  </pageFields>
  <dataFields count="1">
    <dataField name="Sum of Year-Round Beds" fld="7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C" xr10:uid="{6C87F230-375D-4736-B5A1-AEC072D69B65}" sourceName="CoC">
  <extLst>
    <x:ext xmlns:x15="http://schemas.microsoft.com/office/spreadsheetml/2010/11/main" uri="{2F2917AC-EB37-4324-AD4E-5DD8C200BD13}">
      <x15:tableSlicerCache tableId="2"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rganization_Name" xr10:uid="{E2270B52-09F6-4DA6-B124-1AB619311047}" sourceName="Organization Name">
  <extLst>
    <x:ext xmlns:x15="http://schemas.microsoft.com/office/spreadsheetml/2010/11/main" uri="{2F2917AC-EB37-4324-AD4E-5DD8C200BD13}">
      <x15:tableSlicerCache tableId="2" column="2"/>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ject_Type" xr10:uid="{F9DC5185-68E4-47CB-B1D5-F1410231B76B}" sourceName="Project Type">
  <extLst>
    <x:ext xmlns:x15="http://schemas.microsoft.com/office/spreadsheetml/2010/11/main" uri="{2F2917AC-EB37-4324-AD4E-5DD8C200BD13}">
      <x15:tableSlicerCache tableId="2" column="5"/>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MIS_Participating" xr10:uid="{5EE0C433-7280-414E-BF11-B032629F9DCC}" sourceName="HMIS Participating">
  <extLst>
    <x:ext xmlns:x15="http://schemas.microsoft.com/office/spreadsheetml/2010/11/main" uri="{2F2917AC-EB37-4324-AD4E-5DD8C200BD13}">
      <x15:tableSlicerCache tableId="2" column="7"/>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7666D758-79CA-42DF-AF0C-62CA25FC577F}" sourceName="NC BoS CoC Region">
  <extLst>
    <x:ext xmlns:x15="http://schemas.microsoft.com/office/spreadsheetml/2010/11/main" uri="{2F2917AC-EB37-4324-AD4E-5DD8C200BD13}">
      <x15:tableSlicerCache tableId="2" column="23"/>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500707D7-1FE7-49F5-A569-7C83552FF0D6}" sourceName="County">
  <extLst>
    <x:ext xmlns:x15="http://schemas.microsoft.com/office/spreadsheetml/2010/11/main" uri="{2F2917AC-EB37-4324-AD4E-5DD8C200BD13}">
      <x15:tableSlicerCache tableId="2" column="2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C" xr10:uid="{F2C2883B-A1D4-4C60-91FC-82DBF3C50DF1}" cache="Slicer_CoC" caption="CoC" rowHeight="251883"/>
  <slicer name="Organization Name" xr10:uid="{B6A52D1F-5005-49A7-B255-E4445221B961}" cache="Slicer_Organization_Name" caption="Organization Name" startItem="66" rowHeight="251883"/>
  <slicer name="Project Type" xr10:uid="{20446C1E-E4A5-46AE-89A4-64B7086A6E7B}" cache="Slicer_Project_Type" caption="Project Type" rowHeight="251883"/>
  <slicer name="HMIS Participating" xr10:uid="{9A0F4BE8-4156-4680-9A6C-5C5CBF683E61}" cache="Slicer_HMIS_Participating" caption="HMIS Participating" rowHeight="251883"/>
  <slicer name="Region" xr10:uid="{B3DCBE7D-CA3B-4200-9A99-9037419A8A30}" cache="Slicer_Region" caption="NC BoS CoC Region" rowHeight="251883"/>
  <slicer name="County" xr10:uid="{C2C24099-4C91-40FB-8AE7-9A120680A4FF}" cache="Slicer_County" caption="County" rowHeight="251883"/>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55C435-9D47-4EBF-B027-86814C7932A3}" name="Table2" displayName="Table2" ref="B1:Z373" totalsRowCount="1" headerRowDxfId="33" headerRowBorderDxfId="32" tableBorderDxfId="31">
  <autoFilter ref="B1:Z372" xr:uid="{5655C435-9D47-4EBF-B027-86814C7932A3}"/>
  <sortState xmlns:xlrd2="http://schemas.microsoft.com/office/spreadsheetml/2017/richdata2" ref="B2:Z372">
    <sortCondition ref="E1:E372"/>
  </sortState>
  <tableColumns count="25">
    <tableColumn id="1" xr3:uid="{F749CCD7-55F7-4046-BAEE-81D005213BDA}" name="CoC" totalsRowLabel="Subtotal">
      <calculatedColumnFormula>Table1[[#This Row],[CoC]]</calculatedColumnFormula>
    </tableColumn>
    <tableColumn id="23" xr3:uid="{6F11717C-6DB3-4ADE-811B-155343DC2A8F}" name="NC BoS CoC Region">
      <calculatedColumnFormula>IF(OR(Table2[[#This Row],[CoC]]="Durham City &amp; County CoC",Table2[[#This Row],[CoC]]="Chapel Hill/Orange County CoC"),"NA",(_xlfn.XLOOKUP(Table2[[#This Row],[HMIS Project ID]],'region ref'!A:A,'region ref'!C:C,"",0)))</calculatedColumnFormula>
    </tableColumn>
    <tableColumn id="24" xr3:uid="{D1EFC764-DFCB-42FF-9986-CA469958C6D9}" name="County" dataDxfId="30">
      <calculatedColumnFormula>IF(OR(Table2[[#This Row],[CoC]]="Durham City &amp; County CoC",Table2[[#This Row],[CoC]]="Chapel Hill/Orange County CoC"),Table2[[#This Row],[CoC]],(_xlfn.XLOOKUP(Table2[[#This Row],[HMIS Project ID]],'region ref'!A:A,'region ref'!B:B,"",0)))</calculatedColumnFormula>
    </tableColumn>
    <tableColumn id="2" xr3:uid="{8C07165D-21E9-462E-97E8-9FB35C95EAEF}" name="Organization Name">
      <calculatedColumnFormula>Table1[[#This Row],[Organization Name]]</calculatedColumnFormula>
    </tableColumn>
    <tableColumn id="3" xr3:uid="{682AD65C-CCD5-40AD-AF48-54BB879704AA}" name="Project Name">
      <calculatedColumnFormula>Table1[[#This Row],[Project Name]]</calculatedColumnFormula>
    </tableColumn>
    <tableColumn id="4" xr3:uid="{9DFA0289-00F0-4E32-BBF1-DC10917C3A56}" name="HMIS Project ID">
      <calculatedColumnFormula>Table1[[#This Row],[HMIS Project ID]]</calculatedColumnFormula>
    </tableColumn>
    <tableColumn id="5" xr3:uid="{83BCF16F-9C8C-4478-A7AB-04D25AE405EA}" name="Project Type">
      <calculatedColumnFormula>Table1[[#This Row],[Project Type]]</calculatedColumnFormula>
    </tableColumn>
    <tableColumn id="16" xr3:uid="{B6E7C1EC-DC5F-4903-8563-07CF9BB3B662}" name="Beds for Families w/ Children">
      <calculatedColumnFormula>Table1[[#This Row],[Beds HH w/ Children]]</calculatedColumnFormula>
    </tableColumn>
    <tableColumn id="17" xr3:uid="{53B4BAE7-0E07-416F-A15F-9B5BB65BD916}" name="Rooms for Families w/ Children" dataDxfId="29">
      <calculatedColumnFormula>Table1[[#This Row],[Units HH w/ Children]]</calculatedColumnFormula>
    </tableColumn>
    <tableColumn id="18" xr3:uid="{6D8EC477-9B9E-4C15-91FC-EF14B53CAEF6}" name="Beds for Adults Only" dataDxfId="28">
      <calculatedColumnFormula>Table1[[#This Row],[Beds HH w/o Children]]</calculatedColumnFormula>
    </tableColumn>
    <tableColumn id="19" xr3:uid="{2FBD5419-836D-47FB-A647-A35C06B1FF5B}" name="Year-Round Beds" dataDxfId="27">
      <calculatedColumnFormula>Table1[[#This Row],[Year-Round Beds]]</calculatedColumnFormula>
    </tableColumn>
    <tableColumn id="20" xr3:uid="{D90A87FF-BC8B-469D-9694-26B1EBCAF34B}" name="Overflow Beds" dataDxfId="26">
      <calculatedColumnFormula>Table1[[#This Row],[Overflow Beds]]</calculatedColumnFormula>
    </tableColumn>
    <tableColumn id="25" xr3:uid="{9FE9F323-3F5F-444A-B5AB-53B71576ABCC}" name="Seasonal" dataDxfId="25">
      <calculatedColumnFormula>Table1[[#This Row],[Total Seasonal Beds]]</calculatedColumnFormula>
    </tableColumn>
    <tableColumn id="22" xr3:uid="{B885F9A7-13A1-43A6-9F94-8235070FA1F2}" name="Total Beds" totalsRowFunction="sum" dataDxfId="24">
      <calculatedColumnFormula>Table1[[#This Row],[Total Beds]]</calculatedColumnFormula>
    </tableColumn>
    <tableColumn id="21" xr3:uid="{CBC9FC6F-4084-4C1F-9B02-A79CA71B6755}" name="Pit Count" totalsRowFunction="sum" dataDxfId="23">
      <calculatedColumnFormula>Table1[[#This Row],[Pit Count]]</calculatedColumnFormula>
    </tableColumn>
    <tableColumn id="9" xr3:uid="{81465964-6F73-45B7-BB96-FC9D90D614E6}" name="PIT night utilization" totalsRowFunction="custom" dataDxfId="22" totalsRowDxfId="21" dataCellStyle="Percent">
      <calculatedColumnFormula>IFERROR(Table2[[#This Row],[Pit Count]]/Table2[[#This Row],[Total Beds]],"0")</calculatedColumnFormula>
      <totalsRowFormula>SUBTOTAL(1,Table2[PIT night utilization])</totalsRowFormula>
    </tableColumn>
    <tableColumn id="7" xr3:uid="{CF85A1E7-8E19-4C75-B702-F1E17CD98959}" name="HMIS Participating">
      <calculatedColumnFormula>Table1[[#This Row],[HMIS Participating]]</calculatedColumnFormula>
    </tableColumn>
    <tableColumn id="10" xr3:uid="{24CEA1C2-6819-4F82-867F-0B7470E0D642}" name="Victim Service Provider" dataDxfId="20">
      <calculatedColumnFormula>Table1[[#This Row],[Victim Service Provider]]</calculatedColumnFormula>
    </tableColumn>
    <tableColumn id="8" xr3:uid="{F8454424-67D6-48CC-AA65-CC7362AB4903}" name="Target Population">
      <calculatedColumnFormula>Table1[[#This Row],[Target Population]]</calculatedColumnFormula>
    </tableColumn>
    <tableColumn id="6" xr3:uid="{124619CF-AA8D-45EA-B5C4-E00BBEDBD55F}" name="Bed Type">
      <calculatedColumnFormula>Table1[[#This Row],[Bed Type]]</calculatedColumnFormula>
    </tableColumn>
    <tableColumn id="11" xr3:uid="{65DBBDB6-C089-490E-9180-51B447967988}" name="address1" dataDxfId="19">
      <calculatedColumnFormula>Table1[[#This Row],[address1]]</calculatedColumnFormula>
    </tableColumn>
    <tableColumn id="12" xr3:uid="{4323622C-EC72-4157-A42E-3094A2C49CC2}" name="address2" dataDxfId="18">
      <calculatedColumnFormula>Table1[[#This Row],[address2]]</calculatedColumnFormula>
    </tableColumn>
    <tableColumn id="13" xr3:uid="{A5B65778-97DB-4AF1-8207-16832B315C86}" name="city" dataDxfId="17">
      <calculatedColumnFormula>Table1[[#This Row],[city]]</calculatedColumnFormula>
    </tableColumn>
    <tableColumn id="14" xr3:uid="{E7CB687C-E085-4594-B6C4-62DD5AF71A9C}" name="state" dataDxfId="16">
      <calculatedColumnFormula>Table1[[#This Row],[state]]</calculatedColumnFormula>
    </tableColumn>
    <tableColumn id="15" xr3:uid="{755F3274-7A8A-4CE6-8294-0BC151B5B7CE}" name="zip" dataDxfId="15">
      <calculatedColumnFormula>Table1[[#This Row],[zip]]</calculatedColumnFormula>
    </tableColumn>
  </tableColumns>
  <tableStyleInfo name="TableStyleLight1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A6CEA66-AE1B-4BE1-BEFD-A7B14117649A}" name="Table3" displayName="Table3" ref="A1:C486" totalsRowShown="0">
  <autoFilter ref="A1:C486" xr:uid="{1A6CEA66-AE1B-4BE1-BEFD-A7B14117649A}"/>
  <sortState xmlns:xlrd2="http://schemas.microsoft.com/office/spreadsheetml/2017/richdata2" ref="A2:C486">
    <sortCondition ref="A2:A489"/>
    <sortCondition ref="B2:B489"/>
    <sortCondition ref="C2:C489"/>
  </sortState>
  <tableColumns count="3">
    <tableColumn id="1" xr3:uid="{534986D0-671F-4FF4-AACF-49FA128795C8}" name="ID" dataDxfId="14"/>
    <tableColumn id="2" xr3:uid="{667CBA79-33C7-4640-B96B-A2B91521996A}" name="County" dataDxfId="13"/>
    <tableColumn id="3" xr3:uid="{4C1C99BF-F134-4A39-BBF3-75BC6C818A1A}" name="Region" dataDxfId="1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9E88EE-E42F-4954-B45F-E5835D47BF06}" name="Table1" displayName="Table1" ref="B1:CK373" totalsRowCount="1">
  <autoFilter ref="B1:CK372" xr:uid="{30B1417E-F46D-4948-9792-E963E4F1CF97}"/>
  <sortState xmlns:xlrd2="http://schemas.microsoft.com/office/spreadsheetml/2017/richdata2" ref="B2:CK372">
    <sortCondition ref="D2:D372"/>
    <sortCondition ref="G2:G372"/>
    <sortCondition ref="I2:I372"/>
  </sortState>
  <tableColumns count="88">
    <tableColumn id="1" xr3:uid="{326D67B2-8591-44BB-A1FC-7863F08765E1}" name="Row #"/>
    <tableColumn id="2" xr3:uid="{2986466B-9F25-41F0-B555-D3B5EC2823DE}" name="CocState"/>
    <tableColumn id="3" xr3:uid="{CCBD1E3B-27A1-42E2-AC08-86A2D28551A6}" name="CoC"/>
    <tableColumn id="4" xr3:uid="{C0319336-B835-4A27-8ECF-6F6F021B1377}" name="HudNum"/>
    <tableColumn id="6" xr3:uid="{3645C3F7-DB49-4041-891A-825704782492}" name="Year"/>
    <tableColumn id="7" xr3:uid="{C54A60E1-027B-4D35-8D91-2D7FFD0DED85}" name="Organization Name" totalsRowLabel="Subtotal"/>
    <tableColumn id="8" xr3:uid="{1F3A38A4-07D2-4B94-9FEB-8560A2D4202C}" name="HMIS Org ID"/>
    <tableColumn id="9" xr3:uid="{635B2848-1ECA-4A16-8807-BDAF6B00B991}" name="Project Name"/>
    <tableColumn id="10" xr3:uid="{FA0FB18B-08FA-4A12-B05B-FB7434201AA1}" name="Common Name"/>
    <tableColumn id="11" xr3:uid="{996E018B-03B6-4AA6-BCE0-E425F18082A3}" name="HMIS Project ID"/>
    <tableColumn id="12" xr3:uid="{230DDF0E-DE98-453C-A2A6-16E038E904FA}" name="HIC Date" dataDxfId="11" totalsRowDxfId="10"/>
    <tableColumn id="13" xr3:uid="{DBDDC516-3ED8-4F3C-9D16-B9AD843B5B21}" name="Project Type"/>
    <tableColumn id="14" xr3:uid="{F623669B-3E54-4B98-949D-05263E9EF831}" name="Bed Type"/>
    <tableColumn id="15" xr3:uid="{B35D3A0D-00BA-4A5B-A59D-D0B34BA209A8}" name="Geocode"/>
    <tableColumn id="16" xr3:uid="{94E7900B-A9E4-4A26-B74D-0542EB2D8B6F}" name="HMIS Participating"/>
    <tableColumn id="17" xr3:uid="{8D4EEB17-8192-4BD5-92FD-2A494EF22851}" name="Inventory Type"/>
    <tableColumn id="18" xr3:uid="{8680FEC5-61E3-407E-86DB-872117CC7FD7}" name="Inventory Start Date" dataDxfId="9" totalsRowDxfId="8"/>
    <tableColumn id="19" xr3:uid="{0F812CC9-B7E9-4F1D-957E-DCAA62D44FE1}" name="Target Population"/>
    <tableColumn id="20" xr3:uid="{300E57B9-E993-4707-B972-B90A87C814D3}" name="Operating Start Date" dataDxfId="7" totalsRowDxfId="6"/>
    <tableColumn id="21" xr3:uid="{A683F7CB-6A5F-4864-B912-DA256BAA4E99}" name="Operating End Date"/>
    <tableColumn id="22" xr3:uid="{DEAF4870-0F01-464E-AAC1-A51461B9F553}" name="mcKinneyVentoEsgEs"/>
    <tableColumn id="23" xr3:uid="{E6DBBC8A-0793-413D-B17C-F211B07BA67F}" name="mcKinneyVentoEsgRrh"/>
    <tableColumn id="24" xr3:uid="{E5AF7A40-490C-4652-AC56-C4BFF170C92B}" name="mcKinneyVentoEsgRUSH"/>
    <tableColumn id="25" xr3:uid="{E2D1B473-4110-4468-AA54-7A98EA28DAE2}" name="mcKinneyVentoCocSh"/>
    <tableColumn id="26" xr3:uid="{5CF59954-18EE-4DEC-BDD0-74EB3639F973}" name="mcKinneyVentoCocTh"/>
    <tableColumn id="27" xr3:uid="{E1625DB0-6A18-455E-A023-34924CAC6868}" name="mcKinneyVentoCocPsh"/>
    <tableColumn id="28" xr3:uid="{745E4D43-FE06-4929-A6BD-7E43AF823EBA}" name="mcKinneyVentoCocRrh"/>
    <tableColumn id="29" xr3:uid="{1A2212ED-DD83-4832-A52E-8674BFB0D13E}" name="mcKinneyVentoCocSro"/>
    <tableColumn id="30" xr3:uid="{BF6D9F5D-3AB2-401A-AB4F-9BE50C811030}" name="mcKinneyVentoCocThRrh"/>
    <tableColumn id="31" xr3:uid="{1856BDE3-114A-42D8-9B6E-CDD4977FFA51}" name="mcKinneyVentoSpC"/>
    <tableColumn id="32" xr3:uid="{FD58C65B-C48F-4719-ABDF-69D5AAE7FB03}" name="mcKinneyVentoS8"/>
    <tableColumn id="33" xr3:uid="{C821DE86-0481-4688-BE7B-F2BB3A8AA1A3}" name="mcKinneyVentoShp"/>
    <tableColumn id="34" xr3:uid="{CA200BF0-35A6-4516-918B-28B26064504F}" name="mcKinneyVentoYhdp"/>
    <tableColumn id="35" xr3:uid="{1F3E7002-DE48-4534-B27C-F38DFAAFF7B5}" name="mcKinneyVentoYhdpRenewals"/>
    <tableColumn id="36" xr3:uid="{EDC8C71C-63DD-486B-AC1D-6B8A8479F191}" name="mcKinneyVentoUnshelt"/>
    <tableColumn id="37" xr3:uid="{D0433D51-537C-4CF2-96BE-0184534B042B}" name="mcKinneyVentoRural"/>
    <tableColumn id="38" xr3:uid="{933B521E-9D5D-410A-ACC4-633BE35A511B}" name="federalFundingVash"/>
    <tableColumn id="39" xr3:uid="{3CE3F701-8036-4B61-9D3F-902279835538}" name="federalFundingSsvf"/>
    <tableColumn id="40" xr3:uid="{18732D29-10BB-44FC-B57A-871AE84CAB07}" name="federalFundingGpdBh"/>
    <tableColumn id="41" xr3:uid="{580DE261-2405-4A84-9DA4-DB8E238A03FC}" name="federalFundingGpdLd"/>
    <tableColumn id="42" xr3:uid="{CFA407CA-1458-4693-A4D8-70C3755E70D9}" name="federalFundingGpdHh"/>
    <tableColumn id="43" xr3:uid="{7E68EF42-43AD-417B-B8A2-6FC7D22763B7}" name="federalFundingGpdCt"/>
    <tableColumn id="44" xr3:uid="{BA529957-110B-4F20-8CEE-B585B99C1F28}" name="federalFundingGpdSith"/>
    <tableColumn id="45" xr3:uid="{74B5E1A1-BFE5-45DC-874F-AC95B6070173}" name="federalFundingGpdTp"/>
    <tableColumn id="46" xr3:uid="{01CCBFFF-1ED0-4296-9A20-48E2C967FB1E}" name="federalFundingHchvCrs"/>
    <tableColumn id="47" xr3:uid="{47828C89-E21E-4702-AEA2-557BD4C10509}" name="federalFundingHchvSh"/>
    <tableColumn id="48" xr3:uid="{8376BB7A-46FA-49B6-ADB7-7C6541CC3040}" name="federalFundingBcp"/>
    <tableColumn id="49" xr3:uid="{076647ED-C89B-4539-829C-F299A47CFA97}" name="federalFundingMgh"/>
    <tableColumn id="50" xr3:uid="{A382380F-5278-4AC4-A1CE-FF2C18DC5E9C}" name="federalFundingTlp"/>
    <tableColumn id="51" xr3:uid="{A224D22A-C5D9-477F-A223-5B6436FF773B}" name="federalFundingRhyDp"/>
    <tableColumn id="52" xr3:uid="{8E080D55-4A9E-48FA-8240-55BD9EC4AFEF}" name="federalFundingHopwaHmv"/>
    <tableColumn id="53" xr3:uid="{CEE6386C-5242-4598-8CB7-191F3AD3A1A8}" name="federalFundingHopwaPh"/>
    <tableColumn id="54" xr3:uid="{B1A5D5CC-C4F4-4271-97C8-04A188F945AA}" name="federalFundingHopwaStsf"/>
    <tableColumn id="55" xr3:uid="{594987F5-D53A-4837-9A7B-D80716B6447E}" name="federalFundingHopwaTh"/>
    <tableColumn id="56" xr3:uid="{9482E8D1-B16F-45F2-8D50-F3C5F2E017AD}" name="federalFundingPih"/>
    <tableColumn id="57" xr3:uid="{65DF63B9-375D-4F2E-9B34-4654A942BD0A}" name="federalFundingIndianEhv"/>
    <tableColumn id="58" xr3:uid="{9FAA4568-DF8C-4AFA-BF6F-7ABD704C397A}" name="federalFundingHome"/>
    <tableColumn id="59" xr3:uid="{CDC214F2-D3E1-41F2-A931-483E4A44BC6A}" name="federalFundingHomeArp"/>
    <tableColumn id="60" xr3:uid="{41E35D4C-A37D-4FAF-8355-F83B54B9C766}" name="federalFundingOther"/>
    <tableColumn id="61" xr3:uid="{E9F082B9-8EC7-40AC-8DF4-5131C948F298}" name="federalFundingOtherSpecify"/>
    <tableColumn id="62" xr3:uid="{CE8FD458-6BF3-40EF-8713-741A56C1AA03}" name="Housing Type"/>
    <tableColumn id="63" xr3:uid="{E90674ED-AE5E-4776-94C5-1EBC8937B036}" name="Victim Service Provider"/>
    <tableColumn id="64" xr3:uid="{CB4682EE-3708-4F38-ACD1-B501FBBF1D9C}" name="address1"/>
    <tableColumn id="65" xr3:uid="{10898011-C101-4E4D-AE66-CD4BC87262AC}" name="address2"/>
    <tableColumn id="66" xr3:uid="{B6CDFF11-8029-4FF5-A824-2FF77F5575C8}" name="city"/>
    <tableColumn id="67" xr3:uid="{A29235A6-6F07-4030-966A-0F86AEF67619}" name="state"/>
    <tableColumn id="68" xr3:uid="{2519BFA5-3434-4271-820F-A52CB950E982}" name="zip"/>
    <tableColumn id="69" xr3:uid="{BF022F69-8132-4728-B34B-D4B5EC354A40}" name="Beds HH w/ Children"/>
    <tableColumn id="70" xr3:uid="{050094FB-FA27-4978-87B4-C7A4585D39A7}" name="Units HH w/ Children"/>
    <tableColumn id="71" xr3:uid="{A068215F-AE62-4848-BCDA-E207078F0112}" name="Veteran Beds HH w/ Children"/>
    <tableColumn id="72" xr3:uid="{B0EBB7AC-2399-4C22-A896-A25B28195ED2}" name="Youth Beds HH w/ Children"/>
    <tableColumn id="73" xr3:uid="{5B1B88AC-3B84-4D05-8E41-DDAFDE6207FD}" name="CH Beds HH w/ Children"/>
    <tableColumn id="74" xr3:uid="{616D7118-4721-498D-A6B8-F67D40150FD5}" name="Beds HH w/o Children"/>
    <tableColumn id="75" xr3:uid="{368C2A31-395B-4237-9306-4AF19BB08D48}" name="Veteran Beds HH w/o Children"/>
    <tableColumn id="76" xr3:uid="{3E90D7A3-BA15-452C-89C7-AEDEAFBF6981}" name="Youth Beds HH w/o Children"/>
    <tableColumn id="77" xr3:uid="{36D144C8-DAD7-47E6-AD5F-10B3E5176292}" name="CH Beds HH w/o Children"/>
    <tableColumn id="78" xr3:uid="{51C0E9F7-39C4-4797-9A37-C01B0CFABC87}" name="Beds HH w/ only Children"/>
    <tableColumn id="79" xr3:uid="{087627E2-C0B5-4C3E-BBA4-DD190896EA77}" name="CH Beds HH w only Children"/>
    <tableColumn id="80" xr3:uid="{F954DCBC-CDF0-43DD-A2FB-900F2DB6AEB7}" name="Year-Round Beds"/>
    <tableColumn id="81" xr3:uid="{CBCF993D-6138-45E3-A090-A6AF82B546B5}" name="Total Seasonal Beds"/>
    <tableColumn id="82" xr3:uid="{025E47D6-C786-4655-943E-3BF31FA5C5C9}" name="Seasonal Start Date"/>
    <tableColumn id="83" xr3:uid="{7C47341A-7387-46A4-9726-F8AAB0F8B971}" name="Seasonal End Date"/>
    <tableColumn id="84" xr3:uid="{3AF5713A-1592-4A57-94D8-DCA4C4CE784F}" name="Overflow Beds"/>
    <tableColumn id="85" xr3:uid="{7032748F-FCF6-461C-9039-30DBB7000639}" name="Pit Count"/>
    <tableColumn id="86" xr3:uid="{05077416-427A-4C31-AF9C-F0C719C49AFB}" name="Total Beds"/>
    <tableColumn id="90" xr3:uid="{B6154DA1-E385-4E17-83A5-D6E78B7A32D8}" name="sandyRelated"/>
    <tableColumn id="91" xr3:uid="{AA04B31F-3315-4F0E-AF70-22771A2651BF}" name="sandyRelatedNote"/>
    <tableColumn id="92" xr3:uid="{46249BD5-0B62-4A2B-8E21-54651E28B8DD}" name="HOPWAMedAssistedLivingFac"/>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ivotTable" Target="../pivotTables/pivotTable12.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0" Type="http://schemas.openxmlformats.org/officeDocument/2006/relationships/pivotTable" Target="../pivotTables/pivotTable10.xml"/><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0EDA2-410E-4E47-BF63-3CB08CD6B816}">
  <dimension ref="B1:Z373"/>
  <sheetViews>
    <sheetView tabSelected="1" workbookViewId="0">
      <selection activeCell="A35" sqref="A35"/>
    </sheetView>
  </sheetViews>
  <sheetFormatPr defaultRowHeight="14.5" x14ac:dyDescent="0.35"/>
  <cols>
    <col min="1" max="1" width="86.26953125" customWidth="1"/>
    <col min="2" max="2" width="30.453125" bestFit="1" customWidth="1"/>
    <col min="4" max="4" width="9.1796875" bestFit="1" customWidth="1"/>
    <col min="5" max="5" width="30.453125" customWidth="1"/>
    <col min="6" max="6" width="73.1796875" bestFit="1" customWidth="1"/>
    <col min="7" max="7" width="14" customWidth="1"/>
    <col min="8" max="8" width="15.54296875" customWidth="1"/>
    <col min="9" max="9" width="27.81640625" bestFit="1" customWidth="1"/>
    <col min="10" max="10" width="29.453125" bestFit="1" customWidth="1"/>
    <col min="11" max="11" width="19.81640625" bestFit="1" customWidth="1"/>
    <col min="12" max="12" width="19.81640625" customWidth="1"/>
    <col min="13" max="13" width="20.26953125" customWidth="1"/>
    <col min="15" max="15" width="17.1796875" customWidth="1"/>
    <col min="16" max="16" width="20.81640625" customWidth="1"/>
    <col min="17" max="17" width="20.81640625" style="4" customWidth="1"/>
    <col min="20" max="20" width="10.26953125" customWidth="1"/>
    <col min="21" max="21" width="10.54296875" bestFit="1" customWidth="1"/>
    <col min="22" max="22" width="17.453125" customWidth="1"/>
    <col min="23" max="23" width="13" customWidth="1"/>
    <col min="25" max="25" width="22.1796875" customWidth="1"/>
    <col min="26" max="27" width="10.453125" customWidth="1"/>
    <col min="35" max="35" width="10.453125" customWidth="1"/>
    <col min="36" max="36" width="10.54296875" customWidth="1"/>
    <col min="37" max="37" width="11.453125" customWidth="1"/>
  </cols>
  <sheetData>
    <row r="1" spans="2:26" x14ac:dyDescent="0.35">
      <c r="B1" s="6" t="s">
        <v>0</v>
      </c>
      <c r="C1" s="6" t="s">
        <v>1084</v>
      </c>
      <c r="D1" s="6" t="s">
        <v>2</v>
      </c>
      <c r="E1" s="6" t="s">
        <v>3</v>
      </c>
      <c r="F1" s="6" t="s">
        <v>4</v>
      </c>
      <c r="G1" s="6" t="s">
        <v>5</v>
      </c>
      <c r="H1" s="6" t="s">
        <v>6</v>
      </c>
      <c r="I1" s="6" t="s">
        <v>7</v>
      </c>
      <c r="J1" s="6" t="s">
        <v>8</v>
      </c>
      <c r="K1" s="6" t="s">
        <v>9</v>
      </c>
      <c r="L1" s="6" t="s">
        <v>10</v>
      </c>
      <c r="M1" s="6" t="s">
        <v>11</v>
      </c>
      <c r="N1" s="6" t="s">
        <v>812</v>
      </c>
      <c r="O1" s="6" t="s">
        <v>13</v>
      </c>
      <c r="P1" s="6" t="s">
        <v>12</v>
      </c>
      <c r="Q1" s="11" t="s">
        <v>1070</v>
      </c>
      <c r="R1" s="6" t="s">
        <v>14</v>
      </c>
      <c r="S1" s="6" t="s">
        <v>15</v>
      </c>
      <c r="T1" s="6" t="s">
        <v>16</v>
      </c>
      <c r="U1" s="6" t="s">
        <v>18</v>
      </c>
      <c r="V1" s="6" t="s">
        <v>19</v>
      </c>
      <c r="W1" s="6" t="s">
        <v>20</v>
      </c>
      <c r="X1" s="6" t="s">
        <v>21</v>
      </c>
      <c r="Y1" s="6" t="s">
        <v>22</v>
      </c>
      <c r="Z1" s="6" t="s">
        <v>23</v>
      </c>
    </row>
    <row r="2" spans="2:26" x14ac:dyDescent="0.35">
      <c r="B2" t="str">
        <f>Table1[[#This Row],[CoC]]</f>
        <v>Chapel Hill/Orange County CoC</v>
      </c>
      <c r="C2" t="str">
        <f>IF(OR(Table2[[#This Row],[CoC]]="Durham City &amp; County CoC",Table2[[#This Row],[CoC]]="Chapel Hill/Orange County CoC"),"NA",(_xlfn.XLOOKUP(Table2[[#This Row],[HMIS Project ID]],'region ref'!A:A,'region ref'!C:C,"",0)))</f>
        <v>NA</v>
      </c>
      <c r="D2" t="str">
        <f>IF(OR(Table2[[#This Row],[CoC]]="Durham City &amp; County CoC",Table2[[#This Row],[CoC]]="Chapel Hill/Orange County CoC"),Table2[[#This Row],[CoC]],(_xlfn.XLOOKUP(Table2[[#This Row],[HMIS Project ID]],'region ref'!A:A,'region ref'!B:B,"",0)))</f>
        <v>Chapel Hill/Orange County CoC</v>
      </c>
      <c r="E2" t="str">
        <f>Table1[[#This Row],[Organization Name]]</f>
        <v>Compass Center for Women and Families - Orange County</v>
      </c>
      <c r="F2" t="str">
        <f>Table1[[#This Row],[Project Name]]</f>
        <v>Compass Center - Orange County - Safe Homes - ES - Private</v>
      </c>
      <c r="G2">
        <f>Table1[[#This Row],[HMIS Project ID]]</f>
        <v>7614</v>
      </c>
      <c r="H2" t="str">
        <f>Table1[[#This Row],[Project Type]]</f>
        <v>ES</v>
      </c>
      <c r="I2">
        <f>Table1[[#This Row],[Beds HH w/ Children]]</f>
        <v>2</v>
      </c>
      <c r="J2">
        <f>Table1[[#This Row],[Units HH w/ Children]]</f>
        <v>1</v>
      </c>
      <c r="K2">
        <f>Table1[[#This Row],[Beds HH w/o Children]]</f>
        <v>0</v>
      </c>
      <c r="L2">
        <f>Table1[[#This Row],[Year-Round Beds]]</f>
        <v>2</v>
      </c>
      <c r="M2">
        <f>Table1[[#This Row],[Overflow Beds]]</f>
        <v>0</v>
      </c>
      <c r="N2">
        <f>Table1[[#This Row],[Total Seasonal Beds]]</f>
        <v>0</v>
      </c>
      <c r="O2">
        <f>Table1[[#This Row],[Total Beds]]</f>
        <v>2</v>
      </c>
      <c r="P2">
        <f>Table1[[#This Row],[Pit Count]]</f>
        <v>2</v>
      </c>
      <c r="Q2" s="12">
        <f>IFERROR(Table2[[#This Row],[Pit Count]]/Table2[[#This Row],[Total Beds]],"0")</f>
        <v>1</v>
      </c>
      <c r="R2" t="str">
        <f>Table1[[#This Row],[HMIS Participating]]</f>
        <v>Comparable</v>
      </c>
      <c r="S2">
        <f>Table1[[#This Row],[Victim Service Provider]]</f>
        <v>1</v>
      </c>
      <c r="T2" t="str">
        <f>Table1[[#This Row],[Target Population]]</f>
        <v>DV</v>
      </c>
      <c r="U2" t="str">
        <f>Table1[[#This Row],[Bed Type]]</f>
        <v>Facility</v>
      </c>
      <c r="V2" t="str">
        <f>Table1[[#This Row],[address1]]</f>
        <v>210 Henderson St</v>
      </c>
      <c r="W2">
        <f>Table1[[#This Row],[address2]]</f>
        <v>0</v>
      </c>
      <c r="X2" t="str">
        <f>Table1[[#This Row],[city]]</f>
        <v>Chapel Hill</v>
      </c>
      <c r="Y2" t="str">
        <f>Table1[[#This Row],[state]]</f>
        <v>NC</v>
      </c>
      <c r="Z2">
        <f>Table1[[#This Row],[zip]]</f>
        <v>27514</v>
      </c>
    </row>
    <row r="3" spans="2:26" x14ac:dyDescent="0.35">
      <c r="B3" t="str">
        <f>Table1[[#This Row],[CoC]]</f>
        <v>Chapel Hill/Orange County CoC</v>
      </c>
      <c r="C3" t="str">
        <f>IF(OR(Table2[[#This Row],[CoC]]="Durham City &amp; County CoC",Table2[[#This Row],[CoC]]="Chapel Hill/Orange County CoC"),"NA",(_xlfn.XLOOKUP(Table2[[#This Row],[HMIS Project ID]],'region ref'!A:A,'region ref'!C:C,"",0)))</f>
        <v>NA</v>
      </c>
      <c r="D3" t="str">
        <f>IF(OR(Table2[[#This Row],[CoC]]="Durham City &amp; County CoC",Table2[[#This Row],[CoC]]="Chapel Hill/Orange County CoC"),Table2[[#This Row],[CoC]],(_xlfn.XLOOKUP(Table2[[#This Row],[HMIS Project ID]],'region ref'!A:A,'region ref'!B:B,"",0)))</f>
        <v>Chapel Hill/Orange County CoC</v>
      </c>
      <c r="E3" t="str">
        <f>Table1[[#This Row],[Organization Name]]</f>
        <v>Durham Housing and Neighborhood Services  - Orange County</v>
      </c>
      <c r="F3" t="str">
        <f>Table1[[#This Row],[Project Name]]</f>
        <v>Durham Housing and Neighborhood Services - Orange County - TBRA - PSH - HOPWA</v>
      </c>
      <c r="G3">
        <f>Table1[[#This Row],[HMIS Project ID]]</f>
        <v>20619</v>
      </c>
      <c r="H3" t="str">
        <f>Table1[[#This Row],[Project Type]]</f>
        <v>PSH</v>
      </c>
      <c r="I3">
        <f>Table1[[#This Row],[Beds HH w/ Children]]</f>
        <v>0</v>
      </c>
      <c r="J3">
        <f>Table1[[#This Row],[Units HH w/ Children]]</f>
        <v>0</v>
      </c>
      <c r="K3">
        <f>Table1[[#This Row],[Beds HH w/o Children]]</f>
        <v>1</v>
      </c>
      <c r="L3">
        <f>Table1[[#This Row],[Year-Round Beds]]</f>
        <v>1</v>
      </c>
      <c r="M3">
        <f>Table1[[#This Row],[Overflow Beds]]</f>
        <v>0</v>
      </c>
      <c r="N3">
        <f>Table1[[#This Row],[Total Seasonal Beds]]</f>
        <v>0</v>
      </c>
      <c r="O3">
        <f>Table1[[#This Row],[Total Beds]]</f>
        <v>1</v>
      </c>
      <c r="P3">
        <f>Table1[[#This Row],[Pit Count]]</f>
        <v>1</v>
      </c>
      <c r="Q3" s="12">
        <f>IFERROR(Table2[[#This Row],[Pit Count]]/Table2[[#This Row],[Total Beds]],"0")</f>
        <v>1</v>
      </c>
      <c r="R3" t="str">
        <f>Table1[[#This Row],[HMIS Participating]]</f>
        <v>Yes</v>
      </c>
      <c r="S3">
        <f>Table1[[#This Row],[Victim Service Provider]]</f>
        <v>0</v>
      </c>
      <c r="T3" t="str">
        <f>Table1[[#This Row],[Target Population]]</f>
        <v>HIV</v>
      </c>
      <c r="U3">
        <f>Table1[[#This Row],[Bed Type]]</f>
        <v>0</v>
      </c>
      <c r="V3" t="str">
        <f>Table1[[#This Row],[address1]]</f>
        <v>1401 Ross Ave</v>
      </c>
      <c r="W3">
        <f>Table1[[#This Row],[address2]]</f>
        <v>0</v>
      </c>
      <c r="X3" t="str">
        <f>Table1[[#This Row],[city]]</f>
        <v>Siler City</v>
      </c>
      <c r="Y3" t="str">
        <f>Table1[[#This Row],[state]]</f>
        <v>NC</v>
      </c>
      <c r="Z3">
        <f>Table1[[#This Row],[zip]]</f>
        <v>27515</v>
      </c>
    </row>
    <row r="4" spans="2:26" x14ac:dyDescent="0.35">
      <c r="B4" t="str">
        <f>Table1[[#This Row],[CoC]]</f>
        <v>Chapel Hill/Orange County CoC</v>
      </c>
      <c r="C4" t="str">
        <f>IF(OR(Table2[[#This Row],[CoC]]="Durham City &amp; County CoC",Table2[[#This Row],[CoC]]="Chapel Hill/Orange County CoC"),"NA",(_xlfn.XLOOKUP(Table2[[#This Row],[HMIS Project ID]],'region ref'!A:A,'region ref'!C:C,"",0)))</f>
        <v>NA</v>
      </c>
      <c r="D4" t="str">
        <f>IF(OR(Table2[[#This Row],[CoC]]="Durham City &amp; County CoC",Table2[[#This Row],[CoC]]="Chapel Hill/Orange County CoC"),Table2[[#This Row],[CoC]],(_xlfn.XLOOKUP(Table2[[#This Row],[HMIS Project ID]],'region ref'!A:A,'region ref'!B:B,"",0)))</f>
        <v>Chapel Hill/Orange County CoC</v>
      </c>
      <c r="E4" t="str">
        <f>Table1[[#This Row],[Organization Name]]</f>
        <v>Inter-Faith Council for Social Service - Orange County</v>
      </c>
      <c r="F4" t="str">
        <f>Table1[[#This Row],[Project Name]]</f>
        <v>Inter-Faith Council for Social Service - Orange County - HomeStart Singles Shelter - ES - Private</v>
      </c>
      <c r="G4">
        <f>Table1[[#This Row],[HMIS Project ID]]</f>
        <v>231</v>
      </c>
      <c r="H4" t="str">
        <f>Table1[[#This Row],[Project Type]]</f>
        <v>ES</v>
      </c>
      <c r="I4">
        <f>Table1[[#This Row],[Beds HH w/ Children]]</f>
        <v>0</v>
      </c>
      <c r="J4">
        <f>Table1[[#This Row],[Units HH w/ Children]]</f>
        <v>0</v>
      </c>
      <c r="K4">
        <f>Table1[[#This Row],[Beds HH w/o Children]]</f>
        <v>14</v>
      </c>
      <c r="L4">
        <f>Table1[[#This Row],[Year-Round Beds]]</f>
        <v>14</v>
      </c>
      <c r="M4">
        <f>Table1[[#This Row],[Overflow Beds]]</f>
        <v>0</v>
      </c>
      <c r="N4">
        <f>Table1[[#This Row],[Total Seasonal Beds]]</f>
        <v>0</v>
      </c>
      <c r="O4">
        <f>Table1[[#This Row],[Total Beds]]</f>
        <v>14</v>
      </c>
      <c r="P4">
        <f>Table1[[#This Row],[Pit Count]]</f>
        <v>10</v>
      </c>
      <c r="Q4" s="12">
        <f>IFERROR(Table2[[#This Row],[Pit Count]]/Table2[[#This Row],[Total Beds]],"0")</f>
        <v>0.7142857142857143</v>
      </c>
      <c r="R4" t="str">
        <f>Table1[[#This Row],[HMIS Participating]]</f>
        <v>Yes</v>
      </c>
      <c r="S4">
        <f>Table1[[#This Row],[Victim Service Provider]]</f>
        <v>0</v>
      </c>
      <c r="T4" t="str">
        <f>Table1[[#This Row],[Target Population]]</f>
        <v>NA</v>
      </c>
      <c r="U4" t="str">
        <f>Table1[[#This Row],[Bed Type]]</f>
        <v>Facility</v>
      </c>
      <c r="V4" t="str">
        <f>Table1[[#This Row],[address1]]</f>
        <v>2505 Homestead Rd</v>
      </c>
      <c r="W4">
        <f>Table1[[#This Row],[address2]]</f>
        <v>0</v>
      </c>
      <c r="X4" t="str">
        <f>Table1[[#This Row],[city]]</f>
        <v>Chapel Hill</v>
      </c>
      <c r="Y4" t="str">
        <f>Table1[[#This Row],[state]]</f>
        <v>NC</v>
      </c>
      <c r="Z4">
        <f>Table1[[#This Row],[zip]]</f>
        <v>27516</v>
      </c>
    </row>
    <row r="5" spans="2:26" x14ac:dyDescent="0.35">
      <c r="B5" t="str">
        <f>Table1[[#This Row],[CoC]]</f>
        <v>Chapel Hill/Orange County CoC</v>
      </c>
      <c r="C5" t="str">
        <f>IF(OR(Table2[[#This Row],[CoC]]="Durham City &amp; County CoC",Table2[[#This Row],[CoC]]="Chapel Hill/Orange County CoC"),"NA",(_xlfn.XLOOKUP(Table2[[#This Row],[HMIS Project ID]],'region ref'!A:A,'region ref'!C:C,"",0)))</f>
        <v>NA</v>
      </c>
      <c r="D5" t="str">
        <f>IF(OR(Table2[[#This Row],[CoC]]="Durham City &amp; County CoC",Table2[[#This Row],[CoC]]="Chapel Hill/Orange County CoC"),Table2[[#This Row],[CoC]],(_xlfn.XLOOKUP(Table2[[#This Row],[HMIS Project ID]],'region ref'!A:A,'region ref'!B:B,"",0)))</f>
        <v>Chapel Hill/Orange County CoC</v>
      </c>
      <c r="E5" t="str">
        <f>Table1[[#This Row],[Organization Name]]</f>
        <v>Inter-Faith Council for Social Service - Orange County</v>
      </c>
      <c r="F5" t="str">
        <f>Table1[[#This Row],[Project Name]]</f>
        <v>Inter-Faith Council for Social Service - Orange County - Men's Cold Weather Cots  - ES - Private</v>
      </c>
      <c r="G5">
        <f>Table1[[#This Row],[HMIS Project ID]]</f>
        <v>6954</v>
      </c>
      <c r="H5" t="str">
        <f>Table1[[#This Row],[Project Type]]</f>
        <v>ES</v>
      </c>
      <c r="I5">
        <f>Table1[[#This Row],[Beds HH w/ Children]]</f>
        <v>0</v>
      </c>
      <c r="J5">
        <f>Table1[[#This Row],[Units HH w/ Children]]</f>
        <v>0</v>
      </c>
      <c r="K5">
        <f>Table1[[#This Row],[Beds HH w/o Children]]</f>
        <v>0</v>
      </c>
      <c r="L5">
        <f>Table1[[#This Row],[Year-Round Beds]]</f>
        <v>0</v>
      </c>
      <c r="M5">
        <f>Table1[[#This Row],[Overflow Beds]]</f>
        <v>17</v>
      </c>
      <c r="N5">
        <f>Table1[[#This Row],[Total Seasonal Beds]]</f>
        <v>0</v>
      </c>
      <c r="O5">
        <f>Table1[[#This Row],[Total Beds]]</f>
        <v>17</v>
      </c>
      <c r="P5">
        <f>Table1[[#This Row],[Pit Count]]</f>
        <v>12</v>
      </c>
      <c r="Q5" s="12">
        <f>IFERROR(Table2[[#This Row],[Pit Count]]/Table2[[#This Row],[Total Beds]],"0")</f>
        <v>0.70588235294117652</v>
      </c>
      <c r="R5" t="str">
        <f>Table1[[#This Row],[HMIS Participating]]</f>
        <v>Yes</v>
      </c>
      <c r="S5">
        <f>Table1[[#This Row],[Victim Service Provider]]</f>
        <v>0</v>
      </c>
      <c r="T5" t="str">
        <f>Table1[[#This Row],[Target Population]]</f>
        <v>NA</v>
      </c>
      <c r="U5" t="str">
        <f>Table1[[#This Row],[Bed Type]]</f>
        <v>Facility</v>
      </c>
      <c r="V5" t="str">
        <f>Table1[[#This Row],[address1]]</f>
        <v>1315 Martin Luther King Jr Blvd</v>
      </c>
      <c r="W5">
        <f>Table1[[#This Row],[address2]]</f>
        <v>0</v>
      </c>
      <c r="X5" t="str">
        <f>Table1[[#This Row],[city]]</f>
        <v>Chapel Hill</v>
      </c>
      <c r="Y5" t="str">
        <f>Table1[[#This Row],[state]]</f>
        <v>NC</v>
      </c>
      <c r="Z5">
        <f>Table1[[#This Row],[zip]]</f>
        <v>27514</v>
      </c>
    </row>
    <row r="6" spans="2:26" x14ac:dyDescent="0.35">
      <c r="B6" t="str">
        <f>Table1[[#This Row],[CoC]]</f>
        <v>Chapel Hill/Orange County CoC</v>
      </c>
      <c r="C6" t="str">
        <f>IF(OR(Table2[[#This Row],[CoC]]="Durham City &amp; County CoC",Table2[[#This Row],[CoC]]="Chapel Hill/Orange County CoC"),"NA",(_xlfn.XLOOKUP(Table2[[#This Row],[HMIS Project ID]],'region ref'!A:A,'region ref'!C:C,"",0)))</f>
        <v>NA</v>
      </c>
      <c r="D6" t="str">
        <f>IF(OR(Table2[[#This Row],[CoC]]="Durham City &amp; County CoC",Table2[[#This Row],[CoC]]="Chapel Hill/Orange County CoC"),Table2[[#This Row],[CoC]],(_xlfn.XLOOKUP(Table2[[#This Row],[HMIS Project ID]],'region ref'!A:A,'region ref'!B:B,"",0)))</f>
        <v>Chapel Hill/Orange County CoC</v>
      </c>
      <c r="E6" t="str">
        <f>Table1[[#This Row],[Organization Name]]</f>
        <v>Inter-Faith Council for Social Service - Orange County</v>
      </c>
      <c r="F6" t="str">
        <f>Table1[[#This Row],[Project Name]]</f>
        <v>Inter-Faith Council for Social Service - Orange County - Men's Transitional Housing - TH - Private</v>
      </c>
      <c r="G6">
        <f>Table1[[#This Row],[HMIS Project ID]]</f>
        <v>6660</v>
      </c>
      <c r="H6" t="str">
        <f>Table1[[#This Row],[Project Type]]</f>
        <v>TH</v>
      </c>
      <c r="I6">
        <f>Table1[[#This Row],[Beds HH w/ Children]]</f>
        <v>0</v>
      </c>
      <c r="J6">
        <f>Table1[[#This Row],[Units HH w/ Children]]</f>
        <v>0</v>
      </c>
      <c r="K6">
        <f>Table1[[#This Row],[Beds HH w/o Children]]</f>
        <v>52</v>
      </c>
      <c r="L6">
        <f>Table1[[#This Row],[Year-Round Beds]]</f>
        <v>52</v>
      </c>
      <c r="M6">
        <f>Table1[[#This Row],[Overflow Beds]]</f>
        <v>0</v>
      </c>
      <c r="N6">
        <f>Table1[[#This Row],[Total Seasonal Beds]]</f>
        <v>0</v>
      </c>
      <c r="O6">
        <f>Table1[[#This Row],[Total Beds]]</f>
        <v>52</v>
      </c>
      <c r="P6">
        <f>Table1[[#This Row],[Pit Count]]</f>
        <v>46</v>
      </c>
      <c r="Q6" s="12">
        <f>IFERROR(Table2[[#This Row],[Pit Count]]/Table2[[#This Row],[Total Beds]],"0")</f>
        <v>0.88461538461538458</v>
      </c>
      <c r="R6" t="str">
        <f>Table1[[#This Row],[HMIS Participating]]</f>
        <v>Yes</v>
      </c>
      <c r="S6">
        <f>Table1[[#This Row],[Victim Service Provider]]</f>
        <v>0</v>
      </c>
      <c r="T6" t="str">
        <f>Table1[[#This Row],[Target Population]]</f>
        <v>NA</v>
      </c>
      <c r="U6">
        <f>Table1[[#This Row],[Bed Type]]</f>
        <v>0</v>
      </c>
      <c r="V6" t="str">
        <f>Table1[[#This Row],[address1]]</f>
        <v>1315 Martin Luther King Jr Blvd</v>
      </c>
      <c r="W6">
        <f>Table1[[#This Row],[address2]]</f>
        <v>0</v>
      </c>
      <c r="X6" t="str">
        <f>Table1[[#This Row],[city]]</f>
        <v>Chapel Hill</v>
      </c>
      <c r="Y6" t="str">
        <f>Table1[[#This Row],[state]]</f>
        <v>NC</v>
      </c>
      <c r="Z6">
        <f>Table1[[#This Row],[zip]]</f>
        <v>27514</v>
      </c>
    </row>
    <row r="7" spans="2:26" x14ac:dyDescent="0.35">
      <c r="B7" t="str">
        <f>Table1[[#This Row],[CoC]]</f>
        <v>Chapel Hill/Orange County CoC</v>
      </c>
      <c r="C7" t="str">
        <f>IF(OR(Table2[[#This Row],[CoC]]="Durham City &amp; County CoC",Table2[[#This Row],[CoC]]="Chapel Hill/Orange County CoC"),"NA",(_xlfn.XLOOKUP(Table2[[#This Row],[HMIS Project ID]],'region ref'!A:A,'region ref'!C:C,"",0)))</f>
        <v>NA</v>
      </c>
      <c r="D7" t="str">
        <f>IF(OR(Table2[[#This Row],[CoC]]="Durham City &amp; County CoC",Table2[[#This Row],[CoC]]="Chapel Hill/Orange County CoC"),Table2[[#This Row],[CoC]],(_xlfn.XLOOKUP(Table2[[#This Row],[HMIS Project ID]],'region ref'!A:A,'region ref'!B:B,"",0)))</f>
        <v>Chapel Hill/Orange County CoC</v>
      </c>
      <c r="E7" t="str">
        <f>Table1[[#This Row],[Organization Name]]</f>
        <v>Inter-Faith Council for Social Service - Orange County</v>
      </c>
      <c r="F7" t="str">
        <f>Table1[[#This Row],[Project Name]]</f>
        <v>Inter-Faith Council for Social Service - Orange County - Permanent Supportive Housing - PSH - HUD</v>
      </c>
      <c r="G7">
        <f>Table1[[#This Row],[HMIS Project ID]]</f>
        <v>7251</v>
      </c>
      <c r="H7" t="str">
        <f>Table1[[#This Row],[Project Type]]</f>
        <v>PSH</v>
      </c>
      <c r="I7">
        <f>Table1[[#This Row],[Beds HH w/ Children]]</f>
        <v>14</v>
      </c>
      <c r="J7">
        <f>Table1[[#This Row],[Units HH w/ Children]]</f>
        <v>4</v>
      </c>
      <c r="K7">
        <f>Table1[[#This Row],[Beds HH w/o Children]]</f>
        <v>21</v>
      </c>
      <c r="L7">
        <f>Table1[[#This Row],[Year-Round Beds]]</f>
        <v>35</v>
      </c>
      <c r="M7">
        <f>Table1[[#This Row],[Overflow Beds]]</f>
        <v>0</v>
      </c>
      <c r="N7">
        <f>Table1[[#This Row],[Total Seasonal Beds]]</f>
        <v>0</v>
      </c>
      <c r="O7">
        <f>Table1[[#This Row],[Total Beds]]</f>
        <v>35</v>
      </c>
      <c r="P7">
        <f>Table1[[#This Row],[Pit Count]]</f>
        <v>35</v>
      </c>
      <c r="Q7" s="12">
        <f>IFERROR(Table2[[#This Row],[Pit Count]]/Table2[[#This Row],[Total Beds]],"0")</f>
        <v>1</v>
      </c>
      <c r="R7" t="str">
        <f>Table1[[#This Row],[HMIS Participating]]</f>
        <v>Yes</v>
      </c>
      <c r="S7">
        <f>Table1[[#This Row],[Victim Service Provider]]</f>
        <v>0</v>
      </c>
      <c r="T7" t="str">
        <f>Table1[[#This Row],[Target Population]]</f>
        <v>NA</v>
      </c>
      <c r="U7">
        <f>Table1[[#This Row],[Bed Type]]</f>
        <v>0</v>
      </c>
      <c r="V7" t="str">
        <f>Table1[[#This Row],[address1]]</f>
        <v>110 W. Main Street</v>
      </c>
      <c r="W7">
        <f>Table1[[#This Row],[address2]]</f>
        <v>0</v>
      </c>
      <c r="X7" t="str">
        <f>Table1[[#This Row],[city]]</f>
        <v>Carrboro</v>
      </c>
      <c r="Y7" t="str">
        <f>Table1[[#This Row],[state]]</f>
        <v>NC</v>
      </c>
      <c r="Z7">
        <f>Table1[[#This Row],[zip]]</f>
        <v>27510</v>
      </c>
    </row>
    <row r="8" spans="2:26" x14ac:dyDescent="0.35">
      <c r="B8" t="str">
        <f>Table1[[#This Row],[CoC]]</f>
        <v>Chapel Hill/Orange County CoC</v>
      </c>
      <c r="C8" t="str">
        <f>IF(OR(Table2[[#This Row],[CoC]]="Durham City &amp; County CoC",Table2[[#This Row],[CoC]]="Chapel Hill/Orange County CoC"),"NA",(_xlfn.XLOOKUP(Table2[[#This Row],[HMIS Project ID]],'region ref'!A:A,'region ref'!C:C,"",0)))</f>
        <v>NA</v>
      </c>
      <c r="D8" t="str">
        <f>IF(OR(Table2[[#This Row],[CoC]]="Durham City &amp; County CoC",Table2[[#This Row],[CoC]]="Chapel Hill/Orange County CoC"),Table2[[#This Row],[CoC]],(_xlfn.XLOOKUP(Table2[[#This Row],[HMIS Project ID]],'region ref'!A:A,'region ref'!B:B,"",0)))</f>
        <v>Chapel Hill/Orange County CoC</v>
      </c>
      <c r="E8" t="str">
        <f>Table1[[#This Row],[Organization Name]]</f>
        <v>Inter-Faith Council for Social Service - Orange County</v>
      </c>
      <c r="F8" t="str">
        <f>Table1[[#This Row],[Project Name]]</f>
        <v>Inter-Faith Council for SS - Orange County - HomeStart Family Shelter - ES - Private</v>
      </c>
      <c r="G8">
        <f>Table1[[#This Row],[HMIS Project ID]]</f>
        <v>7084</v>
      </c>
      <c r="H8" t="str">
        <f>Table1[[#This Row],[Project Type]]</f>
        <v>ES</v>
      </c>
      <c r="I8">
        <f>Table1[[#This Row],[Beds HH w/ Children]]</f>
        <v>31</v>
      </c>
      <c r="J8">
        <f>Table1[[#This Row],[Units HH w/ Children]]</f>
        <v>9</v>
      </c>
      <c r="K8">
        <f>Table1[[#This Row],[Beds HH w/o Children]]</f>
        <v>0</v>
      </c>
      <c r="L8">
        <f>Table1[[#This Row],[Year-Round Beds]]</f>
        <v>31</v>
      </c>
      <c r="M8">
        <f>Table1[[#This Row],[Overflow Beds]]</f>
        <v>0</v>
      </c>
      <c r="N8">
        <f>Table1[[#This Row],[Total Seasonal Beds]]</f>
        <v>0</v>
      </c>
      <c r="O8">
        <f>Table1[[#This Row],[Total Beds]]</f>
        <v>31</v>
      </c>
      <c r="P8">
        <f>Table1[[#This Row],[Pit Count]]</f>
        <v>24</v>
      </c>
      <c r="Q8" s="12">
        <f>IFERROR(Table2[[#This Row],[Pit Count]]/Table2[[#This Row],[Total Beds]],"0")</f>
        <v>0.77419354838709675</v>
      </c>
      <c r="R8" t="str">
        <f>Table1[[#This Row],[HMIS Participating]]</f>
        <v>Yes</v>
      </c>
      <c r="S8">
        <f>Table1[[#This Row],[Victim Service Provider]]</f>
        <v>0</v>
      </c>
      <c r="T8" t="str">
        <f>Table1[[#This Row],[Target Population]]</f>
        <v>NA</v>
      </c>
      <c r="U8" t="str">
        <f>Table1[[#This Row],[Bed Type]]</f>
        <v>Facility</v>
      </c>
      <c r="V8" t="str">
        <f>Table1[[#This Row],[address1]]</f>
        <v>2505 Homestead Rd</v>
      </c>
      <c r="W8">
        <f>Table1[[#This Row],[address2]]</f>
        <v>0</v>
      </c>
      <c r="X8" t="str">
        <f>Table1[[#This Row],[city]]</f>
        <v>Chapel Hill</v>
      </c>
      <c r="Y8" t="str">
        <f>Table1[[#This Row],[state]]</f>
        <v>NC</v>
      </c>
      <c r="Z8">
        <f>Table1[[#This Row],[zip]]</f>
        <v>27516</v>
      </c>
    </row>
    <row r="9" spans="2:26" x14ac:dyDescent="0.35">
      <c r="B9" t="str">
        <f>Table1[[#This Row],[CoC]]</f>
        <v>Chapel Hill/Orange County CoC</v>
      </c>
      <c r="C9" t="str">
        <f>IF(OR(Table2[[#This Row],[CoC]]="Durham City &amp; County CoC",Table2[[#This Row],[CoC]]="Chapel Hill/Orange County CoC"),"NA",(_xlfn.XLOOKUP(Table2[[#This Row],[HMIS Project ID]],'region ref'!A:A,'region ref'!C:C,"",0)))</f>
        <v>NA</v>
      </c>
      <c r="D9" t="str">
        <f>IF(OR(Table2[[#This Row],[CoC]]="Durham City &amp; County CoC",Table2[[#This Row],[CoC]]="Chapel Hill/Orange County CoC"),Table2[[#This Row],[CoC]],(_xlfn.XLOOKUP(Table2[[#This Row],[HMIS Project ID]],'region ref'!A:A,'region ref'!B:B,"",0)))</f>
        <v>Chapel Hill/Orange County CoC</v>
      </c>
      <c r="E9" t="str">
        <f>Table1[[#This Row],[Organization Name]]</f>
        <v>Inter-Faith Council for Social Service - Orange County</v>
      </c>
      <c r="F9" t="str">
        <f>Table1[[#This Row],[Project Name]]</f>
        <v>Inter-Faith Council for SS - Orange County - HomeStart Singles Cold Weather Cots - ES - Private</v>
      </c>
      <c r="G9">
        <f>Table1[[#This Row],[HMIS Project ID]]</f>
        <v>7254</v>
      </c>
      <c r="H9" t="str">
        <f>Table1[[#This Row],[Project Type]]</f>
        <v>ES</v>
      </c>
      <c r="I9">
        <f>Table1[[#This Row],[Beds HH w/ Children]]</f>
        <v>0</v>
      </c>
      <c r="J9">
        <f>Table1[[#This Row],[Units HH w/ Children]]</f>
        <v>0</v>
      </c>
      <c r="K9">
        <f>Table1[[#This Row],[Beds HH w/o Children]]</f>
        <v>0</v>
      </c>
      <c r="L9">
        <f>Table1[[#This Row],[Year-Round Beds]]</f>
        <v>0</v>
      </c>
      <c r="M9">
        <f>Table1[[#This Row],[Overflow Beds]]</f>
        <v>0</v>
      </c>
      <c r="N9">
        <f>Table1[[#This Row],[Total Seasonal Beds]]</f>
        <v>3</v>
      </c>
      <c r="O9">
        <f>Table1[[#This Row],[Total Beds]]</f>
        <v>3</v>
      </c>
      <c r="P9">
        <f>Table1[[#This Row],[Pit Count]]</f>
        <v>2</v>
      </c>
      <c r="Q9" s="12">
        <f>IFERROR(Table2[[#This Row],[Pit Count]]/Table2[[#This Row],[Total Beds]],"0")</f>
        <v>0.66666666666666663</v>
      </c>
      <c r="R9" t="str">
        <f>Table1[[#This Row],[HMIS Participating]]</f>
        <v>Yes</v>
      </c>
      <c r="S9">
        <f>Table1[[#This Row],[Victim Service Provider]]</f>
        <v>0</v>
      </c>
      <c r="T9" t="str">
        <f>Table1[[#This Row],[Target Population]]</f>
        <v>NA</v>
      </c>
      <c r="U9" t="str">
        <f>Table1[[#This Row],[Bed Type]]</f>
        <v>Facility</v>
      </c>
      <c r="V9" t="str">
        <f>Table1[[#This Row],[address1]]</f>
        <v>2505 Homestead Rd</v>
      </c>
      <c r="W9">
        <f>Table1[[#This Row],[address2]]</f>
        <v>0</v>
      </c>
      <c r="X9" t="str">
        <f>Table1[[#This Row],[city]]</f>
        <v>Chapel Hill</v>
      </c>
      <c r="Y9" t="str">
        <f>Table1[[#This Row],[state]]</f>
        <v>NC</v>
      </c>
      <c r="Z9">
        <f>Table1[[#This Row],[zip]]</f>
        <v>27516</v>
      </c>
    </row>
    <row r="10" spans="2:26" x14ac:dyDescent="0.35">
      <c r="B10" t="str">
        <f>Table1[[#This Row],[CoC]]</f>
        <v>Chapel Hill/Orange County CoC</v>
      </c>
      <c r="C10" t="str">
        <f>IF(OR(Table2[[#This Row],[CoC]]="Durham City &amp; County CoC",Table2[[#This Row],[CoC]]="Chapel Hill/Orange County CoC"),"NA",(_xlfn.XLOOKUP(Table2[[#This Row],[HMIS Project ID]],'region ref'!A:A,'region ref'!C:C,"",0)))</f>
        <v>NA</v>
      </c>
      <c r="D10" t="str">
        <f>IF(OR(Table2[[#This Row],[CoC]]="Durham City &amp; County CoC",Table2[[#This Row],[CoC]]="Chapel Hill/Orange County CoC"),Table2[[#This Row],[CoC]],(_xlfn.XLOOKUP(Table2[[#This Row],[HMIS Project ID]],'region ref'!A:A,'region ref'!B:B,"",0)))</f>
        <v>Chapel Hill/Orange County CoC</v>
      </c>
      <c r="E10" t="str">
        <f>Table1[[#This Row],[Organization Name]]</f>
        <v>Orange County Department of Social Services - Orange County</v>
      </c>
      <c r="F10" t="str">
        <f>Table1[[#This Row],[Project Name]]</f>
        <v>Orange County Department of Social Services - Orange County - Hotel/Motel - ES - County</v>
      </c>
      <c r="G10">
        <f>Table1[[#This Row],[HMIS Project ID]]</f>
        <v>20933</v>
      </c>
      <c r="H10" t="str">
        <f>Table1[[#This Row],[Project Type]]</f>
        <v>ES</v>
      </c>
      <c r="I10">
        <f>Table1[[#This Row],[Beds HH w/ Children]]</f>
        <v>0</v>
      </c>
      <c r="J10">
        <f>Table1[[#This Row],[Units HH w/ Children]]</f>
        <v>0</v>
      </c>
      <c r="K10">
        <f>Table1[[#This Row],[Beds HH w/o Children]]</f>
        <v>0</v>
      </c>
      <c r="L10">
        <f>Table1[[#This Row],[Year-Round Beds]]</f>
        <v>0</v>
      </c>
      <c r="M10">
        <f>Table1[[#This Row],[Overflow Beds]]</f>
        <v>7</v>
      </c>
      <c r="N10">
        <f>Table1[[#This Row],[Total Seasonal Beds]]</f>
        <v>0</v>
      </c>
      <c r="O10">
        <f>Table1[[#This Row],[Total Beds]]</f>
        <v>7</v>
      </c>
      <c r="P10">
        <f>Table1[[#This Row],[Pit Count]]</f>
        <v>7</v>
      </c>
      <c r="Q10" s="12">
        <f>IFERROR(Table2[[#This Row],[Pit Count]]/Table2[[#This Row],[Total Beds]],"0")</f>
        <v>1</v>
      </c>
      <c r="R10" t="str">
        <f>Table1[[#This Row],[HMIS Participating]]</f>
        <v>No</v>
      </c>
      <c r="S10">
        <f>Table1[[#This Row],[Victim Service Provider]]</f>
        <v>0</v>
      </c>
      <c r="T10" t="str">
        <f>Table1[[#This Row],[Target Population]]</f>
        <v>NA</v>
      </c>
      <c r="U10" t="str">
        <f>Table1[[#This Row],[Bed Type]]</f>
        <v>Voucher</v>
      </c>
      <c r="V10">
        <f>Table1[[#This Row],[address1]]</f>
        <v>0</v>
      </c>
      <c r="W10">
        <f>Table1[[#This Row],[address2]]</f>
        <v>0</v>
      </c>
      <c r="X10">
        <f>Table1[[#This Row],[city]]</f>
        <v>0</v>
      </c>
      <c r="Y10" t="str">
        <f>Table1[[#This Row],[state]]</f>
        <v>NC</v>
      </c>
      <c r="Z10">
        <f>Table1[[#This Row],[zip]]</f>
        <v>27516</v>
      </c>
    </row>
    <row r="11" spans="2:26" x14ac:dyDescent="0.35">
      <c r="B11" t="str">
        <f>Table1[[#This Row],[CoC]]</f>
        <v>Chapel Hill/Orange County CoC</v>
      </c>
      <c r="C11" t="str">
        <f>IF(OR(Table2[[#This Row],[CoC]]="Durham City &amp; County CoC",Table2[[#This Row],[CoC]]="Chapel Hill/Orange County CoC"),"NA",(_xlfn.XLOOKUP(Table2[[#This Row],[HMIS Project ID]],'region ref'!A:A,'region ref'!C:C,"",0)))</f>
        <v>NA</v>
      </c>
      <c r="D11" t="str">
        <f>IF(OR(Table2[[#This Row],[CoC]]="Durham City &amp; County CoC",Table2[[#This Row],[CoC]]="Chapel Hill/Orange County CoC"),Table2[[#This Row],[CoC]],(_xlfn.XLOOKUP(Table2[[#This Row],[HMIS Project ID]],'region ref'!A:A,'region ref'!B:B,"",0)))</f>
        <v>Chapel Hill/Orange County CoC</v>
      </c>
      <c r="E11" t="str">
        <f>Table1[[#This Row],[Organization Name]]</f>
        <v>Orange County Emergency Operations Center - Orange County</v>
      </c>
      <c r="F11" t="str">
        <f>Table1[[#This Row],[Project Name]]</f>
        <v>Orange County Emergency Operations Center - Orange County - Warming Shelter - ES Nbn - County</v>
      </c>
      <c r="G11">
        <f>Table1[[#This Row],[HMIS Project ID]]</f>
        <v>21094</v>
      </c>
      <c r="H11" t="str">
        <f>Table1[[#This Row],[Project Type]]</f>
        <v>ES</v>
      </c>
      <c r="I11">
        <f>Table1[[#This Row],[Beds HH w/ Children]]</f>
        <v>0</v>
      </c>
      <c r="J11">
        <f>Table1[[#This Row],[Units HH w/ Children]]</f>
        <v>0</v>
      </c>
      <c r="K11">
        <f>Table1[[#This Row],[Beds HH w/o Children]]</f>
        <v>0</v>
      </c>
      <c r="L11">
        <f>Table1[[#This Row],[Year-Round Beds]]</f>
        <v>0</v>
      </c>
      <c r="M11">
        <f>Table1[[#This Row],[Overflow Beds]]</f>
        <v>46</v>
      </c>
      <c r="N11">
        <f>Table1[[#This Row],[Total Seasonal Beds]]</f>
        <v>0</v>
      </c>
      <c r="O11">
        <f>Table1[[#This Row],[Total Beds]]</f>
        <v>46</v>
      </c>
      <c r="P11">
        <f>Table1[[#This Row],[Pit Count]]</f>
        <v>46</v>
      </c>
      <c r="Q11" s="12">
        <f>IFERROR(Table2[[#This Row],[Pit Count]]/Table2[[#This Row],[Total Beds]],"0")</f>
        <v>1</v>
      </c>
      <c r="R11" t="str">
        <f>Table1[[#This Row],[HMIS Participating]]</f>
        <v>No</v>
      </c>
      <c r="S11">
        <f>Table1[[#This Row],[Victim Service Provider]]</f>
        <v>0</v>
      </c>
      <c r="T11" t="str">
        <f>Table1[[#This Row],[Target Population]]</f>
        <v>NA</v>
      </c>
      <c r="U11" t="str">
        <f>Table1[[#This Row],[Bed Type]]</f>
        <v>Voucher</v>
      </c>
      <c r="V11" t="str">
        <f>Table1[[#This Row],[address1]]</f>
        <v>9201 Seawell School Rd</v>
      </c>
      <c r="W11">
        <f>Table1[[#This Row],[address2]]</f>
        <v>0</v>
      </c>
      <c r="X11" t="str">
        <f>Table1[[#This Row],[city]]</f>
        <v>Chapel Hill</v>
      </c>
      <c r="Y11" t="str">
        <f>Table1[[#This Row],[state]]</f>
        <v>NC</v>
      </c>
      <c r="Z11">
        <f>Table1[[#This Row],[zip]]</f>
        <v>27516</v>
      </c>
    </row>
    <row r="12" spans="2:26" x14ac:dyDescent="0.35">
      <c r="B12" t="str">
        <f>Table1[[#This Row],[CoC]]</f>
        <v>Chapel Hill/Orange County CoC</v>
      </c>
      <c r="C12" t="str">
        <f>IF(OR(Table2[[#This Row],[CoC]]="Durham City &amp; County CoC",Table2[[#This Row],[CoC]]="Chapel Hill/Orange County CoC"),"NA",(_xlfn.XLOOKUP(Table2[[#This Row],[HMIS Project ID]],'region ref'!A:A,'region ref'!C:C,"",0)))</f>
        <v>NA</v>
      </c>
      <c r="D12" t="str">
        <f>IF(OR(Table2[[#This Row],[CoC]]="Durham City &amp; County CoC",Table2[[#This Row],[CoC]]="Chapel Hill/Orange County CoC"),Table2[[#This Row],[CoC]],(_xlfn.XLOOKUP(Table2[[#This Row],[HMIS Project ID]],'region ref'!A:A,'region ref'!B:B,"",0)))</f>
        <v>Chapel Hill/Orange County CoC</v>
      </c>
      <c r="E12" t="str">
        <f>Table1[[#This Row],[Organization Name]]</f>
        <v>Orange County Housing Authority - Orange County</v>
      </c>
      <c r="F12" t="str">
        <f>Table1[[#This Row],[Project Name]]</f>
        <v>Orange County Housing Authority - Orange County - EHV - PH - HUD</v>
      </c>
      <c r="G12">
        <f>Table1[[#This Row],[HMIS Project ID]]</f>
        <v>20415</v>
      </c>
      <c r="H12" t="str">
        <f>Table1[[#This Row],[Project Type]]</f>
        <v>OPH</v>
      </c>
      <c r="I12">
        <f>Table1[[#This Row],[Beds HH w/ Children]]</f>
        <v>0</v>
      </c>
      <c r="J12">
        <f>Table1[[#This Row],[Units HH w/ Children]]</f>
        <v>0</v>
      </c>
      <c r="K12">
        <f>Table1[[#This Row],[Beds HH w/o Children]]</f>
        <v>15</v>
      </c>
      <c r="L12">
        <f>Table1[[#This Row],[Year-Round Beds]]</f>
        <v>15</v>
      </c>
      <c r="M12">
        <f>Table1[[#This Row],[Overflow Beds]]</f>
        <v>0</v>
      </c>
      <c r="N12">
        <f>Table1[[#This Row],[Total Seasonal Beds]]</f>
        <v>0</v>
      </c>
      <c r="O12">
        <f>Table1[[#This Row],[Total Beds]]</f>
        <v>15</v>
      </c>
      <c r="P12">
        <f>Table1[[#This Row],[Pit Count]]</f>
        <v>15</v>
      </c>
      <c r="Q12" s="12">
        <f>IFERROR(Table2[[#This Row],[Pit Count]]/Table2[[#This Row],[Total Beds]],"0")</f>
        <v>1</v>
      </c>
      <c r="R12" t="str">
        <f>Table1[[#This Row],[HMIS Participating]]</f>
        <v>No</v>
      </c>
      <c r="S12">
        <f>Table1[[#This Row],[Victim Service Provider]]</f>
        <v>0</v>
      </c>
      <c r="T12" t="str">
        <f>Table1[[#This Row],[Target Population]]</f>
        <v>NA</v>
      </c>
      <c r="U12">
        <f>Table1[[#This Row],[Bed Type]]</f>
        <v>0</v>
      </c>
      <c r="V12">
        <f>Table1[[#This Row],[address1]]</f>
        <v>0</v>
      </c>
      <c r="W12">
        <f>Table1[[#This Row],[address2]]</f>
        <v>0</v>
      </c>
      <c r="X12" t="str">
        <f>Table1[[#This Row],[city]]</f>
        <v>Chapel Hill</v>
      </c>
      <c r="Y12" t="str">
        <f>Table1[[#This Row],[state]]</f>
        <v>NC</v>
      </c>
      <c r="Z12">
        <f>Table1[[#This Row],[zip]]</f>
        <v>27510</v>
      </c>
    </row>
    <row r="13" spans="2:26" x14ac:dyDescent="0.35">
      <c r="B13" t="str">
        <f>Table1[[#This Row],[CoC]]</f>
        <v>Chapel Hill/Orange County CoC</v>
      </c>
      <c r="C13" t="str">
        <f>IF(OR(Table2[[#This Row],[CoC]]="Durham City &amp; County CoC",Table2[[#This Row],[CoC]]="Chapel Hill/Orange County CoC"),"NA",(_xlfn.XLOOKUP(Table2[[#This Row],[HMIS Project ID]],'region ref'!A:A,'region ref'!C:C,"",0)))</f>
        <v>NA</v>
      </c>
      <c r="D13" t="str">
        <f>IF(OR(Table2[[#This Row],[CoC]]="Durham City &amp; County CoC",Table2[[#This Row],[CoC]]="Chapel Hill/Orange County CoC"),Table2[[#This Row],[CoC]],(_xlfn.XLOOKUP(Table2[[#This Row],[HMIS Project ID]],'region ref'!A:A,'region ref'!B:B,"",0)))</f>
        <v>Chapel Hill/Orange County CoC</v>
      </c>
      <c r="E13" t="str">
        <f>Table1[[#This Row],[Organization Name]]</f>
        <v>Orange County Housing Authority - Orange County</v>
      </c>
      <c r="F13" t="str">
        <f>Table1[[#This Row],[Project Name]]</f>
        <v>Orange County Housing Authority - Orange County - Housing Choice Vouchers - PH - HUD</v>
      </c>
      <c r="G13">
        <f>Table1[[#This Row],[HMIS Project ID]]</f>
        <v>20505</v>
      </c>
      <c r="H13" t="str">
        <f>Table1[[#This Row],[Project Type]]</f>
        <v>OPH</v>
      </c>
      <c r="I13">
        <f>Table1[[#This Row],[Beds HH w/ Children]]</f>
        <v>0</v>
      </c>
      <c r="J13">
        <f>Table1[[#This Row],[Units HH w/ Children]]</f>
        <v>0</v>
      </c>
      <c r="K13">
        <f>Table1[[#This Row],[Beds HH w/o Children]]</f>
        <v>314</v>
      </c>
      <c r="L13">
        <f>Table1[[#This Row],[Year-Round Beds]]</f>
        <v>314</v>
      </c>
      <c r="M13">
        <f>Table1[[#This Row],[Overflow Beds]]</f>
        <v>0</v>
      </c>
      <c r="N13">
        <f>Table1[[#This Row],[Total Seasonal Beds]]</f>
        <v>0</v>
      </c>
      <c r="O13">
        <f>Table1[[#This Row],[Total Beds]]</f>
        <v>314</v>
      </c>
      <c r="P13">
        <f>Table1[[#This Row],[Pit Count]]</f>
        <v>283</v>
      </c>
      <c r="Q13" s="12">
        <f>IFERROR(Table2[[#This Row],[Pit Count]]/Table2[[#This Row],[Total Beds]],"0")</f>
        <v>0.90127388535031849</v>
      </c>
      <c r="R13" t="str">
        <f>Table1[[#This Row],[HMIS Participating]]</f>
        <v>No</v>
      </c>
      <c r="S13">
        <f>Table1[[#This Row],[Victim Service Provider]]</f>
        <v>0</v>
      </c>
      <c r="T13" t="str">
        <f>Table1[[#This Row],[Target Population]]</f>
        <v>NA</v>
      </c>
      <c r="U13">
        <f>Table1[[#This Row],[Bed Type]]</f>
        <v>0</v>
      </c>
      <c r="V13">
        <f>Table1[[#This Row],[address1]]</f>
        <v>0</v>
      </c>
      <c r="W13">
        <f>Table1[[#This Row],[address2]]</f>
        <v>0</v>
      </c>
      <c r="X13" t="str">
        <f>Table1[[#This Row],[city]]</f>
        <v>Chapel Hill</v>
      </c>
      <c r="Y13" t="str">
        <f>Table1[[#This Row],[state]]</f>
        <v>NC</v>
      </c>
      <c r="Z13">
        <f>Table1[[#This Row],[zip]]</f>
        <v>27514</v>
      </c>
    </row>
    <row r="14" spans="2:26" x14ac:dyDescent="0.35">
      <c r="B14" t="str">
        <f>Table1[[#This Row],[CoC]]</f>
        <v>Chapel Hill/Orange County CoC</v>
      </c>
      <c r="C14" t="str">
        <f>IF(OR(Table2[[#This Row],[CoC]]="Durham City &amp; County CoC",Table2[[#This Row],[CoC]]="Chapel Hill/Orange County CoC"),"NA",(_xlfn.XLOOKUP(Table2[[#This Row],[HMIS Project ID]],'region ref'!A:A,'region ref'!C:C,"",0)))</f>
        <v>NA</v>
      </c>
      <c r="D14" t="str">
        <f>IF(OR(Table2[[#This Row],[CoC]]="Durham City &amp; County CoC",Table2[[#This Row],[CoC]]="Chapel Hill/Orange County CoC"),Table2[[#This Row],[CoC]],(_xlfn.XLOOKUP(Table2[[#This Row],[HMIS Project ID]],'region ref'!A:A,'region ref'!B:B,"",0)))</f>
        <v>Chapel Hill/Orange County CoC</v>
      </c>
      <c r="E14" t="str">
        <f>Table1[[#This Row],[Organization Name]]</f>
        <v>Orange County Housing Authority - Orange County</v>
      </c>
      <c r="F14" t="str">
        <f>Table1[[#This Row],[Project Name]]</f>
        <v>Orange County Housing Authority - Orange County - HUD VASH - PSH - HUD</v>
      </c>
      <c r="G14">
        <f>Table1[[#This Row],[HMIS Project ID]]</f>
        <v>20963</v>
      </c>
      <c r="H14" t="str">
        <f>Table1[[#This Row],[Project Type]]</f>
        <v>PSH</v>
      </c>
      <c r="I14">
        <f>Table1[[#This Row],[Beds HH w/ Children]]</f>
        <v>0</v>
      </c>
      <c r="J14">
        <f>Table1[[#This Row],[Units HH w/ Children]]</f>
        <v>0</v>
      </c>
      <c r="K14">
        <f>Table1[[#This Row],[Beds HH w/o Children]]</f>
        <v>42</v>
      </c>
      <c r="L14">
        <f>Table1[[#This Row],[Year-Round Beds]]</f>
        <v>42</v>
      </c>
      <c r="M14">
        <f>Table1[[#This Row],[Overflow Beds]]</f>
        <v>0</v>
      </c>
      <c r="N14">
        <f>Table1[[#This Row],[Total Seasonal Beds]]</f>
        <v>0</v>
      </c>
      <c r="O14">
        <f>Table1[[#This Row],[Total Beds]]</f>
        <v>42</v>
      </c>
      <c r="P14">
        <f>Table1[[#This Row],[Pit Count]]</f>
        <v>21</v>
      </c>
      <c r="Q14" s="12">
        <f>IFERROR(Table2[[#This Row],[Pit Count]]/Table2[[#This Row],[Total Beds]],"0")</f>
        <v>0.5</v>
      </c>
      <c r="R14" t="str">
        <f>Table1[[#This Row],[HMIS Participating]]</f>
        <v>No</v>
      </c>
      <c r="S14">
        <f>Table1[[#This Row],[Victim Service Provider]]</f>
        <v>0</v>
      </c>
      <c r="T14" t="str">
        <f>Table1[[#This Row],[Target Population]]</f>
        <v>NA</v>
      </c>
      <c r="U14">
        <f>Table1[[#This Row],[Bed Type]]</f>
        <v>0</v>
      </c>
      <c r="V14">
        <f>Table1[[#This Row],[address1]]</f>
        <v>0</v>
      </c>
      <c r="W14">
        <f>Table1[[#This Row],[address2]]</f>
        <v>0</v>
      </c>
      <c r="X14" t="str">
        <f>Table1[[#This Row],[city]]</f>
        <v>Chapel Hill</v>
      </c>
      <c r="Y14" t="str">
        <f>Table1[[#This Row],[state]]</f>
        <v>NC</v>
      </c>
      <c r="Z14">
        <f>Table1[[#This Row],[zip]]</f>
        <v>27514</v>
      </c>
    </row>
    <row r="15" spans="2:26" x14ac:dyDescent="0.35">
      <c r="B15" t="str">
        <f>Table1[[#This Row],[CoC]]</f>
        <v>Chapel Hill/Orange County CoC</v>
      </c>
      <c r="C15" t="str">
        <f>IF(OR(Table2[[#This Row],[CoC]]="Durham City &amp; County CoC",Table2[[#This Row],[CoC]]="Chapel Hill/Orange County CoC"),"NA",(_xlfn.XLOOKUP(Table2[[#This Row],[HMIS Project ID]],'region ref'!A:A,'region ref'!C:C,"",0)))</f>
        <v>NA</v>
      </c>
      <c r="D15" t="str">
        <f>IF(OR(Table2[[#This Row],[CoC]]="Durham City &amp; County CoC",Table2[[#This Row],[CoC]]="Chapel Hill/Orange County CoC"),Table2[[#This Row],[CoC]],(_xlfn.XLOOKUP(Table2[[#This Row],[HMIS Project ID]],'region ref'!A:A,'region ref'!B:B,"",0)))</f>
        <v>Chapel Hill/Orange County CoC</v>
      </c>
      <c r="E15" t="str">
        <f>Table1[[#This Row],[Organization Name]]</f>
        <v>Orange County Housing Department - Orange County</v>
      </c>
      <c r="F15" t="str">
        <f>Table1[[#This Row],[Project Name]]</f>
        <v>Orange County Housing Department - Orange County - RRH - HUD</v>
      </c>
      <c r="G15">
        <f>Table1[[#This Row],[HMIS Project ID]]</f>
        <v>20545</v>
      </c>
      <c r="H15" t="str">
        <f>Table1[[#This Row],[Project Type]]</f>
        <v>RRH</v>
      </c>
      <c r="I15">
        <f>Table1[[#This Row],[Beds HH w/ Children]]</f>
        <v>8</v>
      </c>
      <c r="J15">
        <f>Table1[[#This Row],[Units HH w/ Children]]</f>
        <v>3</v>
      </c>
      <c r="K15">
        <f>Table1[[#This Row],[Beds HH w/o Children]]</f>
        <v>19</v>
      </c>
      <c r="L15">
        <f>Table1[[#This Row],[Year-Round Beds]]</f>
        <v>27</v>
      </c>
      <c r="M15">
        <f>Table1[[#This Row],[Overflow Beds]]</f>
        <v>0</v>
      </c>
      <c r="N15">
        <f>Table1[[#This Row],[Total Seasonal Beds]]</f>
        <v>0</v>
      </c>
      <c r="O15">
        <f>Table1[[#This Row],[Total Beds]]</f>
        <v>27</v>
      </c>
      <c r="P15">
        <f>Table1[[#This Row],[Pit Count]]</f>
        <v>27</v>
      </c>
      <c r="Q15" s="12">
        <f>IFERROR(Table2[[#This Row],[Pit Count]]/Table2[[#This Row],[Total Beds]],"0")</f>
        <v>1</v>
      </c>
      <c r="R15" t="str">
        <f>Table1[[#This Row],[HMIS Participating]]</f>
        <v>Yes</v>
      </c>
      <c r="S15">
        <f>Table1[[#This Row],[Victim Service Provider]]</f>
        <v>0</v>
      </c>
      <c r="T15" t="str">
        <f>Table1[[#This Row],[Target Population]]</f>
        <v>NA</v>
      </c>
      <c r="U15">
        <f>Table1[[#This Row],[Bed Type]]</f>
        <v>0</v>
      </c>
      <c r="V15">
        <f>Table1[[#This Row],[address1]]</f>
        <v>0</v>
      </c>
      <c r="W15">
        <f>Table1[[#This Row],[address2]]</f>
        <v>0</v>
      </c>
      <c r="X15" t="str">
        <f>Table1[[#This Row],[city]]</f>
        <v>Hillsborough</v>
      </c>
      <c r="Y15" t="str">
        <f>Table1[[#This Row],[state]]</f>
        <v>NC</v>
      </c>
      <c r="Z15">
        <f>Table1[[#This Row],[zip]]</f>
        <v>27514</v>
      </c>
    </row>
    <row r="16" spans="2:26" x14ac:dyDescent="0.35">
      <c r="B16" t="str">
        <f>Table1[[#This Row],[CoC]]</f>
        <v>Chapel Hill/Orange County CoC</v>
      </c>
      <c r="C16" t="str">
        <f>IF(OR(Table2[[#This Row],[CoC]]="Durham City &amp; County CoC",Table2[[#This Row],[CoC]]="Chapel Hill/Orange County CoC"),"NA",(_xlfn.XLOOKUP(Table2[[#This Row],[HMIS Project ID]],'region ref'!A:A,'region ref'!C:C,"",0)))</f>
        <v>NA</v>
      </c>
      <c r="D16" t="str">
        <f>IF(OR(Table2[[#This Row],[CoC]]="Durham City &amp; County CoC",Table2[[#This Row],[CoC]]="Chapel Hill/Orange County CoC"),Table2[[#This Row],[CoC]],(_xlfn.XLOOKUP(Table2[[#This Row],[HMIS Project ID]],'region ref'!A:A,'region ref'!B:B,"",0)))</f>
        <v>Chapel Hill/Orange County CoC</v>
      </c>
      <c r="E16" t="str">
        <f>Table1[[#This Row],[Organization Name]]</f>
        <v>Orange County Housing Department - Orange County</v>
      </c>
      <c r="F16" t="str">
        <f>Table1[[#This Row],[Project Name]]</f>
        <v>Orange County Housing Department - Orange County - RRH - State ESG</v>
      </c>
      <c r="G16">
        <f>Table1[[#This Row],[HMIS Project ID]]</f>
        <v>20367</v>
      </c>
      <c r="H16" t="str">
        <f>Table1[[#This Row],[Project Type]]</f>
        <v>RRH</v>
      </c>
      <c r="I16">
        <f>Table1[[#This Row],[Beds HH w/ Children]]</f>
        <v>2</v>
      </c>
      <c r="J16">
        <f>Table1[[#This Row],[Units HH w/ Children]]</f>
        <v>1</v>
      </c>
      <c r="K16">
        <f>Table1[[#This Row],[Beds HH w/o Children]]</f>
        <v>6</v>
      </c>
      <c r="L16">
        <f>Table1[[#This Row],[Year-Round Beds]]</f>
        <v>8</v>
      </c>
      <c r="M16">
        <f>Table1[[#This Row],[Overflow Beds]]</f>
        <v>0</v>
      </c>
      <c r="N16">
        <f>Table1[[#This Row],[Total Seasonal Beds]]</f>
        <v>0</v>
      </c>
      <c r="O16">
        <f>Table1[[#This Row],[Total Beds]]</f>
        <v>8</v>
      </c>
      <c r="P16">
        <f>Table1[[#This Row],[Pit Count]]</f>
        <v>8</v>
      </c>
      <c r="Q16" s="12">
        <f>IFERROR(Table2[[#This Row],[Pit Count]]/Table2[[#This Row],[Total Beds]],"0")</f>
        <v>1</v>
      </c>
      <c r="R16" t="str">
        <f>Table1[[#This Row],[HMIS Participating]]</f>
        <v>Yes</v>
      </c>
      <c r="S16">
        <f>Table1[[#This Row],[Victim Service Provider]]</f>
        <v>0</v>
      </c>
      <c r="T16" t="str">
        <f>Table1[[#This Row],[Target Population]]</f>
        <v>NA</v>
      </c>
      <c r="U16">
        <f>Table1[[#This Row],[Bed Type]]</f>
        <v>0</v>
      </c>
      <c r="V16" t="str">
        <f>Table1[[#This Row],[address1]]</f>
        <v>300 West Tryon St</v>
      </c>
      <c r="W16">
        <f>Table1[[#This Row],[address2]]</f>
        <v>0</v>
      </c>
      <c r="X16" t="str">
        <f>Table1[[#This Row],[city]]</f>
        <v>Hillsborough</v>
      </c>
      <c r="Y16" t="str">
        <f>Table1[[#This Row],[state]]</f>
        <v>NC</v>
      </c>
      <c r="Z16">
        <f>Table1[[#This Row],[zip]]</f>
        <v>27514</v>
      </c>
    </row>
    <row r="17" spans="2:26" x14ac:dyDescent="0.35">
      <c r="B17" t="str">
        <f>Table1[[#This Row],[CoC]]</f>
        <v>Chapel Hill/Orange County CoC</v>
      </c>
      <c r="C17" t="str">
        <f>IF(OR(Table2[[#This Row],[CoC]]="Durham City &amp; County CoC",Table2[[#This Row],[CoC]]="Chapel Hill/Orange County CoC"),"NA",(_xlfn.XLOOKUP(Table2[[#This Row],[HMIS Project ID]],'region ref'!A:A,'region ref'!C:C,"",0)))</f>
        <v>NA</v>
      </c>
      <c r="D17" t="str">
        <f>IF(OR(Table2[[#This Row],[CoC]]="Durham City &amp; County CoC",Table2[[#This Row],[CoC]]="Chapel Hill/Orange County CoC"),Table2[[#This Row],[CoC]],(_xlfn.XLOOKUP(Table2[[#This Row],[HMIS Project ID]],'region ref'!A:A,'region ref'!B:B,"",0)))</f>
        <v>Chapel Hill/Orange County CoC</v>
      </c>
      <c r="E17" t="str">
        <f>Table1[[#This Row],[Organization Name]]</f>
        <v>Orange County Housing Department - Orange County</v>
      </c>
      <c r="F17" t="str">
        <f>Table1[[#This Row],[Project Name]]</f>
        <v>Orange County Housing Department - Orange County - RRH Transfer Grant - CoC</v>
      </c>
      <c r="G17">
        <f>Table1[[#This Row],[HMIS Project ID]]</f>
        <v>20752</v>
      </c>
      <c r="H17" t="str">
        <f>Table1[[#This Row],[Project Type]]</f>
        <v>RRH</v>
      </c>
      <c r="I17">
        <f>Table1[[#This Row],[Beds HH w/ Children]]</f>
        <v>5</v>
      </c>
      <c r="J17">
        <f>Table1[[#This Row],[Units HH w/ Children]]</f>
        <v>1</v>
      </c>
      <c r="K17">
        <f>Table1[[#This Row],[Beds HH w/o Children]]</f>
        <v>3</v>
      </c>
      <c r="L17">
        <f>Table1[[#This Row],[Year-Round Beds]]</f>
        <v>8</v>
      </c>
      <c r="M17">
        <f>Table1[[#This Row],[Overflow Beds]]</f>
        <v>0</v>
      </c>
      <c r="N17">
        <f>Table1[[#This Row],[Total Seasonal Beds]]</f>
        <v>0</v>
      </c>
      <c r="O17">
        <f>Table1[[#This Row],[Total Beds]]</f>
        <v>8</v>
      </c>
      <c r="P17">
        <f>Table1[[#This Row],[Pit Count]]</f>
        <v>8</v>
      </c>
      <c r="Q17" s="12">
        <f>IFERROR(Table2[[#This Row],[Pit Count]]/Table2[[#This Row],[Total Beds]],"0")</f>
        <v>1</v>
      </c>
      <c r="R17" t="str">
        <f>Table1[[#This Row],[HMIS Participating]]</f>
        <v>Yes</v>
      </c>
      <c r="S17">
        <f>Table1[[#This Row],[Victim Service Provider]]</f>
        <v>0</v>
      </c>
      <c r="T17" t="str">
        <f>Table1[[#This Row],[Target Population]]</f>
        <v>DV</v>
      </c>
      <c r="U17">
        <f>Table1[[#This Row],[Bed Type]]</f>
        <v>0</v>
      </c>
      <c r="V17">
        <f>Table1[[#This Row],[address1]]</f>
        <v>0</v>
      </c>
      <c r="W17">
        <f>Table1[[#This Row],[address2]]</f>
        <v>0</v>
      </c>
      <c r="X17" t="str">
        <f>Table1[[#This Row],[city]]</f>
        <v>Hillsborough</v>
      </c>
      <c r="Y17" t="str">
        <f>Table1[[#This Row],[state]]</f>
        <v>NC</v>
      </c>
      <c r="Z17">
        <f>Table1[[#This Row],[zip]]</f>
        <v>27514</v>
      </c>
    </row>
    <row r="18" spans="2:26" x14ac:dyDescent="0.35">
      <c r="B18" t="str">
        <f>Table1[[#This Row],[CoC]]</f>
        <v>Chapel Hill/Orange County CoC</v>
      </c>
      <c r="C18" t="str">
        <f>IF(OR(Table2[[#This Row],[CoC]]="Durham City &amp; County CoC",Table2[[#This Row],[CoC]]="Chapel Hill/Orange County CoC"),"NA",(_xlfn.XLOOKUP(Table2[[#This Row],[HMIS Project ID]],'region ref'!A:A,'region ref'!C:C,"",0)))</f>
        <v>NA</v>
      </c>
      <c r="D18" t="str">
        <f>IF(OR(Table2[[#This Row],[CoC]]="Durham City &amp; County CoC",Table2[[#This Row],[CoC]]="Chapel Hill/Orange County CoC"),Table2[[#This Row],[CoC]],(_xlfn.XLOOKUP(Table2[[#This Row],[HMIS Project ID]],'region ref'!A:A,'region ref'!B:B,"",0)))</f>
        <v>Chapel Hill/Orange County CoC</v>
      </c>
      <c r="E18" t="str">
        <f>Table1[[#This Row],[Organization Name]]</f>
        <v>Volunteers of America Carolinas - Orange County</v>
      </c>
      <c r="F18" t="str">
        <f>Table1[[#This Row],[Project Name]]</f>
        <v>VoAC - Orange County - Priority 2 - RRH - SSVF</v>
      </c>
      <c r="G18">
        <f>Table1[[#This Row],[HMIS Project ID]]</f>
        <v>5461</v>
      </c>
      <c r="H18" t="str">
        <f>Table1[[#This Row],[Project Type]]</f>
        <v>RRH</v>
      </c>
      <c r="I18">
        <f>Table1[[#This Row],[Beds HH w/ Children]]</f>
        <v>0</v>
      </c>
      <c r="J18">
        <f>Table1[[#This Row],[Units HH w/ Children]]</f>
        <v>0</v>
      </c>
      <c r="K18">
        <f>Table1[[#This Row],[Beds HH w/o Children]]</f>
        <v>2</v>
      </c>
      <c r="L18">
        <f>Table1[[#This Row],[Year-Round Beds]]</f>
        <v>2</v>
      </c>
      <c r="M18">
        <f>Table1[[#This Row],[Overflow Beds]]</f>
        <v>0</v>
      </c>
      <c r="N18">
        <f>Table1[[#This Row],[Total Seasonal Beds]]</f>
        <v>0</v>
      </c>
      <c r="O18">
        <f>Table1[[#This Row],[Total Beds]]</f>
        <v>2</v>
      </c>
      <c r="P18">
        <f>Table1[[#This Row],[Pit Count]]</f>
        <v>2</v>
      </c>
      <c r="Q18" s="12">
        <f>IFERROR(Table2[[#This Row],[Pit Count]]/Table2[[#This Row],[Total Beds]],"0")</f>
        <v>1</v>
      </c>
      <c r="R18" t="str">
        <f>Table1[[#This Row],[HMIS Participating]]</f>
        <v>Yes</v>
      </c>
      <c r="S18">
        <f>Table1[[#This Row],[Victim Service Provider]]</f>
        <v>0</v>
      </c>
      <c r="T18" t="str">
        <f>Table1[[#This Row],[Target Population]]</f>
        <v>NA</v>
      </c>
      <c r="U18">
        <f>Table1[[#This Row],[Bed Type]]</f>
        <v>0</v>
      </c>
      <c r="V18">
        <f>Table1[[#This Row],[address1]]</f>
        <v>0</v>
      </c>
      <c r="W18">
        <f>Table1[[#This Row],[address2]]</f>
        <v>0</v>
      </c>
      <c r="X18">
        <f>Table1[[#This Row],[city]]</f>
        <v>0</v>
      </c>
      <c r="Y18" t="str">
        <f>Table1[[#This Row],[state]]</f>
        <v>NC</v>
      </c>
      <c r="Z18">
        <f>Table1[[#This Row],[zip]]</f>
        <v>27516</v>
      </c>
    </row>
    <row r="19" spans="2:26" x14ac:dyDescent="0.35">
      <c r="B19" t="str">
        <f>Table1[[#This Row],[CoC]]</f>
        <v>Durham City &amp; County CoC</v>
      </c>
      <c r="C19" t="str">
        <f>IF(OR(Table2[[#This Row],[CoC]]="Durham City &amp; County CoC",Table2[[#This Row],[CoC]]="Chapel Hill/Orange County CoC"),"NA",(_xlfn.XLOOKUP(Table2[[#This Row],[HMIS Project ID]],'region ref'!A:A,'region ref'!C:C,"",0)))</f>
        <v>NA</v>
      </c>
      <c r="D19" t="str">
        <f>IF(OR(Table2[[#This Row],[CoC]]="Durham City &amp; County CoC",Table2[[#This Row],[CoC]]="Chapel Hill/Orange County CoC"),Table2[[#This Row],[CoC]],(_xlfn.XLOOKUP(Table2[[#This Row],[HMIS Project ID]],'region ref'!A:A,'region ref'!B:B,"",0)))</f>
        <v>Durham City &amp; County CoC</v>
      </c>
      <c r="E19" t="str">
        <f>Table1[[#This Row],[Organization Name]]</f>
        <v>Alliance Health - Durham County</v>
      </c>
      <c r="F19" t="str">
        <f>Table1[[#This Row],[Project Name]]</f>
        <v>Alliance Health - Durham County - DASH Supportive Housing - PSH - HUD</v>
      </c>
      <c r="G19">
        <f>Table1[[#This Row],[HMIS Project ID]]</f>
        <v>4685</v>
      </c>
      <c r="H19" t="str">
        <f>Table1[[#This Row],[Project Type]]</f>
        <v>PSH</v>
      </c>
      <c r="I19">
        <f>Table1[[#This Row],[Beds HH w/ Children]]</f>
        <v>16</v>
      </c>
      <c r="J19">
        <f>Table1[[#This Row],[Units HH w/ Children]]</f>
        <v>5</v>
      </c>
      <c r="K19">
        <f>Table1[[#This Row],[Beds HH w/o Children]]</f>
        <v>11</v>
      </c>
      <c r="L19">
        <f>Table1[[#This Row],[Year-Round Beds]]</f>
        <v>27</v>
      </c>
      <c r="M19">
        <f>Table1[[#This Row],[Overflow Beds]]</f>
        <v>0</v>
      </c>
      <c r="N19">
        <f>Table1[[#This Row],[Total Seasonal Beds]]</f>
        <v>0</v>
      </c>
      <c r="O19">
        <f>Table1[[#This Row],[Total Beds]]</f>
        <v>27</v>
      </c>
      <c r="P19">
        <f>Table1[[#This Row],[Pit Count]]</f>
        <v>27</v>
      </c>
      <c r="Q19" s="12">
        <f>IFERROR(Table2[[#This Row],[Pit Count]]/Table2[[#This Row],[Total Beds]],"0")</f>
        <v>1</v>
      </c>
      <c r="R19" t="str">
        <f>Table1[[#This Row],[HMIS Participating]]</f>
        <v>Yes</v>
      </c>
      <c r="S19">
        <f>Table1[[#This Row],[Victim Service Provider]]</f>
        <v>0</v>
      </c>
      <c r="T19" t="str">
        <f>Table1[[#This Row],[Target Population]]</f>
        <v>NA</v>
      </c>
      <c r="U19">
        <f>Table1[[#This Row],[Bed Type]]</f>
        <v>0</v>
      </c>
      <c r="V19" t="str">
        <f>Table1[[#This Row],[address1]]</f>
        <v>5200 W. Paramount Parkway</v>
      </c>
      <c r="W19" t="str">
        <f>Table1[[#This Row],[address2]]</f>
        <v>Suite 200</v>
      </c>
      <c r="X19" t="str">
        <f>Table1[[#This Row],[city]]</f>
        <v>Morrisville</v>
      </c>
      <c r="Y19" t="str">
        <f>Table1[[#This Row],[state]]</f>
        <v>NC</v>
      </c>
      <c r="Z19">
        <f>Table1[[#This Row],[zip]]</f>
        <v>27703</v>
      </c>
    </row>
    <row r="20" spans="2:26" x14ac:dyDescent="0.35">
      <c r="B20" t="str">
        <f>Table1[[#This Row],[CoC]]</f>
        <v>Durham City &amp; County CoC</v>
      </c>
      <c r="C20" t="str">
        <f>IF(OR(Table2[[#This Row],[CoC]]="Durham City &amp; County CoC",Table2[[#This Row],[CoC]]="Chapel Hill/Orange County CoC"),"NA",(_xlfn.XLOOKUP(Table2[[#This Row],[HMIS Project ID]],'region ref'!A:A,'region ref'!C:C,"",0)))</f>
        <v>NA</v>
      </c>
      <c r="D20" t="str">
        <f>IF(OR(Table2[[#This Row],[CoC]]="Durham City &amp; County CoC",Table2[[#This Row],[CoC]]="Chapel Hill/Orange County CoC"),Table2[[#This Row],[CoC]],(_xlfn.XLOOKUP(Table2[[#This Row],[HMIS Project ID]],'region ref'!A:A,'region ref'!B:B,"",0)))</f>
        <v>Durham City &amp; County CoC</v>
      </c>
      <c r="E20" t="str">
        <f>Table1[[#This Row],[Organization Name]]</f>
        <v>CASA - Durham County</v>
      </c>
      <c r="F20" t="str">
        <f>Table1[[#This Row],[Project Name]]</f>
        <v>CASA - Durham County - Denson Apts - PSH - HUD</v>
      </c>
      <c r="G20">
        <f>Table1[[#This Row],[HMIS Project ID]]</f>
        <v>5831</v>
      </c>
      <c r="H20" t="str">
        <f>Table1[[#This Row],[Project Type]]</f>
        <v>PSH</v>
      </c>
      <c r="I20">
        <f>Table1[[#This Row],[Beds HH w/ Children]]</f>
        <v>0</v>
      </c>
      <c r="J20">
        <f>Table1[[#This Row],[Units HH w/ Children]]</f>
        <v>0</v>
      </c>
      <c r="K20">
        <f>Table1[[#This Row],[Beds HH w/o Children]]</f>
        <v>6</v>
      </c>
      <c r="L20">
        <f>Table1[[#This Row],[Year-Round Beds]]</f>
        <v>6</v>
      </c>
      <c r="M20">
        <f>Table1[[#This Row],[Overflow Beds]]</f>
        <v>0</v>
      </c>
      <c r="N20">
        <f>Table1[[#This Row],[Total Seasonal Beds]]</f>
        <v>0</v>
      </c>
      <c r="O20">
        <f>Table1[[#This Row],[Total Beds]]</f>
        <v>6</v>
      </c>
      <c r="P20">
        <f>Table1[[#This Row],[Pit Count]]</f>
        <v>5</v>
      </c>
      <c r="Q20" s="12">
        <f>IFERROR(Table2[[#This Row],[Pit Count]]/Table2[[#This Row],[Total Beds]],"0")</f>
        <v>0.83333333333333337</v>
      </c>
      <c r="R20" t="str">
        <f>Table1[[#This Row],[HMIS Participating]]</f>
        <v>Yes</v>
      </c>
      <c r="S20">
        <f>Table1[[#This Row],[Victim Service Provider]]</f>
        <v>0</v>
      </c>
      <c r="T20" t="str">
        <f>Table1[[#This Row],[Target Population]]</f>
        <v>NA</v>
      </c>
      <c r="U20">
        <f>Table1[[#This Row],[Bed Type]]</f>
        <v>0</v>
      </c>
      <c r="V20" t="str">
        <f>Table1[[#This Row],[address1]]</f>
        <v>624 West Jones St.</v>
      </c>
      <c r="W20">
        <f>Table1[[#This Row],[address2]]</f>
        <v>0</v>
      </c>
      <c r="X20" t="str">
        <f>Table1[[#This Row],[city]]</f>
        <v>Raleigh</v>
      </c>
      <c r="Y20" t="str">
        <f>Table1[[#This Row],[state]]</f>
        <v>NC</v>
      </c>
      <c r="Z20">
        <f>Table1[[#This Row],[zip]]</f>
        <v>27705</v>
      </c>
    </row>
    <row r="21" spans="2:26" x14ac:dyDescent="0.35">
      <c r="B21" t="str">
        <f>Table1[[#This Row],[CoC]]</f>
        <v>Durham City &amp; County CoC</v>
      </c>
      <c r="C21" t="str">
        <f>IF(OR(Table2[[#This Row],[CoC]]="Durham City &amp; County CoC",Table2[[#This Row],[CoC]]="Chapel Hill/Orange County CoC"),"NA",(_xlfn.XLOOKUP(Table2[[#This Row],[HMIS Project ID]],'region ref'!A:A,'region ref'!C:C,"",0)))</f>
        <v>NA</v>
      </c>
      <c r="D21" t="str">
        <f>IF(OR(Table2[[#This Row],[CoC]]="Durham City &amp; County CoC",Table2[[#This Row],[CoC]]="Chapel Hill/Orange County CoC"),Table2[[#This Row],[CoC]],(_xlfn.XLOOKUP(Table2[[#This Row],[HMIS Project ID]],'region ref'!A:A,'region ref'!B:B,"",0)))</f>
        <v>Durham City &amp; County CoC</v>
      </c>
      <c r="E21" t="str">
        <f>Table1[[#This Row],[Organization Name]]</f>
        <v>CASA - Durham County</v>
      </c>
      <c r="F21" t="str">
        <f>Table1[[#This Row],[Project Name]]</f>
        <v>CASA - Durham County - Maplewood - PSH - HUD</v>
      </c>
      <c r="G21">
        <f>Table1[[#This Row],[HMIS Project ID]]</f>
        <v>7321</v>
      </c>
      <c r="H21" t="str">
        <f>Table1[[#This Row],[Project Type]]</f>
        <v>PSH</v>
      </c>
      <c r="I21">
        <f>Table1[[#This Row],[Beds HH w/ Children]]</f>
        <v>0</v>
      </c>
      <c r="J21">
        <f>Table1[[#This Row],[Units HH w/ Children]]</f>
        <v>0</v>
      </c>
      <c r="K21">
        <f>Table1[[#This Row],[Beds HH w/o Children]]</f>
        <v>1</v>
      </c>
      <c r="L21">
        <f>Table1[[#This Row],[Year-Round Beds]]</f>
        <v>1</v>
      </c>
      <c r="M21">
        <f>Table1[[#This Row],[Overflow Beds]]</f>
        <v>0</v>
      </c>
      <c r="N21">
        <f>Table1[[#This Row],[Total Seasonal Beds]]</f>
        <v>0</v>
      </c>
      <c r="O21">
        <f>Table1[[#This Row],[Total Beds]]</f>
        <v>1</v>
      </c>
      <c r="P21">
        <f>Table1[[#This Row],[Pit Count]]</f>
        <v>0</v>
      </c>
      <c r="Q21" s="12">
        <f>IFERROR(Table2[[#This Row],[Pit Count]]/Table2[[#This Row],[Total Beds]],"0")</f>
        <v>0</v>
      </c>
      <c r="R21" t="str">
        <f>Table1[[#This Row],[HMIS Participating]]</f>
        <v>Yes</v>
      </c>
      <c r="S21">
        <f>Table1[[#This Row],[Victim Service Provider]]</f>
        <v>0</v>
      </c>
      <c r="T21" t="str">
        <f>Table1[[#This Row],[Target Population]]</f>
        <v>NA</v>
      </c>
      <c r="U21">
        <f>Table1[[#This Row],[Bed Type]]</f>
        <v>0</v>
      </c>
      <c r="V21" t="str">
        <f>Table1[[#This Row],[address1]]</f>
        <v>807 E. Main St</v>
      </c>
      <c r="W21" t="str">
        <f>Table1[[#This Row],[address2]]</f>
        <v>Suite 200 Bldg #2</v>
      </c>
      <c r="X21" t="str">
        <f>Table1[[#This Row],[city]]</f>
        <v>Durham</v>
      </c>
      <c r="Y21" t="str">
        <f>Table1[[#This Row],[state]]</f>
        <v>NC</v>
      </c>
      <c r="Z21">
        <f>Table1[[#This Row],[zip]]</f>
        <v>27701</v>
      </c>
    </row>
    <row r="22" spans="2:26" x14ac:dyDescent="0.35">
      <c r="B22" t="str">
        <f>Table1[[#This Row],[CoC]]</f>
        <v>Durham City &amp; County CoC</v>
      </c>
      <c r="C22" t="str">
        <f>IF(OR(Table2[[#This Row],[CoC]]="Durham City &amp; County CoC",Table2[[#This Row],[CoC]]="Chapel Hill/Orange County CoC"),"NA",(_xlfn.XLOOKUP(Table2[[#This Row],[HMIS Project ID]],'region ref'!A:A,'region ref'!C:C,"",0)))</f>
        <v>NA</v>
      </c>
      <c r="D22" t="str">
        <f>IF(OR(Table2[[#This Row],[CoC]]="Durham City &amp; County CoC",Table2[[#This Row],[CoC]]="Chapel Hill/Orange County CoC"),Table2[[#This Row],[CoC]],(_xlfn.XLOOKUP(Table2[[#This Row],[HMIS Project ID]],'region ref'!A:A,'region ref'!B:B,"",0)))</f>
        <v>Durham City &amp; County CoC</v>
      </c>
      <c r="E22" t="str">
        <f>Table1[[#This Row],[Organization Name]]</f>
        <v>DCSD - Durham County</v>
      </c>
      <c r="F22" t="str">
        <f>Table1[[#This Row],[Project Name]]</f>
        <v>DCSD - Durham County - Candlewood Inn - ES - City</v>
      </c>
      <c r="G22">
        <f>Table1[[#This Row],[HMIS Project ID]]</f>
        <v>21099</v>
      </c>
      <c r="H22" t="str">
        <f>Table1[[#This Row],[Project Type]]</f>
        <v>ES</v>
      </c>
      <c r="I22">
        <f>Table1[[#This Row],[Beds HH w/ Children]]</f>
        <v>0</v>
      </c>
      <c r="J22">
        <f>Table1[[#This Row],[Units HH w/ Children]]</f>
        <v>0</v>
      </c>
      <c r="K22">
        <f>Table1[[#This Row],[Beds HH w/o Children]]</f>
        <v>0</v>
      </c>
      <c r="L22">
        <f>Table1[[#This Row],[Year-Round Beds]]</f>
        <v>0</v>
      </c>
      <c r="M22">
        <f>Table1[[#This Row],[Overflow Beds]]</f>
        <v>43</v>
      </c>
      <c r="N22">
        <f>Table1[[#This Row],[Total Seasonal Beds]]</f>
        <v>0</v>
      </c>
      <c r="O22">
        <f>Table1[[#This Row],[Total Beds]]</f>
        <v>43</v>
      </c>
      <c r="P22">
        <f>Table1[[#This Row],[Pit Count]]</f>
        <v>43</v>
      </c>
      <c r="Q22" s="12">
        <f>IFERROR(Table2[[#This Row],[Pit Count]]/Table2[[#This Row],[Total Beds]],"0")</f>
        <v>1</v>
      </c>
      <c r="R22" t="str">
        <f>Table1[[#This Row],[HMIS Participating]]</f>
        <v>No</v>
      </c>
      <c r="S22">
        <f>Table1[[#This Row],[Victim Service Provider]]</f>
        <v>0</v>
      </c>
      <c r="T22" t="str">
        <f>Table1[[#This Row],[Target Population]]</f>
        <v>NA</v>
      </c>
      <c r="U22" t="str">
        <f>Table1[[#This Row],[Bed Type]]</f>
        <v>Facility</v>
      </c>
      <c r="V22" t="str">
        <f>Table1[[#This Row],[address1]]</f>
        <v>1818 NC-54,</v>
      </c>
      <c r="W22">
        <f>Table1[[#This Row],[address2]]</f>
        <v>0</v>
      </c>
      <c r="X22" t="str">
        <f>Table1[[#This Row],[city]]</f>
        <v>Durham</v>
      </c>
      <c r="Y22" t="str">
        <f>Table1[[#This Row],[state]]</f>
        <v>NC</v>
      </c>
      <c r="Z22">
        <f>Table1[[#This Row],[zip]]</f>
        <v>27713</v>
      </c>
    </row>
    <row r="23" spans="2:26" x14ac:dyDescent="0.35">
      <c r="B23" t="str">
        <f>Table1[[#This Row],[CoC]]</f>
        <v>Durham City &amp; County CoC</v>
      </c>
      <c r="C23" t="str">
        <f>IF(OR(Table2[[#This Row],[CoC]]="Durham City &amp; County CoC",Table2[[#This Row],[CoC]]="Chapel Hill/Orange County CoC"),"NA",(_xlfn.XLOOKUP(Table2[[#This Row],[HMIS Project ID]],'region ref'!A:A,'region ref'!C:C,"",0)))</f>
        <v>NA</v>
      </c>
      <c r="D23" t="str">
        <f>IF(OR(Table2[[#This Row],[CoC]]="Durham City &amp; County CoC",Table2[[#This Row],[CoC]]="Chapel Hill/Orange County CoC"),Table2[[#This Row],[CoC]],(_xlfn.XLOOKUP(Table2[[#This Row],[HMIS Project ID]],'region ref'!A:A,'region ref'!B:B,"",0)))</f>
        <v>Durham City &amp; County CoC</v>
      </c>
      <c r="E23" t="str">
        <f>Table1[[#This Row],[Organization Name]]</f>
        <v>Durham Crisis Response Center - Durham County</v>
      </c>
      <c r="F23" t="str">
        <f>Table1[[#This Row],[Project Name]]</f>
        <v>Durham Crisis Response Center - Durham County - Emergency Shelter - ES - Private</v>
      </c>
      <c r="G23">
        <f>Table1[[#This Row],[HMIS Project ID]]</f>
        <v>5004</v>
      </c>
      <c r="H23" t="str">
        <f>Table1[[#This Row],[Project Type]]</f>
        <v>ES</v>
      </c>
      <c r="I23">
        <f>Table1[[#This Row],[Beds HH w/ Children]]</f>
        <v>8</v>
      </c>
      <c r="J23">
        <f>Table1[[#This Row],[Units HH w/ Children]]</f>
        <v>2</v>
      </c>
      <c r="K23">
        <f>Table1[[#This Row],[Beds HH w/o Children]]</f>
        <v>3</v>
      </c>
      <c r="L23">
        <f>Table1[[#This Row],[Year-Round Beds]]</f>
        <v>11</v>
      </c>
      <c r="M23">
        <f>Table1[[#This Row],[Overflow Beds]]</f>
        <v>0</v>
      </c>
      <c r="N23">
        <f>Table1[[#This Row],[Total Seasonal Beds]]</f>
        <v>0</v>
      </c>
      <c r="O23">
        <f>Table1[[#This Row],[Total Beds]]</f>
        <v>11</v>
      </c>
      <c r="P23">
        <f>Table1[[#This Row],[Pit Count]]</f>
        <v>5</v>
      </c>
      <c r="Q23" s="12">
        <f>IFERROR(Table2[[#This Row],[Pit Count]]/Table2[[#This Row],[Total Beds]],"0")</f>
        <v>0.45454545454545453</v>
      </c>
      <c r="R23" t="str">
        <f>Table1[[#This Row],[HMIS Participating]]</f>
        <v>Comparable</v>
      </c>
      <c r="S23">
        <f>Table1[[#This Row],[Victim Service Provider]]</f>
        <v>1</v>
      </c>
      <c r="T23" t="str">
        <f>Table1[[#This Row],[Target Population]]</f>
        <v>DV</v>
      </c>
      <c r="U23" t="str">
        <f>Table1[[#This Row],[Bed Type]]</f>
        <v>Facility</v>
      </c>
      <c r="V23">
        <f>Table1[[#This Row],[address1]]</f>
        <v>0</v>
      </c>
      <c r="W23">
        <f>Table1[[#This Row],[address2]]</f>
        <v>0</v>
      </c>
      <c r="X23" t="str">
        <f>Table1[[#This Row],[city]]</f>
        <v>Durham</v>
      </c>
      <c r="Y23" t="str">
        <f>Table1[[#This Row],[state]]</f>
        <v>NC</v>
      </c>
      <c r="Z23">
        <f>Table1[[#This Row],[zip]]</f>
        <v>27701</v>
      </c>
    </row>
    <row r="24" spans="2:26" x14ac:dyDescent="0.35">
      <c r="B24" t="str">
        <f>Table1[[#This Row],[CoC]]</f>
        <v>Durham City &amp; County CoC</v>
      </c>
      <c r="C24" t="str">
        <f>IF(OR(Table2[[#This Row],[CoC]]="Durham City &amp; County CoC",Table2[[#This Row],[CoC]]="Chapel Hill/Orange County CoC"),"NA",(_xlfn.XLOOKUP(Table2[[#This Row],[HMIS Project ID]],'region ref'!A:A,'region ref'!C:C,"",0)))</f>
        <v>NA</v>
      </c>
      <c r="D24" t="str">
        <f>IF(OR(Table2[[#This Row],[CoC]]="Durham City &amp; County CoC",Table2[[#This Row],[CoC]]="Chapel Hill/Orange County CoC"),Table2[[#This Row],[CoC]],(_xlfn.XLOOKUP(Table2[[#This Row],[HMIS Project ID]],'region ref'!A:A,'region ref'!B:B,"",0)))</f>
        <v>Durham City &amp; County CoC</v>
      </c>
      <c r="E24" t="str">
        <f>Table1[[#This Row],[Organization Name]]</f>
        <v>Durham Housing Authority - Durham County</v>
      </c>
      <c r="F24" t="str">
        <f>Table1[[#This Row],[Project Name]]</f>
        <v>Durham Housing Authority - Durham County - EHV - PH - HUD</v>
      </c>
      <c r="G24">
        <f>Table1[[#This Row],[HMIS Project ID]]</f>
        <v>20413</v>
      </c>
      <c r="H24" t="str">
        <f>Table1[[#This Row],[Project Type]]</f>
        <v>OPH</v>
      </c>
      <c r="I24">
        <f>Table1[[#This Row],[Beds HH w/ Children]]</f>
        <v>0</v>
      </c>
      <c r="J24">
        <f>Table1[[#This Row],[Units HH w/ Children]]</f>
        <v>0</v>
      </c>
      <c r="K24">
        <f>Table1[[#This Row],[Beds HH w/o Children]]</f>
        <v>58</v>
      </c>
      <c r="L24">
        <f>Table1[[#This Row],[Year-Round Beds]]</f>
        <v>58</v>
      </c>
      <c r="M24">
        <f>Table1[[#This Row],[Overflow Beds]]</f>
        <v>0</v>
      </c>
      <c r="N24">
        <f>Table1[[#This Row],[Total Seasonal Beds]]</f>
        <v>0</v>
      </c>
      <c r="O24">
        <f>Table1[[#This Row],[Total Beds]]</f>
        <v>58</v>
      </c>
      <c r="P24">
        <f>Table1[[#This Row],[Pit Count]]</f>
        <v>28</v>
      </c>
      <c r="Q24" s="12">
        <f>IFERROR(Table2[[#This Row],[Pit Count]]/Table2[[#This Row],[Total Beds]],"0")</f>
        <v>0.48275862068965519</v>
      </c>
      <c r="R24" t="str">
        <f>Table1[[#This Row],[HMIS Participating]]</f>
        <v>No</v>
      </c>
      <c r="S24">
        <f>Table1[[#This Row],[Victim Service Provider]]</f>
        <v>0</v>
      </c>
      <c r="T24" t="str">
        <f>Table1[[#This Row],[Target Population]]</f>
        <v>NA</v>
      </c>
      <c r="U24">
        <f>Table1[[#This Row],[Bed Type]]</f>
        <v>0</v>
      </c>
      <c r="V24" t="str">
        <f>Table1[[#This Row],[address1]]</f>
        <v>330 E. Main St.</v>
      </c>
      <c r="W24">
        <f>Table1[[#This Row],[address2]]</f>
        <v>0</v>
      </c>
      <c r="X24" t="str">
        <f>Table1[[#This Row],[city]]</f>
        <v>Durham</v>
      </c>
      <c r="Y24" t="str">
        <f>Table1[[#This Row],[state]]</f>
        <v>NC</v>
      </c>
      <c r="Z24">
        <f>Table1[[#This Row],[zip]]</f>
        <v>27704</v>
      </c>
    </row>
    <row r="25" spans="2:26" x14ac:dyDescent="0.35">
      <c r="B25" t="str">
        <f>Table1[[#This Row],[CoC]]</f>
        <v>Durham City &amp; County CoC</v>
      </c>
      <c r="C25" t="str">
        <f>IF(OR(Table2[[#This Row],[CoC]]="Durham City &amp; County CoC",Table2[[#This Row],[CoC]]="Chapel Hill/Orange County CoC"),"NA",(_xlfn.XLOOKUP(Table2[[#This Row],[HMIS Project ID]],'region ref'!A:A,'region ref'!C:C,"",0)))</f>
        <v>NA</v>
      </c>
      <c r="D25" t="str">
        <f>IF(OR(Table2[[#This Row],[CoC]]="Durham City &amp; County CoC",Table2[[#This Row],[CoC]]="Chapel Hill/Orange County CoC"),Table2[[#This Row],[CoC]],(_xlfn.XLOOKUP(Table2[[#This Row],[HMIS Project ID]],'region ref'!A:A,'region ref'!B:B,"",0)))</f>
        <v>Durham City &amp; County CoC</v>
      </c>
      <c r="E25" t="str">
        <f>Table1[[#This Row],[Organization Name]]</f>
        <v>Durham Housing Authority - Durham County</v>
      </c>
      <c r="F25" t="str">
        <f>Table1[[#This Row],[Project Name]]</f>
        <v>Durham Housing Authority - Durham County - Goley Point - PSH - HUD</v>
      </c>
      <c r="G25">
        <f>Table1[[#This Row],[HMIS Project ID]]</f>
        <v>5230</v>
      </c>
      <c r="H25" t="str">
        <f>Table1[[#This Row],[Project Type]]</f>
        <v>PSH</v>
      </c>
      <c r="I25">
        <f>Table1[[#This Row],[Beds HH w/ Children]]</f>
        <v>17</v>
      </c>
      <c r="J25">
        <f>Table1[[#This Row],[Units HH w/ Children]]</f>
        <v>5</v>
      </c>
      <c r="K25">
        <f>Table1[[#This Row],[Beds HH w/o Children]]</f>
        <v>8</v>
      </c>
      <c r="L25">
        <f>Table1[[#This Row],[Year-Round Beds]]</f>
        <v>25</v>
      </c>
      <c r="M25">
        <f>Table1[[#This Row],[Overflow Beds]]</f>
        <v>0</v>
      </c>
      <c r="N25">
        <f>Table1[[#This Row],[Total Seasonal Beds]]</f>
        <v>0</v>
      </c>
      <c r="O25">
        <f>Table1[[#This Row],[Total Beds]]</f>
        <v>25</v>
      </c>
      <c r="P25">
        <f>Table1[[#This Row],[Pit Count]]</f>
        <v>24</v>
      </c>
      <c r="Q25" s="12">
        <f>IFERROR(Table2[[#This Row],[Pit Count]]/Table2[[#This Row],[Total Beds]],"0")</f>
        <v>0.96</v>
      </c>
      <c r="R25" t="str">
        <f>Table1[[#This Row],[HMIS Participating]]</f>
        <v>Yes</v>
      </c>
      <c r="S25">
        <f>Table1[[#This Row],[Victim Service Provider]]</f>
        <v>0</v>
      </c>
      <c r="T25" t="str">
        <f>Table1[[#This Row],[Target Population]]</f>
        <v>NA</v>
      </c>
      <c r="U25">
        <f>Table1[[#This Row],[Bed Type]]</f>
        <v>0</v>
      </c>
      <c r="V25" t="str">
        <f>Table1[[#This Row],[address1]]</f>
        <v>110 N. Goley Street</v>
      </c>
      <c r="W25">
        <f>Table1[[#This Row],[address2]]</f>
        <v>0</v>
      </c>
      <c r="X25" t="str">
        <f>Table1[[#This Row],[city]]</f>
        <v>Durham</v>
      </c>
      <c r="Y25" t="str">
        <f>Table1[[#This Row],[state]]</f>
        <v>NC</v>
      </c>
      <c r="Z25">
        <f>Table1[[#This Row],[zip]]</f>
        <v>27703</v>
      </c>
    </row>
    <row r="26" spans="2:26" x14ac:dyDescent="0.35">
      <c r="B26" t="str">
        <f>Table1[[#This Row],[CoC]]</f>
        <v>Durham City &amp; County CoC</v>
      </c>
      <c r="C26" t="str">
        <f>IF(OR(Table2[[#This Row],[CoC]]="Durham City &amp; County CoC",Table2[[#This Row],[CoC]]="Chapel Hill/Orange County CoC"),"NA",(_xlfn.XLOOKUP(Table2[[#This Row],[HMIS Project ID]],'region ref'!A:A,'region ref'!C:C,"",0)))</f>
        <v>NA</v>
      </c>
      <c r="D26" t="str">
        <f>IF(OR(Table2[[#This Row],[CoC]]="Durham City &amp; County CoC",Table2[[#This Row],[CoC]]="Chapel Hill/Orange County CoC"),Table2[[#This Row],[CoC]],(_xlfn.XLOOKUP(Table2[[#This Row],[HMIS Project ID]],'region ref'!A:A,'region ref'!B:B,"",0)))</f>
        <v>Durham City &amp; County CoC</v>
      </c>
      <c r="E26" t="str">
        <f>Table1[[#This Row],[Organization Name]]</f>
        <v>Durham Housing Authority - Durham County</v>
      </c>
      <c r="F26" t="str">
        <f>Table1[[#This Row],[Project Name]]</f>
        <v>Durham Housing Authority - Durham County - Housing Choice Vouchers - PH - HUD</v>
      </c>
      <c r="G26">
        <f>Table1[[#This Row],[HMIS Project ID]]</f>
        <v>20504</v>
      </c>
      <c r="H26" t="str">
        <f>Table1[[#This Row],[Project Type]]</f>
        <v>OPH</v>
      </c>
      <c r="I26">
        <f>Table1[[#This Row],[Beds HH w/ Children]]</f>
        <v>0</v>
      </c>
      <c r="J26">
        <f>Table1[[#This Row],[Units HH w/ Children]]</f>
        <v>0</v>
      </c>
      <c r="K26">
        <f>Table1[[#This Row],[Beds HH w/o Children]]</f>
        <v>225</v>
      </c>
      <c r="L26">
        <f>Table1[[#This Row],[Year-Round Beds]]</f>
        <v>225</v>
      </c>
      <c r="M26">
        <f>Table1[[#This Row],[Overflow Beds]]</f>
        <v>0</v>
      </c>
      <c r="N26">
        <f>Table1[[#This Row],[Total Seasonal Beds]]</f>
        <v>0</v>
      </c>
      <c r="O26">
        <f>Table1[[#This Row],[Total Beds]]</f>
        <v>225</v>
      </c>
      <c r="P26">
        <f>Table1[[#This Row],[Pit Count]]</f>
        <v>52</v>
      </c>
      <c r="Q26" s="12">
        <f>IFERROR(Table2[[#This Row],[Pit Count]]/Table2[[#This Row],[Total Beds]],"0")</f>
        <v>0.2311111111111111</v>
      </c>
      <c r="R26" t="str">
        <f>Table1[[#This Row],[HMIS Participating]]</f>
        <v>No</v>
      </c>
      <c r="S26">
        <f>Table1[[#This Row],[Victim Service Provider]]</f>
        <v>0</v>
      </c>
      <c r="T26" t="str">
        <f>Table1[[#This Row],[Target Population]]</f>
        <v>NA</v>
      </c>
      <c r="U26">
        <f>Table1[[#This Row],[Bed Type]]</f>
        <v>0</v>
      </c>
      <c r="V26" t="str">
        <f>Table1[[#This Row],[address1]]</f>
        <v>330 E. Main St.</v>
      </c>
      <c r="W26">
        <f>Table1[[#This Row],[address2]]</f>
        <v>0</v>
      </c>
      <c r="X26" t="str">
        <f>Table1[[#This Row],[city]]</f>
        <v>Durham</v>
      </c>
      <c r="Y26" t="str">
        <f>Table1[[#This Row],[state]]</f>
        <v>NC</v>
      </c>
      <c r="Z26">
        <f>Table1[[#This Row],[zip]]</f>
        <v>27713</v>
      </c>
    </row>
    <row r="27" spans="2:26" x14ac:dyDescent="0.35">
      <c r="B27" t="str">
        <f>Table1[[#This Row],[CoC]]</f>
        <v>Durham City &amp; County CoC</v>
      </c>
      <c r="C27" t="str">
        <f>IF(OR(Table2[[#This Row],[CoC]]="Durham City &amp; County CoC",Table2[[#This Row],[CoC]]="Chapel Hill/Orange County CoC"),"NA",(_xlfn.XLOOKUP(Table2[[#This Row],[HMIS Project ID]],'region ref'!A:A,'region ref'!C:C,"",0)))</f>
        <v>NA</v>
      </c>
      <c r="D27" t="str">
        <f>IF(OR(Table2[[#This Row],[CoC]]="Durham City &amp; County CoC",Table2[[#This Row],[CoC]]="Chapel Hill/Orange County CoC"),Table2[[#This Row],[CoC]],(_xlfn.XLOOKUP(Table2[[#This Row],[HMIS Project ID]],'region ref'!A:A,'region ref'!B:B,"",0)))</f>
        <v>Durham City &amp; County CoC</v>
      </c>
      <c r="E27" t="str">
        <f>Table1[[#This Row],[Organization Name]]</f>
        <v>Durham Housing Authority - Durham County</v>
      </c>
      <c r="F27" t="str">
        <f>Table1[[#This Row],[Project Name]]</f>
        <v>Durham Housing Authority - Durham County - HUD VASH - PSH - HUD</v>
      </c>
      <c r="G27">
        <f>Table1[[#This Row],[HMIS Project ID]]</f>
        <v>5364</v>
      </c>
      <c r="H27" t="str">
        <f>Table1[[#This Row],[Project Type]]</f>
        <v>PSH</v>
      </c>
      <c r="I27">
        <f>Table1[[#This Row],[Beds HH w/ Children]]</f>
        <v>19</v>
      </c>
      <c r="J27">
        <f>Table1[[#This Row],[Units HH w/ Children]]</f>
        <v>6</v>
      </c>
      <c r="K27">
        <f>Table1[[#This Row],[Beds HH w/o Children]]</f>
        <v>106</v>
      </c>
      <c r="L27">
        <f>Table1[[#This Row],[Year-Round Beds]]</f>
        <v>125</v>
      </c>
      <c r="M27">
        <f>Table1[[#This Row],[Overflow Beds]]</f>
        <v>0</v>
      </c>
      <c r="N27">
        <f>Table1[[#This Row],[Total Seasonal Beds]]</f>
        <v>0</v>
      </c>
      <c r="O27">
        <f>Table1[[#This Row],[Total Beds]]</f>
        <v>125</v>
      </c>
      <c r="P27">
        <f>Table1[[#This Row],[Pit Count]]</f>
        <v>125</v>
      </c>
      <c r="Q27" s="12">
        <f>IFERROR(Table2[[#This Row],[Pit Count]]/Table2[[#This Row],[Total Beds]],"0")</f>
        <v>1</v>
      </c>
      <c r="R27" t="str">
        <f>Table1[[#This Row],[HMIS Participating]]</f>
        <v>Yes</v>
      </c>
      <c r="S27">
        <f>Table1[[#This Row],[Victim Service Provider]]</f>
        <v>0</v>
      </c>
      <c r="T27" t="str">
        <f>Table1[[#This Row],[Target Population]]</f>
        <v>NA</v>
      </c>
      <c r="U27">
        <f>Table1[[#This Row],[Bed Type]]</f>
        <v>0</v>
      </c>
      <c r="V27" t="str">
        <f>Table1[[#This Row],[address1]]</f>
        <v>330 E. Main St.</v>
      </c>
      <c r="W27">
        <f>Table1[[#This Row],[address2]]</f>
        <v>0</v>
      </c>
      <c r="X27" t="str">
        <f>Table1[[#This Row],[city]]</f>
        <v>Durham</v>
      </c>
      <c r="Y27" t="str">
        <f>Table1[[#This Row],[state]]</f>
        <v>NC</v>
      </c>
      <c r="Z27">
        <f>Table1[[#This Row],[zip]]</f>
        <v>27701</v>
      </c>
    </row>
    <row r="28" spans="2:26" x14ac:dyDescent="0.35">
      <c r="B28" t="str">
        <f>Table1[[#This Row],[CoC]]</f>
        <v>Durham City &amp; County CoC</v>
      </c>
      <c r="C28" t="str">
        <f>IF(OR(Table2[[#This Row],[CoC]]="Durham City &amp; County CoC",Table2[[#This Row],[CoC]]="Chapel Hill/Orange County CoC"),"NA",(_xlfn.XLOOKUP(Table2[[#This Row],[HMIS Project ID]],'region ref'!A:A,'region ref'!C:C,"",0)))</f>
        <v>NA</v>
      </c>
      <c r="D28" t="str">
        <f>IF(OR(Table2[[#This Row],[CoC]]="Durham City &amp; County CoC",Table2[[#This Row],[CoC]]="Chapel Hill/Orange County CoC"),Table2[[#This Row],[CoC]],(_xlfn.XLOOKUP(Table2[[#This Row],[HMIS Project ID]],'region ref'!A:A,'region ref'!B:B,"",0)))</f>
        <v>Durham City &amp; County CoC</v>
      </c>
      <c r="E28" t="str">
        <f>Table1[[#This Row],[Organization Name]]</f>
        <v>Durham VAMC - Durham County</v>
      </c>
      <c r="F28" t="str">
        <f>Table1[[#This Row],[Project Name]]</f>
        <v>Durham VAMC - Durham County - Durham County - HUD-VASH - VA</v>
      </c>
      <c r="G28">
        <f>Table1[[#This Row],[HMIS Project ID]]</f>
        <v>20386</v>
      </c>
      <c r="H28" t="str">
        <f>Table1[[#This Row],[Project Type]]</f>
        <v>PSH</v>
      </c>
      <c r="I28">
        <f>Table1[[#This Row],[Beds HH w/ Children]]</f>
        <v>0</v>
      </c>
      <c r="J28">
        <f>Table1[[#This Row],[Units HH w/ Children]]</f>
        <v>0</v>
      </c>
      <c r="K28">
        <f>Table1[[#This Row],[Beds HH w/o Children]]</f>
        <v>46</v>
      </c>
      <c r="L28">
        <f>Table1[[#This Row],[Year-Round Beds]]</f>
        <v>46</v>
      </c>
      <c r="M28">
        <f>Table1[[#This Row],[Overflow Beds]]</f>
        <v>0</v>
      </c>
      <c r="N28">
        <f>Table1[[#This Row],[Total Seasonal Beds]]</f>
        <v>0</v>
      </c>
      <c r="O28">
        <f>Table1[[#This Row],[Total Beds]]</f>
        <v>46</v>
      </c>
      <c r="P28">
        <f>Table1[[#This Row],[Pit Count]]</f>
        <v>36</v>
      </c>
      <c r="Q28" s="12">
        <f>IFERROR(Table2[[#This Row],[Pit Count]]/Table2[[#This Row],[Total Beds]],"0")</f>
        <v>0.78260869565217395</v>
      </c>
      <c r="R28" t="str">
        <f>Table1[[#This Row],[HMIS Participating]]</f>
        <v>No</v>
      </c>
      <c r="S28">
        <f>Table1[[#This Row],[Victim Service Provider]]</f>
        <v>0</v>
      </c>
      <c r="T28" t="str">
        <f>Table1[[#This Row],[Target Population]]</f>
        <v>NA</v>
      </c>
      <c r="U28">
        <f>Table1[[#This Row],[Bed Type]]</f>
        <v>0</v>
      </c>
      <c r="V28">
        <f>Table1[[#This Row],[address1]]</f>
        <v>0</v>
      </c>
      <c r="W28">
        <f>Table1[[#This Row],[address2]]</f>
        <v>0</v>
      </c>
      <c r="X28">
        <f>Table1[[#This Row],[city]]</f>
        <v>0</v>
      </c>
      <c r="Y28">
        <f>Table1[[#This Row],[state]]</f>
        <v>0</v>
      </c>
      <c r="Z28">
        <f>Table1[[#This Row],[zip]]</f>
        <v>27701</v>
      </c>
    </row>
    <row r="29" spans="2:26" x14ac:dyDescent="0.35">
      <c r="B29" t="str">
        <f>Table1[[#This Row],[CoC]]</f>
        <v>Durham City &amp; County CoC</v>
      </c>
      <c r="C29" t="str">
        <f>IF(OR(Table2[[#This Row],[CoC]]="Durham City &amp; County CoC",Table2[[#This Row],[CoC]]="Chapel Hill/Orange County CoC"),"NA",(_xlfn.XLOOKUP(Table2[[#This Row],[HMIS Project ID]],'region ref'!A:A,'region ref'!C:C,"",0)))</f>
        <v>NA</v>
      </c>
      <c r="D29" t="str">
        <f>IF(OR(Table2[[#This Row],[CoC]]="Durham City &amp; County CoC",Table2[[#This Row],[CoC]]="Chapel Hill/Orange County CoC"),Table2[[#This Row],[CoC]],(_xlfn.XLOOKUP(Table2[[#This Row],[HMIS Project ID]],'region ref'!A:A,'region ref'!B:B,"",0)))</f>
        <v>Durham City &amp; County CoC</v>
      </c>
      <c r="E29" t="str">
        <f>Table1[[#This Row],[Organization Name]]</f>
        <v>Families Moving Forward - Durham County</v>
      </c>
      <c r="F29" t="str">
        <f>Table1[[#This Row],[Project Name]]</f>
        <v>Families Moving Forward - Durham County - DV RRH - CoC</v>
      </c>
      <c r="G29">
        <f>Table1[[#This Row],[HMIS Project ID]]</f>
        <v>20754</v>
      </c>
      <c r="H29" t="str">
        <f>Table1[[#This Row],[Project Type]]</f>
        <v>RRH</v>
      </c>
      <c r="I29">
        <f>Table1[[#This Row],[Beds HH w/ Children]]</f>
        <v>20</v>
      </c>
      <c r="J29">
        <f>Table1[[#This Row],[Units HH w/ Children]]</f>
        <v>7</v>
      </c>
      <c r="K29">
        <f>Table1[[#This Row],[Beds HH w/o Children]]</f>
        <v>3</v>
      </c>
      <c r="L29">
        <f>Table1[[#This Row],[Year-Round Beds]]</f>
        <v>23</v>
      </c>
      <c r="M29">
        <f>Table1[[#This Row],[Overflow Beds]]</f>
        <v>0</v>
      </c>
      <c r="N29">
        <f>Table1[[#This Row],[Total Seasonal Beds]]</f>
        <v>0</v>
      </c>
      <c r="O29">
        <f>Table1[[#This Row],[Total Beds]]</f>
        <v>23</v>
      </c>
      <c r="P29">
        <f>Table1[[#This Row],[Pit Count]]</f>
        <v>23</v>
      </c>
      <c r="Q29" s="12">
        <f>IFERROR(Table2[[#This Row],[Pit Count]]/Table2[[#This Row],[Total Beds]],"0")</f>
        <v>1</v>
      </c>
      <c r="R29" t="str">
        <f>Table1[[#This Row],[HMIS Participating]]</f>
        <v>Yes</v>
      </c>
      <c r="S29">
        <f>Table1[[#This Row],[Victim Service Provider]]</f>
        <v>0</v>
      </c>
      <c r="T29" t="str">
        <f>Table1[[#This Row],[Target Population]]</f>
        <v>DV</v>
      </c>
      <c r="U29">
        <f>Table1[[#This Row],[Bed Type]]</f>
        <v>0</v>
      </c>
      <c r="V29" t="str">
        <f>Table1[[#This Row],[address1]]</f>
        <v>300 North Queen Street</v>
      </c>
      <c r="W29">
        <f>Table1[[#This Row],[address2]]</f>
        <v>0</v>
      </c>
      <c r="X29" t="str">
        <f>Table1[[#This Row],[city]]</f>
        <v>Durham</v>
      </c>
      <c r="Y29" t="str">
        <f>Table1[[#This Row],[state]]</f>
        <v>NC</v>
      </c>
      <c r="Z29">
        <f>Table1[[#This Row],[zip]]</f>
        <v>27704</v>
      </c>
    </row>
    <row r="30" spans="2:26" x14ac:dyDescent="0.35">
      <c r="B30" t="str">
        <f>Table1[[#This Row],[CoC]]</f>
        <v>Durham City &amp; County CoC</v>
      </c>
      <c r="C30" t="str">
        <f>IF(OR(Table2[[#This Row],[CoC]]="Durham City &amp; County CoC",Table2[[#This Row],[CoC]]="Chapel Hill/Orange County CoC"),"NA",(_xlfn.XLOOKUP(Table2[[#This Row],[HMIS Project ID]],'region ref'!A:A,'region ref'!C:C,"",0)))</f>
        <v>NA</v>
      </c>
      <c r="D30" t="str">
        <f>IF(OR(Table2[[#This Row],[CoC]]="Durham City &amp; County CoC",Table2[[#This Row],[CoC]]="Chapel Hill/Orange County CoC"),Table2[[#This Row],[CoC]],(_xlfn.XLOOKUP(Table2[[#This Row],[HMIS Project ID]],'region ref'!A:A,'region ref'!B:B,"",0)))</f>
        <v>Durham City &amp; County CoC</v>
      </c>
      <c r="E30" t="str">
        <f>Table1[[#This Row],[Organization Name]]</f>
        <v>Families Moving Forward - Durham County</v>
      </c>
      <c r="F30" t="str">
        <f>Table1[[#This Row],[Project Name]]</f>
        <v>Families Moving Forward - Durham County - The NEST- ES - State ESG</v>
      </c>
      <c r="G30">
        <f>Table1[[#This Row],[HMIS Project ID]]</f>
        <v>7071</v>
      </c>
      <c r="H30" t="str">
        <f>Table1[[#This Row],[Project Type]]</f>
        <v>ES</v>
      </c>
      <c r="I30">
        <f>Table1[[#This Row],[Beds HH w/ Children]]</f>
        <v>74</v>
      </c>
      <c r="J30">
        <f>Table1[[#This Row],[Units HH w/ Children]]</f>
        <v>20</v>
      </c>
      <c r="K30">
        <f>Table1[[#This Row],[Beds HH w/o Children]]</f>
        <v>0</v>
      </c>
      <c r="L30">
        <f>Table1[[#This Row],[Year-Round Beds]]</f>
        <v>74</v>
      </c>
      <c r="M30">
        <f>Table1[[#This Row],[Overflow Beds]]</f>
        <v>0</v>
      </c>
      <c r="N30">
        <f>Table1[[#This Row],[Total Seasonal Beds]]</f>
        <v>0</v>
      </c>
      <c r="O30">
        <f>Table1[[#This Row],[Total Beds]]</f>
        <v>74</v>
      </c>
      <c r="P30">
        <f>Table1[[#This Row],[Pit Count]]</f>
        <v>74</v>
      </c>
      <c r="Q30" s="12">
        <f>IFERROR(Table2[[#This Row],[Pit Count]]/Table2[[#This Row],[Total Beds]],"0")</f>
        <v>1</v>
      </c>
      <c r="R30" t="str">
        <f>Table1[[#This Row],[HMIS Participating]]</f>
        <v>Yes</v>
      </c>
      <c r="S30">
        <f>Table1[[#This Row],[Victim Service Provider]]</f>
        <v>0</v>
      </c>
      <c r="T30" t="str">
        <f>Table1[[#This Row],[Target Population]]</f>
        <v>NA</v>
      </c>
      <c r="U30" t="str">
        <f>Table1[[#This Row],[Bed Type]]</f>
        <v>Facility</v>
      </c>
      <c r="V30" t="str">
        <f>Table1[[#This Row],[address1]]</f>
        <v>300 North Queen Street</v>
      </c>
      <c r="W30">
        <f>Table1[[#This Row],[address2]]</f>
        <v>0</v>
      </c>
      <c r="X30" t="str">
        <f>Table1[[#This Row],[city]]</f>
        <v>Durham</v>
      </c>
      <c r="Y30" t="str">
        <f>Table1[[#This Row],[state]]</f>
        <v>NC</v>
      </c>
      <c r="Z30">
        <f>Table1[[#This Row],[zip]]</f>
        <v>27701</v>
      </c>
    </row>
    <row r="31" spans="2:26" x14ac:dyDescent="0.35">
      <c r="B31" t="str">
        <f>Table1[[#This Row],[CoC]]</f>
        <v>Durham City &amp; County CoC</v>
      </c>
      <c r="C31" t="str">
        <f>IF(OR(Table2[[#This Row],[CoC]]="Durham City &amp; County CoC",Table2[[#This Row],[CoC]]="Chapel Hill/Orange County CoC"),"NA",(_xlfn.XLOOKUP(Table2[[#This Row],[HMIS Project ID]],'region ref'!A:A,'region ref'!C:C,"",0)))</f>
        <v>NA</v>
      </c>
      <c r="D31" t="str">
        <f>IF(OR(Table2[[#This Row],[CoC]]="Durham City &amp; County CoC",Table2[[#This Row],[CoC]]="Chapel Hill/Orange County CoC"),Table2[[#This Row],[CoC]],(_xlfn.XLOOKUP(Table2[[#This Row],[HMIS Project ID]],'region ref'!A:A,'region ref'!B:B,"",0)))</f>
        <v>Durham City &amp; County CoC</v>
      </c>
      <c r="E31" t="str">
        <f>Table1[[#This Row],[Organization Name]]</f>
        <v>Family Promise of the Triangle - Durham County</v>
      </c>
      <c r="F31" t="str">
        <f>Table1[[#This Row],[Project Name]]</f>
        <v>Family Promise of the Triangle - Durham County - RRH - CoC</v>
      </c>
      <c r="G31">
        <f>Table1[[#This Row],[HMIS Project ID]]</f>
        <v>21013</v>
      </c>
      <c r="H31" t="str">
        <f>Table1[[#This Row],[Project Type]]</f>
        <v>RRH</v>
      </c>
      <c r="I31">
        <f>Table1[[#This Row],[Beds HH w/ Children]]</f>
        <v>5</v>
      </c>
      <c r="J31">
        <f>Table1[[#This Row],[Units HH w/ Children]]</f>
        <v>1</v>
      </c>
      <c r="K31">
        <f>Table1[[#This Row],[Beds HH w/o Children]]</f>
        <v>0</v>
      </c>
      <c r="L31">
        <f>Table1[[#This Row],[Year-Round Beds]]</f>
        <v>5</v>
      </c>
      <c r="M31">
        <f>Table1[[#This Row],[Overflow Beds]]</f>
        <v>0</v>
      </c>
      <c r="N31">
        <f>Table1[[#This Row],[Total Seasonal Beds]]</f>
        <v>0</v>
      </c>
      <c r="O31">
        <f>Table1[[#This Row],[Total Beds]]</f>
        <v>5</v>
      </c>
      <c r="P31">
        <f>Table1[[#This Row],[Pit Count]]</f>
        <v>5</v>
      </c>
      <c r="Q31" s="12">
        <f>IFERROR(Table2[[#This Row],[Pit Count]]/Table2[[#This Row],[Total Beds]],"0")</f>
        <v>1</v>
      </c>
      <c r="R31" t="str">
        <f>Table1[[#This Row],[HMIS Participating]]</f>
        <v>Yes</v>
      </c>
      <c r="S31">
        <f>Table1[[#This Row],[Victim Service Provider]]</f>
        <v>0</v>
      </c>
      <c r="T31" t="str">
        <f>Table1[[#This Row],[Target Population]]</f>
        <v>NA</v>
      </c>
      <c r="U31">
        <f>Table1[[#This Row],[Bed Type]]</f>
        <v>0</v>
      </c>
      <c r="V31" t="str">
        <f>Table1[[#This Row],[address1]]</f>
        <v>18 West Colony Place, Suite 250</v>
      </c>
      <c r="W31">
        <f>Table1[[#This Row],[address2]]</f>
        <v>0</v>
      </c>
      <c r="X31" t="str">
        <f>Table1[[#This Row],[city]]</f>
        <v>Durham</v>
      </c>
      <c r="Y31" t="str">
        <f>Table1[[#This Row],[state]]</f>
        <v>NC</v>
      </c>
      <c r="Z31">
        <f>Table1[[#This Row],[zip]]</f>
        <v>27701</v>
      </c>
    </row>
    <row r="32" spans="2:26" x14ac:dyDescent="0.35">
      <c r="B32" t="str">
        <f>Table1[[#This Row],[CoC]]</f>
        <v>Durham City &amp; County CoC</v>
      </c>
      <c r="C32" t="str">
        <f>IF(OR(Table2[[#This Row],[CoC]]="Durham City &amp; County CoC",Table2[[#This Row],[CoC]]="Chapel Hill/Orange County CoC"),"NA",(_xlfn.XLOOKUP(Table2[[#This Row],[HMIS Project ID]],'region ref'!A:A,'region ref'!C:C,"",0)))</f>
        <v>NA</v>
      </c>
      <c r="D32" t="str">
        <f>IF(OR(Table2[[#This Row],[CoC]]="Durham City &amp; County CoC",Table2[[#This Row],[CoC]]="Chapel Hill/Orange County CoC"),Table2[[#This Row],[CoC]],(_xlfn.XLOOKUP(Table2[[#This Row],[HMIS Project ID]],'region ref'!A:A,'region ref'!B:B,"",0)))</f>
        <v>Durham City &amp; County CoC</v>
      </c>
      <c r="E32" t="str">
        <f>Table1[[#This Row],[Organization Name]]</f>
        <v>Housing for New Hope - Durham County</v>
      </c>
      <c r="F32" t="str">
        <f>Table1[[#This Row],[Project Name]]</f>
        <v>Housing for New Hope - Durham County - Andover Apartments - PSH - HUD</v>
      </c>
      <c r="G32">
        <f>Table1[[#This Row],[HMIS Project ID]]</f>
        <v>1573</v>
      </c>
      <c r="H32" t="str">
        <f>Table1[[#This Row],[Project Type]]</f>
        <v>PSH</v>
      </c>
      <c r="I32">
        <f>Table1[[#This Row],[Beds HH w/ Children]]</f>
        <v>0</v>
      </c>
      <c r="J32">
        <f>Table1[[#This Row],[Units HH w/ Children]]</f>
        <v>0</v>
      </c>
      <c r="K32">
        <f>Table1[[#This Row],[Beds HH w/o Children]]</f>
        <v>20</v>
      </c>
      <c r="L32">
        <f>Table1[[#This Row],[Year-Round Beds]]</f>
        <v>20</v>
      </c>
      <c r="M32">
        <f>Table1[[#This Row],[Overflow Beds]]</f>
        <v>0</v>
      </c>
      <c r="N32">
        <f>Table1[[#This Row],[Total Seasonal Beds]]</f>
        <v>0</v>
      </c>
      <c r="O32">
        <f>Table1[[#This Row],[Total Beds]]</f>
        <v>20</v>
      </c>
      <c r="P32">
        <f>Table1[[#This Row],[Pit Count]]</f>
        <v>17</v>
      </c>
      <c r="Q32" s="12">
        <f>IFERROR(Table2[[#This Row],[Pit Count]]/Table2[[#This Row],[Total Beds]],"0")</f>
        <v>0.85</v>
      </c>
      <c r="R32" t="str">
        <f>Table1[[#This Row],[HMIS Participating]]</f>
        <v>Yes</v>
      </c>
      <c r="S32">
        <f>Table1[[#This Row],[Victim Service Provider]]</f>
        <v>0</v>
      </c>
      <c r="T32" t="str">
        <f>Table1[[#This Row],[Target Population]]</f>
        <v>NA</v>
      </c>
      <c r="U32">
        <f>Table1[[#This Row],[Bed Type]]</f>
        <v>0</v>
      </c>
      <c r="V32" t="str">
        <f>Table1[[#This Row],[address1]]</f>
        <v>18 West Colony Place, Suite 250</v>
      </c>
      <c r="W32">
        <f>Table1[[#This Row],[address2]]</f>
        <v>0</v>
      </c>
      <c r="X32" t="str">
        <f>Table1[[#This Row],[city]]</f>
        <v>Durham</v>
      </c>
      <c r="Y32" t="str">
        <f>Table1[[#This Row],[state]]</f>
        <v>NC</v>
      </c>
      <c r="Z32">
        <f>Table1[[#This Row],[zip]]</f>
        <v>27701</v>
      </c>
    </row>
    <row r="33" spans="2:26" x14ac:dyDescent="0.35">
      <c r="B33" t="str">
        <f>Table1[[#This Row],[CoC]]</f>
        <v>Durham City &amp; County CoC</v>
      </c>
      <c r="C33" t="str">
        <f>IF(OR(Table2[[#This Row],[CoC]]="Durham City &amp; County CoC",Table2[[#This Row],[CoC]]="Chapel Hill/Orange County CoC"),"NA",(_xlfn.XLOOKUP(Table2[[#This Row],[HMIS Project ID]],'region ref'!A:A,'region ref'!C:C,"",0)))</f>
        <v>NA</v>
      </c>
      <c r="D33" t="str">
        <f>IF(OR(Table2[[#This Row],[CoC]]="Durham City &amp; County CoC",Table2[[#This Row],[CoC]]="Chapel Hill/Orange County CoC"),Table2[[#This Row],[CoC]],(_xlfn.XLOOKUP(Table2[[#This Row],[HMIS Project ID]],'region ref'!A:A,'region ref'!B:B,"",0)))</f>
        <v>Durham City &amp; County CoC</v>
      </c>
      <c r="E33" t="str">
        <f>Table1[[#This Row],[Organization Name]]</f>
        <v>Housing for New Hope - Durham County</v>
      </c>
      <c r="F33" t="str">
        <f>Table1[[#This Row],[Project Name]]</f>
        <v>Housing for New Hope - Durham County - Rapid Re-Housing - RRH - State ESG</v>
      </c>
      <c r="G33">
        <f>Table1[[#This Row],[HMIS Project ID]]</f>
        <v>5775</v>
      </c>
      <c r="H33" t="str">
        <f>Table1[[#This Row],[Project Type]]</f>
        <v>RRH</v>
      </c>
      <c r="I33">
        <f>Table1[[#This Row],[Beds HH w/ Children]]</f>
        <v>0</v>
      </c>
      <c r="J33">
        <f>Table1[[#This Row],[Units HH w/ Children]]</f>
        <v>0</v>
      </c>
      <c r="K33">
        <f>Table1[[#This Row],[Beds HH w/o Children]]</f>
        <v>0</v>
      </c>
      <c r="L33">
        <f>Table1[[#This Row],[Year-Round Beds]]</f>
        <v>0</v>
      </c>
      <c r="M33">
        <f>Table1[[#This Row],[Overflow Beds]]</f>
        <v>0</v>
      </c>
      <c r="N33">
        <f>Table1[[#This Row],[Total Seasonal Beds]]</f>
        <v>0</v>
      </c>
      <c r="O33">
        <f>Table1[[#This Row],[Total Beds]]</f>
        <v>0</v>
      </c>
      <c r="P33">
        <f>Table1[[#This Row],[Pit Count]]</f>
        <v>0</v>
      </c>
      <c r="Q33" s="12" t="str">
        <f>IFERROR(Table2[[#This Row],[Pit Count]]/Table2[[#This Row],[Total Beds]],"0")</f>
        <v>0</v>
      </c>
      <c r="R33" t="str">
        <f>Table1[[#This Row],[HMIS Participating]]</f>
        <v>Yes</v>
      </c>
      <c r="S33">
        <f>Table1[[#This Row],[Victim Service Provider]]</f>
        <v>0</v>
      </c>
      <c r="T33" t="str">
        <f>Table1[[#This Row],[Target Population]]</f>
        <v>NA</v>
      </c>
      <c r="U33">
        <f>Table1[[#This Row],[Bed Type]]</f>
        <v>0</v>
      </c>
      <c r="V33" t="str">
        <f>Table1[[#This Row],[address1]]</f>
        <v>18 West Colony Place, Suite 250</v>
      </c>
      <c r="W33">
        <f>Table1[[#This Row],[address2]]</f>
        <v>0</v>
      </c>
      <c r="X33" t="str">
        <f>Table1[[#This Row],[city]]</f>
        <v>Durham</v>
      </c>
      <c r="Y33" t="str">
        <f>Table1[[#This Row],[state]]</f>
        <v>NC</v>
      </c>
      <c r="Z33">
        <f>Table1[[#This Row],[zip]]</f>
        <v>27701</v>
      </c>
    </row>
    <row r="34" spans="2:26" x14ac:dyDescent="0.35">
      <c r="B34" t="str">
        <f>Table1[[#This Row],[CoC]]</f>
        <v>Durham City &amp; County CoC</v>
      </c>
      <c r="C34" t="str">
        <f>IF(OR(Table2[[#This Row],[CoC]]="Durham City &amp; County CoC",Table2[[#This Row],[CoC]]="Chapel Hill/Orange County CoC"),"NA",(_xlfn.XLOOKUP(Table2[[#This Row],[HMIS Project ID]],'region ref'!A:A,'region ref'!C:C,"",0)))</f>
        <v>NA</v>
      </c>
      <c r="D34" t="str">
        <f>IF(OR(Table2[[#This Row],[CoC]]="Durham City &amp; County CoC",Table2[[#This Row],[CoC]]="Chapel Hill/Orange County CoC"),Table2[[#This Row],[CoC]],(_xlfn.XLOOKUP(Table2[[#This Row],[HMIS Project ID]],'region ref'!A:A,'region ref'!B:B,"",0)))</f>
        <v>Durham City &amp; County CoC</v>
      </c>
      <c r="E34" t="str">
        <f>Table1[[#This Row],[Organization Name]]</f>
        <v>Housing for New Hope - Durham County</v>
      </c>
      <c r="F34" t="str">
        <f>Table1[[#This Row],[Project Name]]</f>
        <v>Housing for New Hope - Durham County - Rapid Rehousing I - RRH - HUD</v>
      </c>
      <c r="G34">
        <f>Table1[[#This Row],[HMIS Project ID]]</f>
        <v>6131</v>
      </c>
      <c r="H34" t="str">
        <f>Table1[[#This Row],[Project Type]]</f>
        <v>RRH</v>
      </c>
      <c r="I34">
        <f>Table1[[#This Row],[Beds HH w/ Children]]</f>
        <v>11</v>
      </c>
      <c r="J34">
        <f>Table1[[#This Row],[Units HH w/ Children]]</f>
        <v>2</v>
      </c>
      <c r="K34">
        <f>Table1[[#This Row],[Beds HH w/o Children]]</f>
        <v>4</v>
      </c>
      <c r="L34">
        <f>Table1[[#This Row],[Year-Round Beds]]</f>
        <v>15</v>
      </c>
      <c r="M34">
        <f>Table1[[#This Row],[Overflow Beds]]</f>
        <v>0</v>
      </c>
      <c r="N34">
        <f>Table1[[#This Row],[Total Seasonal Beds]]</f>
        <v>0</v>
      </c>
      <c r="O34">
        <f>Table1[[#This Row],[Total Beds]]</f>
        <v>15</v>
      </c>
      <c r="P34">
        <f>Table1[[#This Row],[Pit Count]]</f>
        <v>15</v>
      </c>
      <c r="Q34" s="12">
        <f>IFERROR(Table2[[#This Row],[Pit Count]]/Table2[[#This Row],[Total Beds]],"0")</f>
        <v>1</v>
      </c>
      <c r="R34" t="str">
        <f>Table1[[#This Row],[HMIS Participating]]</f>
        <v>Yes</v>
      </c>
      <c r="S34">
        <f>Table1[[#This Row],[Victim Service Provider]]</f>
        <v>0</v>
      </c>
      <c r="T34" t="str">
        <f>Table1[[#This Row],[Target Population]]</f>
        <v>NA</v>
      </c>
      <c r="U34">
        <f>Table1[[#This Row],[Bed Type]]</f>
        <v>0</v>
      </c>
      <c r="V34" t="str">
        <f>Table1[[#This Row],[address1]]</f>
        <v>18 West Colony Place, Suite 250</v>
      </c>
      <c r="W34">
        <f>Table1[[#This Row],[address2]]</f>
        <v>0</v>
      </c>
      <c r="X34" t="str">
        <f>Table1[[#This Row],[city]]</f>
        <v>Durham</v>
      </c>
      <c r="Y34" t="str">
        <f>Table1[[#This Row],[state]]</f>
        <v>NC</v>
      </c>
      <c r="Z34">
        <f>Table1[[#This Row],[zip]]</f>
        <v>27705</v>
      </c>
    </row>
    <row r="35" spans="2:26" x14ac:dyDescent="0.35">
      <c r="B35" t="str">
        <f>Table1[[#This Row],[CoC]]</f>
        <v>Durham City &amp; County CoC</v>
      </c>
      <c r="C35" t="str">
        <f>IF(OR(Table2[[#This Row],[CoC]]="Durham City &amp; County CoC",Table2[[#This Row],[CoC]]="Chapel Hill/Orange County CoC"),"NA",(_xlfn.XLOOKUP(Table2[[#This Row],[HMIS Project ID]],'region ref'!A:A,'region ref'!C:C,"",0)))</f>
        <v>NA</v>
      </c>
      <c r="D35" t="str">
        <f>IF(OR(Table2[[#This Row],[CoC]]="Durham City &amp; County CoC",Table2[[#This Row],[CoC]]="Chapel Hill/Orange County CoC"),Table2[[#This Row],[CoC]],(_xlfn.XLOOKUP(Table2[[#This Row],[HMIS Project ID]],'region ref'!A:A,'region ref'!B:B,"",0)))</f>
        <v>Durham City &amp; County CoC</v>
      </c>
      <c r="E35" t="str">
        <f>Table1[[#This Row],[Organization Name]]</f>
        <v>Housing for New Hope - Durham County</v>
      </c>
      <c r="F35" t="str">
        <f>Table1[[#This Row],[Project Name]]</f>
        <v>Housing for New Hope - Durham County - Rehousing - RRH - City ESG</v>
      </c>
      <c r="G35">
        <f>Table1[[#This Row],[HMIS Project ID]]</f>
        <v>5249</v>
      </c>
      <c r="H35" t="str">
        <f>Table1[[#This Row],[Project Type]]</f>
        <v>RRH</v>
      </c>
      <c r="I35">
        <f>Table1[[#This Row],[Beds HH w/ Children]]</f>
        <v>11</v>
      </c>
      <c r="J35">
        <f>Table1[[#This Row],[Units HH w/ Children]]</f>
        <v>4</v>
      </c>
      <c r="K35">
        <f>Table1[[#This Row],[Beds HH w/o Children]]</f>
        <v>7</v>
      </c>
      <c r="L35">
        <f>Table1[[#This Row],[Year-Round Beds]]</f>
        <v>18</v>
      </c>
      <c r="M35">
        <f>Table1[[#This Row],[Overflow Beds]]</f>
        <v>0</v>
      </c>
      <c r="N35">
        <f>Table1[[#This Row],[Total Seasonal Beds]]</f>
        <v>0</v>
      </c>
      <c r="O35">
        <f>Table1[[#This Row],[Total Beds]]</f>
        <v>18</v>
      </c>
      <c r="P35">
        <f>Table1[[#This Row],[Pit Count]]</f>
        <v>18</v>
      </c>
      <c r="Q35" s="12">
        <f>IFERROR(Table2[[#This Row],[Pit Count]]/Table2[[#This Row],[Total Beds]],"0")</f>
        <v>1</v>
      </c>
      <c r="R35" t="str">
        <f>Table1[[#This Row],[HMIS Participating]]</f>
        <v>Yes</v>
      </c>
      <c r="S35">
        <f>Table1[[#This Row],[Victim Service Provider]]</f>
        <v>0</v>
      </c>
      <c r="T35" t="str">
        <f>Table1[[#This Row],[Target Population]]</f>
        <v>NA</v>
      </c>
      <c r="U35">
        <f>Table1[[#This Row],[Bed Type]]</f>
        <v>0</v>
      </c>
      <c r="V35" t="str">
        <f>Table1[[#This Row],[address1]]</f>
        <v>18 West Colony Place, Suite 250</v>
      </c>
      <c r="W35">
        <f>Table1[[#This Row],[address2]]</f>
        <v>0</v>
      </c>
      <c r="X35" t="str">
        <f>Table1[[#This Row],[city]]</f>
        <v>Durham</v>
      </c>
      <c r="Y35" t="str">
        <f>Table1[[#This Row],[state]]</f>
        <v>NC</v>
      </c>
      <c r="Z35">
        <f>Table1[[#This Row],[zip]]</f>
        <v>27703</v>
      </c>
    </row>
    <row r="36" spans="2:26" x14ac:dyDescent="0.35">
      <c r="B36" t="str">
        <f>Table1[[#This Row],[CoC]]</f>
        <v>Durham City &amp; County CoC</v>
      </c>
      <c r="C36" t="str">
        <f>IF(OR(Table2[[#This Row],[CoC]]="Durham City &amp; County CoC",Table2[[#This Row],[CoC]]="Chapel Hill/Orange County CoC"),"NA",(_xlfn.XLOOKUP(Table2[[#This Row],[HMIS Project ID]],'region ref'!A:A,'region ref'!C:C,"",0)))</f>
        <v>NA</v>
      </c>
      <c r="D36" t="str">
        <f>IF(OR(Table2[[#This Row],[CoC]]="Durham City &amp; County CoC",Table2[[#This Row],[CoC]]="Chapel Hill/Orange County CoC"),Table2[[#This Row],[CoC]],(_xlfn.XLOOKUP(Table2[[#This Row],[HMIS Project ID]],'region ref'!A:A,'region ref'!B:B,"",0)))</f>
        <v>Durham City &amp; County CoC</v>
      </c>
      <c r="E36" t="str">
        <f>Table1[[#This Row],[Organization Name]]</f>
        <v>Housing for New Hope - Durham County</v>
      </c>
      <c r="F36" t="str">
        <f>Table1[[#This Row],[Project Name]]</f>
        <v>Housing for New Hope - Durham County - Streets to Home I - PSH - HUD</v>
      </c>
      <c r="G36">
        <f>Table1[[#This Row],[HMIS Project ID]]</f>
        <v>5375</v>
      </c>
      <c r="H36" t="str">
        <f>Table1[[#This Row],[Project Type]]</f>
        <v>PSH</v>
      </c>
      <c r="I36">
        <f>Table1[[#This Row],[Beds HH w/ Children]]</f>
        <v>9</v>
      </c>
      <c r="J36">
        <f>Table1[[#This Row],[Units HH w/ Children]]</f>
        <v>4</v>
      </c>
      <c r="K36">
        <f>Table1[[#This Row],[Beds HH w/o Children]]</f>
        <v>13</v>
      </c>
      <c r="L36">
        <f>Table1[[#This Row],[Year-Round Beds]]</f>
        <v>22</v>
      </c>
      <c r="M36">
        <f>Table1[[#This Row],[Overflow Beds]]</f>
        <v>0</v>
      </c>
      <c r="N36">
        <f>Table1[[#This Row],[Total Seasonal Beds]]</f>
        <v>0</v>
      </c>
      <c r="O36">
        <f>Table1[[#This Row],[Total Beds]]</f>
        <v>22</v>
      </c>
      <c r="P36">
        <f>Table1[[#This Row],[Pit Count]]</f>
        <v>22</v>
      </c>
      <c r="Q36" s="12">
        <f>IFERROR(Table2[[#This Row],[Pit Count]]/Table2[[#This Row],[Total Beds]],"0")</f>
        <v>1</v>
      </c>
      <c r="R36" t="str">
        <f>Table1[[#This Row],[HMIS Participating]]</f>
        <v>Yes</v>
      </c>
      <c r="S36">
        <f>Table1[[#This Row],[Victim Service Provider]]</f>
        <v>0</v>
      </c>
      <c r="T36" t="str">
        <f>Table1[[#This Row],[Target Population]]</f>
        <v>NA</v>
      </c>
      <c r="U36">
        <f>Table1[[#This Row],[Bed Type]]</f>
        <v>0</v>
      </c>
      <c r="V36" t="str">
        <f>Table1[[#This Row],[address1]]</f>
        <v>18 West Colony Place, Suite 250</v>
      </c>
      <c r="W36">
        <f>Table1[[#This Row],[address2]]</f>
        <v>0</v>
      </c>
      <c r="X36" t="str">
        <f>Table1[[#This Row],[city]]</f>
        <v>Durham</v>
      </c>
      <c r="Y36" t="str">
        <f>Table1[[#This Row],[state]]</f>
        <v>NC</v>
      </c>
      <c r="Z36">
        <f>Table1[[#This Row],[zip]]</f>
        <v>27701</v>
      </c>
    </row>
    <row r="37" spans="2:26" x14ac:dyDescent="0.35">
      <c r="B37" t="str">
        <f>Table1[[#This Row],[CoC]]</f>
        <v>Durham City &amp; County CoC</v>
      </c>
      <c r="C37" t="str">
        <f>IF(OR(Table2[[#This Row],[CoC]]="Durham City &amp; County CoC",Table2[[#This Row],[CoC]]="Chapel Hill/Orange County CoC"),"NA",(_xlfn.XLOOKUP(Table2[[#This Row],[HMIS Project ID]],'region ref'!A:A,'region ref'!C:C,"",0)))</f>
        <v>NA</v>
      </c>
      <c r="D37" t="str">
        <f>IF(OR(Table2[[#This Row],[CoC]]="Durham City &amp; County CoC",Table2[[#This Row],[CoC]]="Chapel Hill/Orange County CoC"),Table2[[#This Row],[CoC]],(_xlfn.XLOOKUP(Table2[[#This Row],[HMIS Project ID]],'region ref'!A:A,'region ref'!B:B,"",0)))</f>
        <v>Durham City &amp; County CoC</v>
      </c>
      <c r="E37" t="str">
        <f>Table1[[#This Row],[Organization Name]]</f>
        <v>Housing for New Hope - Durham County</v>
      </c>
      <c r="F37" t="str">
        <f>Table1[[#This Row],[Project Name]]</f>
        <v>Housing for New Hope - Durham County - Streets to Home II - PSH - HUD</v>
      </c>
      <c r="G37">
        <f>Table1[[#This Row],[HMIS Project ID]]</f>
        <v>5798</v>
      </c>
      <c r="H37" t="str">
        <f>Table1[[#This Row],[Project Type]]</f>
        <v>PSH</v>
      </c>
      <c r="I37">
        <f>Table1[[#This Row],[Beds HH w/ Children]]</f>
        <v>0</v>
      </c>
      <c r="J37">
        <f>Table1[[#This Row],[Units HH w/ Children]]</f>
        <v>0</v>
      </c>
      <c r="K37">
        <f>Table1[[#This Row],[Beds HH w/o Children]]</f>
        <v>15</v>
      </c>
      <c r="L37">
        <f>Table1[[#This Row],[Year-Round Beds]]</f>
        <v>15</v>
      </c>
      <c r="M37">
        <f>Table1[[#This Row],[Overflow Beds]]</f>
        <v>0</v>
      </c>
      <c r="N37">
        <f>Table1[[#This Row],[Total Seasonal Beds]]</f>
        <v>0</v>
      </c>
      <c r="O37">
        <f>Table1[[#This Row],[Total Beds]]</f>
        <v>15</v>
      </c>
      <c r="P37">
        <f>Table1[[#This Row],[Pit Count]]</f>
        <v>15</v>
      </c>
      <c r="Q37" s="12">
        <f>IFERROR(Table2[[#This Row],[Pit Count]]/Table2[[#This Row],[Total Beds]],"0")</f>
        <v>1</v>
      </c>
      <c r="R37" t="str">
        <f>Table1[[#This Row],[HMIS Participating]]</f>
        <v>Yes</v>
      </c>
      <c r="S37">
        <f>Table1[[#This Row],[Victim Service Provider]]</f>
        <v>0</v>
      </c>
      <c r="T37" t="str">
        <f>Table1[[#This Row],[Target Population]]</f>
        <v>NA</v>
      </c>
      <c r="U37">
        <f>Table1[[#This Row],[Bed Type]]</f>
        <v>0</v>
      </c>
      <c r="V37" t="str">
        <f>Table1[[#This Row],[address1]]</f>
        <v>18 West Colony Place, Suite 250</v>
      </c>
      <c r="W37">
        <f>Table1[[#This Row],[address2]]</f>
        <v>0</v>
      </c>
      <c r="X37" t="str">
        <f>Table1[[#This Row],[city]]</f>
        <v>Durham</v>
      </c>
      <c r="Y37" t="str">
        <f>Table1[[#This Row],[state]]</f>
        <v>NC</v>
      </c>
      <c r="Z37">
        <f>Table1[[#This Row],[zip]]</f>
        <v>27701</v>
      </c>
    </row>
    <row r="38" spans="2:26" x14ac:dyDescent="0.35">
      <c r="B38" t="str">
        <f>Table1[[#This Row],[CoC]]</f>
        <v>Durham City &amp; County CoC</v>
      </c>
      <c r="C38" t="str">
        <f>IF(OR(Table2[[#This Row],[CoC]]="Durham City &amp; County CoC",Table2[[#This Row],[CoC]]="Chapel Hill/Orange County CoC"),"NA",(_xlfn.XLOOKUP(Table2[[#This Row],[HMIS Project ID]],'region ref'!A:A,'region ref'!C:C,"",0)))</f>
        <v>NA</v>
      </c>
      <c r="D38" t="str">
        <f>IF(OR(Table2[[#This Row],[CoC]]="Durham City &amp; County CoC",Table2[[#This Row],[CoC]]="Chapel Hill/Orange County CoC"),Table2[[#This Row],[CoC]],(_xlfn.XLOOKUP(Table2[[#This Row],[HMIS Project ID]],'region ref'!A:A,'region ref'!B:B,"",0)))</f>
        <v>Durham City &amp; County CoC</v>
      </c>
      <c r="E38" t="str">
        <f>Table1[[#This Row],[Organization Name]]</f>
        <v>Housing for New Hope - Durham County</v>
      </c>
      <c r="F38" t="str">
        <f>Table1[[#This Row],[Project Name]]</f>
        <v>Housing for New Hope - Durham County - Williams Square Apartments - PSH - HUD</v>
      </c>
      <c r="G38">
        <f>Table1[[#This Row],[HMIS Project ID]]</f>
        <v>4544</v>
      </c>
      <c r="H38" t="str">
        <f>Table1[[#This Row],[Project Type]]</f>
        <v>PSH</v>
      </c>
      <c r="I38">
        <f>Table1[[#This Row],[Beds HH w/ Children]]</f>
        <v>0</v>
      </c>
      <c r="J38">
        <f>Table1[[#This Row],[Units HH w/ Children]]</f>
        <v>0</v>
      </c>
      <c r="K38">
        <f>Table1[[#This Row],[Beds HH w/o Children]]</f>
        <v>18</v>
      </c>
      <c r="L38">
        <f>Table1[[#This Row],[Year-Round Beds]]</f>
        <v>18</v>
      </c>
      <c r="M38">
        <f>Table1[[#This Row],[Overflow Beds]]</f>
        <v>0</v>
      </c>
      <c r="N38">
        <f>Table1[[#This Row],[Total Seasonal Beds]]</f>
        <v>0</v>
      </c>
      <c r="O38">
        <f>Table1[[#This Row],[Total Beds]]</f>
        <v>18</v>
      </c>
      <c r="P38">
        <f>Table1[[#This Row],[Pit Count]]</f>
        <v>18</v>
      </c>
      <c r="Q38" s="12">
        <f>IFERROR(Table2[[#This Row],[Pit Count]]/Table2[[#This Row],[Total Beds]],"0")</f>
        <v>1</v>
      </c>
      <c r="R38" t="str">
        <f>Table1[[#This Row],[HMIS Participating]]</f>
        <v>Yes</v>
      </c>
      <c r="S38">
        <f>Table1[[#This Row],[Victim Service Provider]]</f>
        <v>0</v>
      </c>
      <c r="T38" t="str">
        <f>Table1[[#This Row],[Target Population]]</f>
        <v>NA</v>
      </c>
      <c r="U38">
        <f>Table1[[#This Row],[Bed Type]]</f>
        <v>0</v>
      </c>
      <c r="V38" t="str">
        <f>Table1[[#This Row],[address1]]</f>
        <v>501 E. Carver St.</v>
      </c>
      <c r="W38">
        <f>Table1[[#This Row],[address2]]</f>
        <v>0</v>
      </c>
      <c r="X38" t="str">
        <f>Table1[[#This Row],[city]]</f>
        <v>Durham</v>
      </c>
      <c r="Y38" t="str">
        <f>Table1[[#This Row],[state]]</f>
        <v>NC</v>
      </c>
      <c r="Z38">
        <f>Table1[[#This Row],[zip]]</f>
        <v>27704</v>
      </c>
    </row>
    <row r="39" spans="2:26" x14ac:dyDescent="0.35">
      <c r="B39" t="str">
        <f>Table1[[#This Row],[CoC]]</f>
        <v>Durham City &amp; County CoC</v>
      </c>
      <c r="C39" t="str">
        <f>IF(OR(Table2[[#This Row],[CoC]]="Durham City &amp; County CoC",Table2[[#This Row],[CoC]]="Chapel Hill/Orange County CoC"),"NA",(_xlfn.XLOOKUP(Table2[[#This Row],[HMIS Project ID]],'region ref'!A:A,'region ref'!C:C,"",0)))</f>
        <v>NA</v>
      </c>
      <c r="D39" t="str">
        <f>IF(OR(Table2[[#This Row],[CoC]]="Durham City &amp; County CoC",Table2[[#This Row],[CoC]]="Chapel Hill/Orange County CoC"),Table2[[#This Row],[CoC]],(_xlfn.XLOOKUP(Table2[[#This Row],[HMIS Project ID]],'region ref'!A:A,'region ref'!B:B,"",0)))</f>
        <v>Durham City &amp; County CoC</v>
      </c>
      <c r="E39" t="str">
        <f>Table1[[#This Row],[Organization Name]]</f>
        <v>Housing for New Hope - Durham County</v>
      </c>
      <c r="F39" t="str">
        <f>Table1[[#This Row],[Project Name]]</f>
        <v>Housing for New Hope - Durham County - Williams Square Apartments 3 - PSH - HUD</v>
      </c>
      <c r="G39">
        <f>Table1[[#This Row],[HMIS Project ID]]</f>
        <v>4546</v>
      </c>
      <c r="H39" t="str">
        <f>Table1[[#This Row],[Project Type]]</f>
        <v>PSH</v>
      </c>
      <c r="I39">
        <f>Table1[[#This Row],[Beds HH w/ Children]]</f>
        <v>0</v>
      </c>
      <c r="J39">
        <f>Table1[[#This Row],[Units HH w/ Children]]</f>
        <v>0</v>
      </c>
      <c r="K39">
        <f>Table1[[#This Row],[Beds HH w/o Children]]</f>
        <v>2</v>
      </c>
      <c r="L39">
        <f>Table1[[#This Row],[Year-Round Beds]]</f>
        <v>2</v>
      </c>
      <c r="M39">
        <f>Table1[[#This Row],[Overflow Beds]]</f>
        <v>0</v>
      </c>
      <c r="N39">
        <f>Table1[[#This Row],[Total Seasonal Beds]]</f>
        <v>0</v>
      </c>
      <c r="O39">
        <f>Table1[[#This Row],[Total Beds]]</f>
        <v>2</v>
      </c>
      <c r="P39">
        <f>Table1[[#This Row],[Pit Count]]</f>
        <v>2</v>
      </c>
      <c r="Q39" s="12">
        <f>IFERROR(Table2[[#This Row],[Pit Count]]/Table2[[#This Row],[Total Beds]],"0")</f>
        <v>1</v>
      </c>
      <c r="R39" t="str">
        <f>Table1[[#This Row],[HMIS Participating]]</f>
        <v>Yes</v>
      </c>
      <c r="S39">
        <f>Table1[[#This Row],[Victim Service Provider]]</f>
        <v>0</v>
      </c>
      <c r="T39" t="str">
        <f>Table1[[#This Row],[Target Population]]</f>
        <v>NA</v>
      </c>
      <c r="U39">
        <f>Table1[[#This Row],[Bed Type]]</f>
        <v>0</v>
      </c>
      <c r="V39" t="str">
        <f>Table1[[#This Row],[address1]]</f>
        <v>501 E. Carver St.</v>
      </c>
      <c r="W39">
        <f>Table1[[#This Row],[address2]]</f>
        <v>0</v>
      </c>
      <c r="X39" t="str">
        <f>Table1[[#This Row],[city]]</f>
        <v>Durham</v>
      </c>
      <c r="Y39" t="str">
        <f>Table1[[#This Row],[state]]</f>
        <v>NC</v>
      </c>
      <c r="Z39">
        <f>Table1[[#This Row],[zip]]</f>
        <v>27704</v>
      </c>
    </row>
    <row r="40" spans="2:26" x14ac:dyDescent="0.35">
      <c r="B40" t="str">
        <f>Table1[[#This Row],[CoC]]</f>
        <v>Durham City &amp; County CoC</v>
      </c>
      <c r="C40" t="str">
        <f>IF(OR(Table2[[#This Row],[CoC]]="Durham City &amp; County CoC",Table2[[#This Row],[CoC]]="Chapel Hill/Orange County CoC"),"NA",(_xlfn.XLOOKUP(Table2[[#This Row],[HMIS Project ID]],'region ref'!A:A,'region ref'!C:C,"",0)))</f>
        <v>NA</v>
      </c>
      <c r="D40" t="str">
        <f>IF(OR(Table2[[#This Row],[CoC]]="Durham City &amp; County CoC",Table2[[#This Row],[CoC]]="Chapel Hill/Orange County CoC"),Table2[[#This Row],[CoC]],(_xlfn.XLOOKUP(Table2[[#This Row],[HMIS Project ID]],'region ref'!A:A,'region ref'!B:B,"",0)))</f>
        <v>Durham City &amp; County CoC</v>
      </c>
      <c r="E40" t="str">
        <f>Table1[[#This Row],[Organization Name]]</f>
        <v>Open Table Ministry - Durham County</v>
      </c>
      <c r="F40" t="str">
        <f>Table1[[#This Row],[Project Name]]</f>
        <v>Open Table Ministry - Durham County - Expanded Winter Shelter - ES - DHF</v>
      </c>
      <c r="G40">
        <f>Table1[[#This Row],[HMIS Project ID]]</f>
        <v>21017</v>
      </c>
      <c r="H40" t="str">
        <f>Table1[[#This Row],[Project Type]]</f>
        <v>ES</v>
      </c>
      <c r="I40">
        <f>Table1[[#This Row],[Beds HH w/ Children]]</f>
        <v>0</v>
      </c>
      <c r="J40">
        <f>Table1[[#This Row],[Units HH w/ Children]]</f>
        <v>0</v>
      </c>
      <c r="K40">
        <f>Table1[[#This Row],[Beds HH w/o Children]]</f>
        <v>0</v>
      </c>
      <c r="L40">
        <f>Table1[[#This Row],[Year-Round Beds]]</f>
        <v>0</v>
      </c>
      <c r="M40">
        <f>Table1[[#This Row],[Overflow Beds]]</f>
        <v>0</v>
      </c>
      <c r="N40">
        <f>Table1[[#This Row],[Total Seasonal Beds]]</f>
        <v>52</v>
      </c>
      <c r="O40">
        <f>Table1[[#This Row],[Total Beds]]</f>
        <v>52</v>
      </c>
      <c r="P40">
        <f>Table1[[#This Row],[Pit Count]]</f>
        <v>46</v>
      </c>
      <c r="Q40" s="12">
        <f>IFERROR(Table2[[#This Row],[Pit Count]]/Table2[[#This Row],[Total Beds]],"0")</f>
        <v>0.88461538461538458</v>
      </c>
      <c r="R40" t="str">
        <f>Table1[[#This Row],[HMIS Participating]]</f>
        <v>Yes</v>
      </c>
      <c r="S40">
        <f>Table1[[#This Row],[Victim Service Provider]]</f>
        <v>0</v>
      </c>
      <c r="T40" t="str">
        <f>Table1[[#This Row],[Target Population]]</f>
        <v>NA</v>
      </c>
      <c r="U40" t="str">
        <f>Table1[[#This Row],[Bed Type]]</f>
        <v>Facility</v>
      </c>
      <c r="V40" t="str">
        <f>Table1[[#This Row],[address1]]</f>
        <v>806 Clarendon St</v>
      </c>
      <c r="W40">
        <f>Table1[[#This Row],[address2]]</f>
        <v>0</v>
      </c>
      <c r="X40" t="str">
        <f>Table1[[#This Row],[city]]</f>
        <v>Durham</v>
      </c>
      <c r="Y40" t="str">
        <f>Table1[[#This Row],[state]]</f>
        <v>NC</v>
      </c>
      <c r="Z40">
        <f>Table1[[#This Row],[zip]]</f>
        <v>27701</v>
      </c>
    </row>
    <row r="41" spans="2:26" x14ac:dyDescent="0.35">
      <c r="B41" t="str">
        <f>Table1[[#This Row],[CoC]]</f>
        <v>Durham City &amp; County CoC</v>
      </c>
      <c r="C41" t="str">
        <f>IF(OR(Table2[[#This Row],[CoC]]="Durham City &amp; County CoC",Table2[[#This Row],[CoC]]="Chapel Hill/Orange County CoC"),"NA",(_xlfn.XLOOKUP(Table2[[#This Row],[HMIS Project ID]],'region ref'!A:A,'region ref'!C:C,"",0)))</f>
        <v>NA</v>
      </c>
      <c r="D41" t="str">
        <f>IF(OR(Table2[[#This Row],[CoC]]="Durham City &amp; County CoC",Table2[[#This Row],[CoC]]="Chapel Hill/Orange County CoC"),Table2[[#This Row],[CoC]],(_xlfn.XLOOKUP(Table2[[#This Row],[HMIS Project ID]],'region ref'!A:A,'region ref'!B:B,"",0)))</f>
        <v>Durham City &amp; County CoC</v>
      </c>
      <c r="E41" t="str">
        <f>Table1[[#This Row],[Organization Name]]</f>
        <v>Project Access of Durham - Durham County</v>
      </c>
      <c r="F41" t="str">
        <f>Table1[[#This Row],[Project Name]]</f>
        <v>Project Access of Durham - Durham County - DHCT - PSH - CoC</v>
      </c>
      <c r="G41">
        <f>Table1[[#This Row],[HMIS Project ID]]</f>
        <v>21049</v>
      </c>
      <c r="H41" t="str">
        <f>Table1[[#This Row],[Project Type]]</f>
        <v>PSH</v>
      </c>
      <c r="I41">
        <f>Table1[[#This Row],[Beds HH w/ Children]]</f>
        <v>0</v>
      </c>
      <c r="J41">
        <f>Table1[[#This Row],[Units HH w/ Children]]</f>
        <v>0</v>
      </c>
      <c r="K41">
        <f>Table1[[#This Row],[Beds HH w/o Children]]</f>
        <v>1</v>
      </c>
      <c r="L41">
        <f>Table1[[#This Row],[Year-Round Beds]]</f>
        <v>1</v>
      </c>
      <c r="M41">
        <f>Table1[[#This Row],[Overflow Beds]]</f>
        <v>0</v>
      </c>
      <c r="N41">
        <f>Table1[[#This Row],[Total Seasonal Beds]]</f>
        <v>0</v>
      </c>
      <c r="O41">
        <f>Table1[[#This Row],[Total Beds]]</f>
        <v>1</v>
      </c>
      <c r="P41">
        <f>Table1[[#This Row],[Pit Count]]</f>
        <v>1</v>
      </c>
      <c r="Q41" s="12">
        <f>IFERROR(Table2[[#This Row],[Pit Count]]/Table2[[#This Row],[Total Beds]],"0")</f>
        <v>1</v>
      </c>
      <c r="R41" t="str">
        <f>Table1[[#This Row],[HMIS Participating]]</f>
        <v>Yes</v>
      </c>
      <c r="S41">
        <f>Table1[[#This Row],[Victim Service Provider]]</f>
        <v>0</v>
      </c>
      <c r="T41" t="str">
        <f>Table1[[#This Row],[Target Population]]</f>
        <v>NA</v>
      </c>
      <c r="U41">
        <f>Table1[[#This Row],[Bed Type]]</f>
        <v>0</v>
      </c>
      <c r="V41" t="str">
        <f>Table1[[#This Row],[address1]]</f>
        <v>4206 N. Roxboro St Suite 100</v>
      </c>
      <c r="W41">
        <f>Table1[[#This Row],[address2]]</f>
        <v>0</v>
      </c>
      <c r="X41" t="str">
        <f>Table1[[#This Row],[city]]</f>
        <v>Durham</v>
      </c>
      <c r="Y41" t="str">
        <f>Table1[[#This Row],[state]]</f>
        <v>NC</v>
      </c>
      <c r="Z41">
        <f>Table1[[#This Row],[zip]]</f>
        <v>27707</v>
      </c>
    </row>
    <row r="42" spans="2:26" x14ac:dyDescent="0.35">
      <c r="B42" t="str">
        <f>Table1[[#This Row],[CoC]]</f>
        <v>Durham City &amp; County CoC</v>
      </c>
      <c r="C42" t="str">
        <f>IF(OR(Table2[[#This Row],[CoC]]="Durham City &amp; County CoC",Table2[[#This Row],[CoC]]="Chapel Hill/Orange County CoC"),"NA",(_xlfn.XLOOKUP(Table2[[#This Row],[HMIS Project ID]],'region ref'!A:A,'region ref'!C:C,"",0)))</f>
        <v>NA</v>
      </c>
      <c r="D42" t="str">
        <f>IF(OR(Table2[[#This Row],[CoC]]="Durham City &amp; County CoC",Table2[[#This Row],[CoC]]="Chapel Hill/Orange County CoC"),Table2[[#This Row],[CoC]],(_xlfn.XLOOKUP(Table2[[#This Row],[HMIS Project ID]],'region ref'!A:A,'region ref'!B:B,"",0)))</f>
        <v>Durham City &amp; County CoC</v>
      </c>
      <c r="E42" t="str">
        <f>Table1[[#This Row],[Organization Name]]</f>
        <v>Project Access of Durham - Durham County</v>
      </c>
      <c r="F42" t="str">
        <f>Table1[[#This Row],[Project Name]]</f>
        <v>Project Access of Durham - Durham County - Homeless Care Transitions - ES - Private</v>
      </c>
      <c r="G42">
        <f>Table1[[#This Row],[HMIS Project ID]]</f>
        <v>7530</v>
      </c>
      <c r="H42" t="str">
        <f>Table1[[#This Row],[Project Type]]</f>
        <v>ES</v>
      </c>
      <c r="I42">
        <f>Table1[[#This Row],[Beds HH w/ Children]]</f>
        <v>0</v>
      </c>
      <c r="J42">
        <f>Table1[[#This Row],[Units HH w/ Children]]</f>
        <v>0</v>
      </c>
      <c r="K42">
        <f>Table1[[#This Row],[Beds HH w/o Children]]</f>
        <v>4</v>
      </c>
      <c r="L42">
        <f>Table1[[#This Row],[Year-Round Beds]]</f>
        <v>4</v>
      </c>
      <c r="M42">
        <f>Table1[[#This Row],[Overflow Beds]]</f>
        <v>0</v>
      </c>
      <c r="N42">
        <f>Table1[[#This Row],[Total Seasonal Beds]]</f>
        <v>0</v>
      </c>
      <c r="O42">
        <f>Table1[[#This Row],[Total Beds]]</f>
        <v>4</v>
      </c>
      <c r="P42">
        <f>Table1[[#This Row],[Pit Count]]</f>
        <v>4</v>
      </c>
      <c r="Q42" s="12">
        <f>IFERROR(Table2[[#This Row],[Pit Count]]/Table2[[#This Row],[Total Beds]],"0")</f>
        <v>1</v>
      </c>
      <c r="R42" t="str">
        <f>Table1[[#This Row],[HMIS Participating]]</f>
        <v>Yes</v>
      </c>
      <c r="S42">
        <f>Table1[[#This Row],[Victim Service Provider]]</f>
        <v>0</v>
      </c>
      <c r="T42" t="str">
        <f>Table1[[#This Row],[Target Population]]</f>
        <v>NA</v>
      </c>
      <c r="U42" t="str">
        <f>Table1[[#This Row],[Bed Type]]</f>
        <v>Voucher</v>
      </c>
      <c r="V42" t="str">
        <f>Table1[[#This Row],[address1]]</f>
        <v>4206 N. Roxboro St Suite 100</v>
      </c>
      <c r="W42">
        <f>Table1[[#This Row],[address2]]</f>
        <v>0</v>
      </c>
      <c r="X42" t="str">
        <f>Table1[[#This Row],[city]]</f>
        <v>Durham</v>
      </c>
      <c r="Y42" t="str">
        <f>Table1[[#This Row],[state]]</f>
        <v>NC</v>
      </c>
      <c r="Z42">
        <f>Table1[[#This Row],[zip]]</f>
        <v>27704</v>
      </c>
    </row>
    <row r="43" spans="2:26" x14ac:dyDescent="0.35">
      <c r="B43" t="str">
        <f>Table1[[#This Row],[CoC]]</f>
        <v>Durham City &amp; County CoC</v>
      </c>
      <c r="C43" t="str">
        <f>IF(OR(Table2[[#This Row],[CoC]]="Durham City &amp; County CoC",Table2[[#This Row],[CoC]]="Chapel Hill/Orange County CoC"),"NA",(_xlfn.XLOOKUP(Table2[[#This Row],[HMIS Project ID]],'region ref'!A:A,'region ref'!C:C,"",0)))</f>
        <v>NA</v>
      </c>
      <c r="D43" t="str">
        <f>IF(OR(Table2[[#This Row],[CoC]]="Durham City &amp; County CoC",Table2[[#This Row],[CoC]]="Chapel Hill/Orange County CoC"),Table2[[#This Row],[CoC]],(_xlfn.XLOOKUP(Table2[[#This Row],[HMIS Project ID]],'region ref'!A:A,'region ref'!B:B,"",0)))</f>
        <v>Durham City &amp; County CoC</v>
      </c>
      <c r="E43" t="str">
        <f>Table1[[#This Row],[Organization Name]]</f>
        <v>Project Access of Durham - Durham County</v>
      </c>
      <c r="F43" t="str">
        <f>Table1[[#This Row],[Project Name]]</f>
        <v>Project Access of Durham - Durham County - Rapid Re-Housing - RRH - City DHF</v>
      </c>
      <c r="G43">
        <f>Table1[[#This Row],[HMIS Project ID]]</f>
        <v>20204</v>
      </c>
      <c r="H43" t="str">
        <f>Table1[[#This Row],[Project Type]]</f>
        <v>RRH</v>
      </c>
      <c r="I43">
        <f>Table1[[#This Row],[Beds HH w/ Children]]</f>
        <v>0</v>
      </c>
      <c r="J43">
        <f>Table1[[#This Row],[Units HH w/ Children]]</f>
        <v>0</v>
      </c>
      <c r="K43">
        <f>Table1[[#This Row],[Beds HH w/o Children]]</f>
        <v>5</v>
      </c>
      <c r="L43">
        <f>Table1[[#This Row],[Year-Round Beds]]</f>
        <v>5</v>
      </c>
      <c r="M43">
        <f>Table1[[#This Row],[Overflow Beds]]</f>
        <v>0</v>
      </c>
      <c r="N43">
        <f>Table1[[#This Row],[Total Seasonal Beds]]</f>
        <v>0</v>
      </c>
      <c r="O43">
        <f>Table1[[#This Row],[Total Beds]]</f>
        <v>5</v>
      </c>
      <c r="P43">
        <f>Table1[[#This Row],[Pit Count]]</f>
        <v>5</v>
      </c>
      <c r="Q43" s="12">
        <f>IFERROR(Table2[[#This Row],[Pit Count]]/Table2[[#This Row],[Total Beds]],"0")</f>
        <v>1</v>
      </c>
      <c r="R43" t="str">
        <f>Table1[[#This Row],[HMIS Participating]]</f>
        <v>Yes</v>
      </c>
      <c r="S43">
        <f>Table1[[#This Row],[Victim Service Provider]]</f>
        <v>0</v>
      </c>
      <c r="T43" t="str">
        <f>Table1[[#This Row],[Target Population]]</f>
        <v>NA</v>
      </c>
      <c r="U43">
        <f>Table1[[#This Row],[Bed Type]]</f>
        <v>0</v>
      </c>
      <c r="V43" t="str">
        <f>Table1[[#This Row],[address1]]</f>
        <v>4206 N. Roxboro St Suite 100</v>
      </c>
      <c r="W43">
        <f>Table1[[#This Row],[address2]]</f>
        <v>0</v>
      </c>
      <c r="X43" t="str">
        <f>Table1[[#This Row],[city]]</f>
        <v>Durham</v>
      </c>
      <c r="Y43" t="str">
        <f>Table1[[#This Row],[state]]</f>
        <v>NC</v>
      </c>
      <c r="Z43">
        <f>Table1[[#This Row],[zip]]</f>
        <v>27707</v>
      </c>
    </row>
    <row r="44" spans="2:26" x14ac:dyDescent="0.35">
      <c r="B44" t="str">
        <f>Table1[[#This Row],[CoC]]</f>
        <v>Durham City &amp; County CoC</v>
      </c>
      <c r="C44" t="str">
        <f>IF(OR(Table2[[#This Row],[CoC]]="Durham City &amp; County CoC",Table2[[#This Row],[CoC]]="Chapel Hill/Orange County CoC"),"NA",(_xlfn.XLOOKUP(Table2[[#This Row],[HMIS Project ID]],'region ref'!A:A,'region ref'!C:C,"",0)))</f>
        <v>NA</v>
      </c>
      <c r="D44" t="str">
        <f>IF(OR(Table2[[#This Row],[CoC]]="Durham City &amp; County CoC",Table2[[#This Row],[CoC]]="Chapel Hill/Orange County CoC"),Table2[[#This Row],[CoC]],(_xlfn.XLOOKUP(Table2[[#This Row],[HMIS Project ID]],'region ref'!A:A,'region ref'!B:B,"",0)))</f>
        <v>Durham City &amp; County CoC</v>
      </c>
      <c r="E44" t="str">
        <f>Table1[[#This Row],[Organization Name]]</f>
        <v>Triangle Residential Options For Substance Abusers - Durham County</v>
      </c>
      <c r="F44" t="str">
        <f>Table1[[#This Row],[Project Name]]</f>
        <v>Triangle Residential Options for Substance Abusers - Durham County - TROSA GPD - TH -  VA</v>
      </c>
      <c r="G44">
        <f>Table1[[#This Row],[HMIS Project ID]]</f>
        <v>5363</v>
      </c>
      <c r="H44" t="str">
        <f>Table1[[#This Row],[Project Type]]</f>
        <v>TH</v>
      </c>
      <c r="I44">
        <f>Table1[[#This Row],[Beds HH w/ Children]]</f>
        <v>0</v>
      </c>
      <c r="J44">
        <f>Table1[[#This Row],[Units HH w/ Children]]</f>
        <v>0</v>
      </c>
      <c r="K44">
        <f>Table1[[#This Row],[Beds HH w/o Children]]</f>
        <v>15</v>
      </c>
      <c r="L44">
        <f>Table1[[#This Row],[Year-Round Beds]]</f>
        <v>15</v>
      </c>
      <c r="M44">
        <f>Table1[[#This Row],[Overflow Beds]]</f>
        <v>0</v>
      </c>
      <c r="N44">
        <f>Table1[[#This Row],[Total Seasonal Beds]]</f>
        <v>0</v>
      </c>
      <c r="O44">
        <f>Table1[[#This Row],[Total Beds]]</f>
        <v>15</v>
      </c>
      <c r="P44">
        <f>Table1[[#This Row],[Pit Count]]</f>
        <v>9</v>
      </c>
      <c r="Q44" s="12">
        <f>IFERROR(Table2[[#This Row],[Pit Count]]/Table2[[#This Row],[Total Beds]],"0")</f>
        <v>0.6</v>
      </c>
      <c r="R44" t="str">
        <f>Table1[[#This Row],[HMIS Participating]]</f>
        <v>Yes</v>
      </c>
      <c r="S44">
        <f>Table1[[#This Row],[Victim Service Provider]]</f>
        <v>0</v>
      </c>
      <c r="T44" t="str">
        <f>Table1[[#This Row],[Target Population]]</f>
        <v>NA</v>
      </c>
      <c r="U44">
        <f>Table1[[#This Row],[Bed Type]]</f>
        <v>0</v>
      </c>
      <c r="V44" t="str">
        <f>Table1[[#This Row],[address1]]</f>
        <v>1820 James St.</v>
      </c>
      <c r="W44">
        <f>Table1[[#This Row],[address2]]</f>
        <v>0</v>
      </c>
      <c r="X44" t="str">
        <f>Table1[[#This Row],[city]]</f>
        <v>Durham</v>
      </c>
      <c r="Y44" t="str">
        <f>Table1[[#This Row],[state]]</f>
        <v>NC</v>
      </c>
      <c r="Z44">
        <f>Table1[[#This Row],[zip]]</f>
        <v>27707</v>
      </c>
    </row>
    <row r="45" spans="2:26" x14ac:dyDescent="0.35">
      <c r="B45" t="str">
        <f>Table1[[#This Row],[CoC]]</f>
        <v>Durham City &amp; County CoC</v>
      </c>
      <c r="C45" t="str">
        <f>IF(OR(Table2[[#This Row],[CoC]]="Durham City &amp; County CoC",Table2[[#This Row],[CoC]]="Chapel Hill/Orange County CoC"),"NA",(_xlfn.XLOOKUP(Table2[[#This Row],[HMIS Project ID]],'region ref'!A:A,'region ref'!C:C,"",0)))</f>
        <v>NA</v>
      </c>
      <c r="D45" t="str">
        <f>IF(OR(Table2[[#This Row],[CoC]]="Durham City &amp; County CoC",Table2[[#This Row],[CoC]]="Chapel Hill/Orange County CoC"),Table2[[#This Row],[CoC]],(_xlfn.XLOOKUP(Table2[[#This Row],[HMIS Project ID]],'region ref'!A:A,'region ref'!B:B,"",0)))</f>
        <v>Durham City &amp; County CoC</v>
      </c>
      <c r="E45" t="str">
        <f>Table1[[#This Row],[Organization Name]]</f>
        <v>Urban Ministries of Durham - Durham County</v>
      </c>
      <c r="F45" t="str">
        <f>Table1[[#This Row],[Project Name]]</f>
        <v>Urban Ministries of Durham - Durham County - Families Emergency Shelter - ES - Private</v>
      </c>
      <c r="G45">
        <f>Table1[[#This Row],[HMIS Project ID]]</f>
        <v>5837</v>
      </c>
      <c r="H45" t="str">
        <f>Table1[[#This Row],[Project Type]]</f>
        <v>ES</v>
      </c>
      <c r="I45">
        <f>Table1[[#This Row],[Beds HH w/ Children]]</f>
        <v>32</v>
      </c>
      <c r="J45">
        <f>Table1[[#This Row],[Units HH w/ Children]]</f>
        <v>8</v>
      </c>
      <c r="K45">
        <f>Table1[[#This Row],[Beds HH w/o Children]]</f>
        <v>0</v>
      </c>
      <c r="L45">
        <f>Table1[[#This Row],[Year-Round Beds]]</f>
        <v>32</v>
      </c>
      <c r="M45">
        <f>Table1[[#This Row],[Overflow Beds]]</f>
        <v>0</v>
      </c>
      <c r="N45">
        <f>Table1[[#This Row],[Total Seasonal Beds]]</f>
        <v>0</v>
      </c>
      <c r="O45">
        <f>Table1[[#This Row],[Total Beds]]</f>
        <v>32</v>
      </c>
      <c r="P45">
        <f>Table1[[#This Row],[Pit Count]]</f>
        <v>21</v>
      </c>
      <c r="Q45" s="12">
        <f>IFERROR(Table2[[#This Row],[Pit Count]]/Table2[[#This Row],[Total Beds]],"0")</f>
        <v>0.65625</v>
      </c>
      <c r="R45" t="str">
        <f>Table1[[#This Row],[HMIS Participating]]</f>
        <v>Yes</v>
      </c>
      <c r="S45">
        <f>Table1[[#This Row],[Victim Service Provider]]</f>
        <v>0</v>
      </c>
      <c r="T45" t="str">
        <f>Table1[[#This Row],[Target Population]]</f>
        <v>NA</v>
      </c>
      <c r="U45" t="str">
        <f>Table1[[#This Row],[Bed Type]]</f>
        <v>Facility</v>
      </c>
      <c r="V45" t="str">
        <f>Table1[[#This Row],[address1]]</f>
        <v>410 Liberty Street</v>
      </c>
      <c r="W45" t="str">
        <f>Table1[[#This Row],[address2]]</f>
        <v>P.O. Box 249</v>
      </c>
      <c r="X45" t="str">
        <f>Table1[[#This Row],[city]]</f>
        <v>Durham</v>
      </c>
      <c r="Y45" t="str">
        <f>Table1[[#This Row],[state]]</f>
        <v>NC</v>
      </c>
      <c r="Z45">
        <f>Table1[[#This Row],[zip]]</f>
        <v>27702</v>
      </c>
    </row>
    <row r="46" spans="2:26" x14ac:dyDescent="0.35">
      <c r="B46" t="str">
        <f>Table1[[#This Row],[CoC]]</f>
        <v>Durham City &amp; County CoC</v>
      </c>
      <c r="C46" t="str">
        <f>IF(OR(Table2[[#This Row],[CoC]]="Durham City &amp; County CoC",Table2[[#This Row],[CoC]]="Chapel Hill/Orange County CoC"),"NA",(_xlfn.XLOOKUP(Table2[[#This Row],[HMIS Project ID]],'region ref'!A:A,'region ref'!C:C,"",0)))</f>
        <v>NA</v>
      </c>
      <c r="D46" t="str">
        <f>IF(OR(Table2[[#This Row],[CoC]]="Durham City &amp; County CoC",Table2[[#This Row],[CoC]]="Chapel Hill/Orange County CoC"),Table2[[#This Row],[CoC]],(_xlfn.XLOOKUP(Table2[[#This Row],[HMIS Project ID]],'region ref'!A:A,'region ref'!B:B,"",0)))</f>
        <v>Durham City &amp; County CoC</v>
      </c>
      <c r="E46" t="str">
        <f>Table1[[#This Row],[Organization Name]]</f>
        <v>Urban Ministries of Durham - Durham County</v>
      </c>
      <c r="F46" t="str">
        <f>Table1[[#This Row],[Project Name]]</f>
        <v>Urban Ministries of Durham - Durham County - Fresh Start II RRH - HUD</v>
      </c>
      <c r="G46">
        <f>Table1[[#This Row],[HMIS Project ID]]</f>
        <v>7168</v>
      </c>
      <c r="H46" t="str">
        <f>Table1[[#This Row],[Project Type]]</f>
        <v>RRH</v>
      </c>
      <c r="I46">
        <f>Table1[[#This Row],[Beds HH w/ Children]]</f>
        <v>2</v>
      </c>
      <c r="J46">
        <f>Table1[[#This Row],[Units HH w/ Children]]</f>
        <v>1</v>
      </c>
      <c r="K46">
        <f>Table1[[#This Row],[Beds HH w/o Children]]</f>
        <v>13</v>
      </c>
      <c r="L46">
        <f>Table1[[#This Row],[Year-Round Beds]]</f>
        <v>15</v>
      </c>
      <c r="M46">
        <f>Table1[[#This Row],[Overflow Beds]]</f>
        <v>0</v>
      </c>
      <c r="N46">
        <f>Table1[[#This Row],[Total Seasonal Beds]]</f>
        <v>0</v>
      </c>
      <c r="O46">
        <f>Table1[[#This Row],[Total Beds]]</f>
        <v>15</v>
      </c>
      <c r="P46">
        <f>Table1[[#This Row],[Pit Count]]</f>
        <v>15</v>
      </c>
      <c r="Q46" s="12">
        <f>IFERROR(Table2[[#This Row],[Pit Count]]/Table2[[#This Row],[Total Beds]],"0")</f>
        <v>1</v>
      </c>
      <c r="R46" t="str">
        <f>Table1[[#This Row],[HMIS Participating]]</f>
        <v>Yes</v>
      </c>
      <c r="S46">
        <f>Table1[[#This Row],[Victim Service Provider]]</f>
        <v>0</v>
      </c>
      <c r="T46" t="str">
        <f>Table1[[#This Row],[Target Population]]</f>
        <v>NA</v>
      </c>
      <c r="U46">
        <f>Table1[[#This Row],[Bed Type]]</f>
        <v>0</v>
      </c>
      <c r="V46" t="str">
        <f>Table1[[#This Row],[address1]]</f>
        <v>410 Liberty Street</v>
      </c>
      <c r="W46">
        <f>Table1[[#This Row],[address2]]</f>
        <v>0</v>
      </c>
      <c r="X46" t="str">
        <f>Table1[[#This Row],[city]]</f>
        <v>Durham</v>
      </c>
      <c r="Y46" t="str">
        <f>Table1[[#This Row],[state]]</f>
        <v>NC</v>
      </c>
      <c r="Z46">
        <f>Table1[[#This Row],[zip]]</f>
        <v>27705</v>
      </c>
    </row>
    <row r="47" spans="2:26" x14ac:dyDescent="0.35">
      <c r="B47" t="str">
        <f>Table1[[#This Row],[CoC]]</f>
        <v>Durham City &amp; County CoC</v>
      </c>
      <c r="C47" t="str">
        <f>IF(OR(Table2[[#This Row],[CoC]]="Durham City &amp; County CoC",Table2[[#This Row],[CoC]]="Chapel Hill/Orange County CoC"),"NA",(_xlfn.XLOOKUP(Table2[[#This Row],[HMIS Project ID]],'region ref'!A:A,'region ref'!C:C,"",0)))</f>
        <v>NA</v>
      </c>
      <c r="D47" t="str">
        <f>IF(OR(Table2[[#This Row],[CoC]]="Durham City &amp; County CoC",Table2[[#This Row],[CoC]]="Chapel Hill/Orange County CoC"),Table2[[#This Row],[CoC]],(_xlfn.XLOOKUP(Table2[[#This Row],[HMIS Project ID]],'region ref'!A:A,'region ref'!B:B,"",0)))</f>
        <v>Durham City &amp; County CoC</v>
      </c>
      <c r="E47" t="str">
        <f>Table1[[#This Row],[Organization Name]]</f>
        <v>Urban Ministries of Durham - Durham County</v>
      </c>
      <c r="F47" t="str">
        <f>Table1[[#This Row],[Project Name]]</f>
        <v>Urban Ministries of Durham - Durham County - Singles Emergency Shelter - ES - Private</v>
      </c>
      <c r="G47">
        <f>Table1[[#This Row],[HMIS Project ID]]</f>
        <v>5838</v>
      </c>
      <c r="H47" t="str">
        <f>Table1[[#This Row],[Project Type]]</f>
        <v>ES</v>
      </c>
      <c r="I47">
        <f>Table1[[#This Row],[Beds HH w/ Children]]</f>
        <v>0</v>
      </c>
      <c r="J47">
        <f>Table1[[#This Row],[Units HH w/ Children]]</f>
        <v>0</v>
      </c>
      <c r="K47">
        <f>Table1[[#This Row],[Beds HH w/o Children]]</f>
        <v>62</v>
      </c>
      <c r="L47">
        <f>Table1[[#This Row],[Year-Round Beds]]</f>
        <v>62</v>
      </c>
      <c r="M47">
        <f>Table1[[#This Row],[Overflow Beds]]</f>
        <v>0</v>
      </c>
      <c r="N47">
        <f>Table1[[#This Row],[Total Seasonal Beds]]</f>
        <v>0</v>
      </c>
      <c r="O47">
        <f>Table1[[#This Row],[Total Beds]]</f>
        <v>62</v>
      </c>
      <c r="P47">
        <f>Table1[[#This Row],[Pit Count]]</f>
        <v>61</v>
      </c>
      <c r="Q47" s="12">
        <f>IFERROR(Table2[[#This Row],[Pit Count]]/Table2[[#This Row],[Total Beds]],"0")</f>
        <v>0.9838709677419355</v>
      </c>
      <c r="R47" t="str">
        <f>Table1[[#This Row],[HMIS Participating]]</f>
        <v>Yes</v>
      </c>
      <c r="S47">
        <f>Table1[[#This Row],[Victim Service Provider]]</f>
        <v>0</v>
      </c>
      <c r="T47" t="str">
        <f>Table1[[#This Row],[Target Population]]</f>
        <v>NA</v>
      </c>
      <c r="U47" t="str">
        <f>Table1[[#This Row],[Bed Type]]</f>
        <v>Facility</v>
      </c>
      <c r="V47" t="str">
        <f>Table1[[#This Row],[address1]]</f>
        <v>410 Liberty Street</v>
      </c>
      <c r="W47" t="str">
        <f>Table1[[#This Row],[address2]]</f>
        <v>P.O. Box 249</v>
      </c>
      <c r="X47" t="str">
        <f>Table1[[#This Row],[city]]</f>
        <v>Durham</v>
      </c>
      <c r="Y47" t="str">
        <f>Table1[[#This Row],[state]]</f>
        <v>NC</v>
      </c>
      <c r="Z47">
        <f>Table1[[#This Row],[zip]]</f>
        <v>27702</v>
      </c>
    </row>
    <row r="48" spans="2:26" x14ac:dyDescent="0.35">
      <c r="B48" t="str">
        <f>Table1[[#This Row],[CoC]]</f>
        <v>Durham City &amp; County CoC</v>
      </c>
      <c r="C48" t="str">
        <f>IF(OR(Table2[[#This Row],[CoC]]="Durham City &amp; County CoC",Table2[[#This Row],[CoC]]="Chapel Hill/Orange County CoC"),"NA",(_xlfn.XLOOKUP(Table2[[#This Row],[HMIS Project ID]],'region ref'!A:A,'region ref'!C:C,"",0)))</f>
        <v>NA</v>
      </c>
      <c r="D48" t="str">
        <f>IF(OR(Table2[[#This Row],[CoC]]="Durham City &amp; County CoC",Table2[[#This Row],[CoC]]="Chapel Hill/Orange County CoC"),Table2[[#This Row],[CoC]],(_xlfn.XLOOKUP(Table2[[#This Row],[HMIS Project ID]],'region ref'!A:A,'region ref'!B:B,"",0)))</f>
        <v>Durham City &amp; County CoC</v>
      </c>
      <c r="E48" t="str">
        <f>Table1[[#This Row],[Organization Name]]</f>
        <v>Urban Ministries of Durham - Durham County</v>
      </c>
      <c r="F48" t="str">
        <f>Table1[[#This Row],[Project Name]]</f>
        <v>Urban Ministries of Durham - Durham County - White Flag Shelter - ES - Private</v>
      </c>
      <c r="G48">
        <f>Table1[[#This Row],[HMIS Project ID]]</f>
        <v>20203</v>
      </c>
      <c r="H48" t="str">
        <f>Table1[[#This Row],[Project Type]]</f>
        <v>ES</v>
      </c>
      <c r="I48">
        <f>Table1[[#This Row],[Beds HH w/ Children]]</f>
        <v>0</v>
      </c>
      <c r="J48">
        <f>Table1[[#This Row],[Units HH w/ Children]]</f>
        <v>0</v>
      </c>
      <c r="K48">
        <f>Table1[[#This Row],[Beds HH w/o Children]]</f>
        <v>0</v>
      </c>
      <c r="L48">
        <f>Table1[[#This Row],[Year-Round Beds]]</f>
        <v>0</v>
      </c>
      <c r="M48">
        <f>Table1[[#This Row],[Overflow Beds]]</f>
        <v>10</v>
      </c>
      <c r="N48">
        <f>Table1[[#This Row],[Total Seasonal Beds]]</f>
        <v>0</v>
      </c>
      <c r="O48">
        <f>Table1[[#This Row],[Total Beds]]</f>
        <v>10</v>
      </c>
      <c r="P48">
        <f>Table1[[#This Row],[Pit Count]]</f>
        <v>9</v>
      </c>
      <c r="Q48" s="12">
        <f>IFERROR(Table2[[#This Row],[Pit Count]]/Table2[[#This Row],[Total Beds]],"0")</f>
        <v>0.9</v>
      </c>
      <c r="R48" t="str">
        <f>Table1[[#This Row],[HMIS Participating]]</f>
        <v>Yes</v>
      </c>
      <c r="S48">
        <f>Table1[[#This Row],[Victim Service Provider]]</f>
        <v>0</v>
      </c>
      <c r="T48" t="str">
        <f>Table1[[#This Row],[Target Population]]</f>
        <v>NA</v>
      </c>
      <c r="U48" t="str">
        <f>Table1[[#This Row],[Bed Type]]</f>
        <v>Facility</v>
      </c>
      <c r="V48" t="str">
        <f>Table1[[#This Row],[address1]]</f>
        <v>410 Liberty Street</v>
      </c>
      <c r="W48" t="str">
        <f>Table1[[#This Row],[address2]]</f>
        <v>P.O. Box 249</v>
      </c>
      <c r="X48" t="str">
        <f>Table1[[#This Row],[city]]</f>
        <v>Durham</v>
      </c>
      <c r="Y48" t="str">
        <f>Table1[[#This Row],[state]]</f>
        <v>NC</v>
      </c>
      <c r="Z48">
        <f>Table1[[#This Row],[zip]]</f>
        <v>27702</v>
      </c>
    </row>
    <row r="49" spans="2:26" x14ac:dyDescent="0.35">
      <c r="B49" t="str">
        <f>Table1[[#This Row],[CoC]]</f>
        <v>Durham City &amp; County CoC</v>
      </c>
      <c r="C49" t="str">
        <f>IF(OR(Table2[[#This Row],[CoC]]="Durham City &amp; County CoC",Table2[[#This Row],[CoC]]="Chapel Hill/Orange County CoC"),"NA",(_xlfn.XLOOKUP(Table2[[#This Row],[HMIS Project ID]],'region ref'!A:A,'region ref'!C:C,"",0)))</f>
        <v>NA</v>
      </c>
      <c r="D49" t="str">
        <f>IF(OR(Table2[[#This Row],[CoC]]="Durham City &amp; County CoC",Table2[[#This Row],[CoC]]="Chapel Hill/Orange County CoC"),Table2[[#This Row],[CoC]],(_xlfn.XLOOKUP(Table2[[#This Row],[HMIS Project ID]],'region ref'!A:A,'region ref'!B:B,"",0)))</f>
        <v>Durham City &amp; County CoC</v>
      </c>
      <c r="E49" t="str">
        <f>Table1[[#This Row],[Organization Name]]</f>
        <v>USA Veterans Help - Durham County</v>
      </c>
      <c r="F49" t="str">
        <f>Table1[[#This Row],[Project Name]]</f>
        <v>USA Veterans Help - Durham County - USAVH - ES -  VA</v>
      </c>
      <c r="G49">
        <f>Table1[[#This Row],[HMIS Project ID]]</f>
        <v>5368</v>
      </c>
      <c r="H49" t="str">
        <f>Table1[[#This Row],[Project Type]]</f>
        <v>ES</v>
      </c>
      <c r="I49">
        <f>Table1[[#This Row],[Beds HH w/ Children]]</f>
        <v>0</v>
      </c>
      <c r="J49">
        <f>Table1[[#This Row],[Units HH w/ Children]]</f>
        <v>0</v>
      </c>
      <c r="K49">
        <f>Table1[[#This Row],[Beds HH w/o Children]]</f>
        <v>12</v>
      </c>
      <c r="L49">
        <f>Table1[[#This Row],[Year-Round Beds]]</f>
        <v>12</v>
      </c>
      <c r="M49">
        <f>Table1[[#This Row],[Overflow Beds]]</f>
        <v>0</v>
      </c>
      <c r="N49">
        <f>Table1[[#This Row],[Total Seasonal Beds]]</f>
        <v>0</v>
      </c>
      <c r="O49">
        <f>Table1[[#This Row],[Total Beds]]</f>
        <v>12</v>
      </c>
      <c r="P49">
        <f>Table1[[#This Row],[Pit Count]]</f>
        <v>12</v>
      </c>
      <c r="Q49" s="12">
        <f>IFERROR(Table2[[#This Row],[Pit Count]]/Table2[[#This Row],[Total Beds]],"0")</f>
        <v>1</v>
      </c>
      <c r="R49" t="str">
        <f>Table1[[#This Row],[HMIS Participating]]</f>
        <v>Yes</v>
      </c>
      <c r="S49">
        <f>Table1[[#This Row],[Victim Service Provider]]</f>
        <v>0</v>
      </c>
      <c r="T49" t="str">
        <f>Table1[[#This Row],[Target Population]]</f>
        <v>NA</v>
      </c>
      <c r="U49" t="str">
        <f>Table1[[#This Row],[Bed Type]]</f>
        <v>Facility</v>
      </c>
      <c r="V49" t="str">
        <f>Table1[[#This Row],[address1]]</f>
        <v>2608 Pommel Lane</v>
      </c>
      <c r="W49">
        <f>Table1[[#This Row],[address2]]</f>
        <v>0</v>
      </c>
      <c r="X49" t="str">
        <f>Table1[[#This Row],[city]]</f>
        <v>Durham</v>
      </c>
      <c r="Y49" t="str">
        <f>Table1[[#This Row],[state]]</f>
        <v>NC</v>
      </c>
      <c r="Z49">
        <f>Table1[[#This Row],[zip]]</f>
        <v>27703</v>
      </c>
    </row>
    <row r="50" spans="2:26" x14ac:dyDescent="0.35">
      <c r="B50" t="str">
        <f>Table1[[#This Row],[CoC]]</f>
        <v>Durham City &amp; County CoC</v>
      </c>
      <c r="C50" t="str">
        <f>IF(OR(Table2[[#This Row],[CoC]]="Durham City &amp; County CoC",Table2[[#This Row],[CoC]]="Chapel Hill/Orange County CoC"),"NA",(_xlfn.XLOOKUP(Table2[[#This Row],[HMIS Project ID]],'region ref'!A:A,'region ref'!C:C,"",0)))</f>
        <v>NA</v>
      </c>
      <c r="D50" t="str">
        <f>IF(OR(Table2[[#This Row],[CoC]]="Durham City &amp; County CoC",Table2[[#This Row],[CoC]]="Chapel Hill/Orange County CoC"),Table2[[#This Row],[CoC]],(_xlfn.XLOOKUP(Table2[[#This Row],[HMIS Project ID]],'region ref'!A:A,'region ref'!B:B,"",0)))</f>
        <v>Durham City &amp; County CoC</v>
      </c>
      <c r="E50" t="str">
        <f>Table1[[#This Row],[Organization Name]]</f>
        <v>Volunteers of America Carolinas - Durham County</v>
      </c>
      <c r="F50" t="str">
        <f>Table1[[#This Row],[Project Name]]</f>
        <v>VoAC - Durham County - Priority 2 (Durham) RRH - SSVF</v>
      </c>
      <c r="G50">
        <f>Table1[[#This Row],[HMIS Project ID]]</f>
        <v>5454</v>
      </c>
      <c r="H50" t="str">
        <f>Table1[[#This Row],[Project Type]]</f>
        <v>RRH</v>
      </c>
      <c r="I50">
        <f>Table1[[#This Row],[Beds HH w/ Children]]</f>
        <v>4</v>
      </c>
      <c r="J50">
        <f>Table1[[#This Row],[Units HH w/ Children]]</f>
        <v>2</v>
      </c>
      <c r="K50">
        <f>Table1[[#This Row],[Beds HH w/o Children]]</f>
        <v>36</v>
      </c>
      <c r="L50">
        <f>Table1[[#This Row],[Year-Round Beds]]</f>
        <v>40</v>
      </c>
      <c r="M50">
        <f>Table1[[#This Row],[Overflow Beds]]</f>
        <v>0</v>
      </c>
      <c r="N50">
        <f>Table1[[#This Row],[Total Seasonal Beds]]</f>
        <v>0</v>
      </c>
      <c r="O50">
        <f>Table1[[#This Row],[Total Beds]]</f>
        <v>40</v>
      </c>
      <c r="P50">
        <f>Table1[[#This Row],[Pit Count]]</f>
        <v>40</v>
      </c>
      <c r="Q50" s="12">
        <f>IFERROR(Table2[[#This Row],[Pit Count]]/Table2[[#This Row],[Total Beds]],"0")</f>
        <v>1</v>
      </c>
      <c r="R50" t="str">
        <f>Table1[[#This Row],[HMIS Participating]]</f>
        <v>Yes</v>
      </c>
      <c r="S50">
        <f>Table1[[#This Row],[Victim Service Provider]]</f>
        <v>0</v>
      </c>
      <c r="T50" t="str">
        <f>Table1[[#This Row],[Target Population]]</f>
        <v>NA</v>
      </c>
      <c r="U50">
        <f>Table1[[#This Row],[Bed Type]]</f>
        <v>0</v>
      </c>
      <c r="V50">
        <f>Table1[[#This Row],[address1]]</f>
        <v>0</v>
      </c>
      <c r="W50">
        <f>Table1[[#This Row],[address2]]</f>
        <v>0</v>
      </c>
      <c r="X50" t="str">
        <f>Table1[[#This Row],[city]]</f>
        <v>Durham</v>
      </c>
      <c r="Y50" t="str">
        <f>Table1[[#This Row],[state]]</f>
        <v>NC</v>
      </c>
      <c r="Z50">
        <f>Table1[[#This Row],[zip]]</f>
        <v>27707</v>
      </c>
    </row>
    <row r="51" spans="2:26" x14ac:dyDescent="0.35">
      <c r="B51" t="str">
        <f>Table1[[#This Row],[CoC]]</f>
        <v>Durham City &amp; County CoC</v>
      </c>
      <c r="C51" t="str">
        <f>IF(OR(Table2[[#This Row],[CoC]]="Durham City &amp; County CoC",Table2[[#This Row],[CoC]]="Chapel Hill/Orange County CoC"),"NA",(_xlfn.XLOOKUP(Table2[[#This Row],[HMIS Project ID]],'region ref'!A:A,'region ref'!C:C,"",0)))</f>
        <v>NA</v>
      </c>
      <c r="D51" t="str">
        <f>IF(OR(Table2[[#This Row],[CoC]]="Durham City &amp; County CoC",Table2[[#This Row],[CoC]]="Chapel Hill/Orange County CoC"),Table2[[#This Row],[CoC]],(_xlfn.XLOOKUP(Table2[[#This Row],[HMIS Project ID]],'region ref'!A:A,'region ref'!B:B,"",0)))</f>
        <v>Durham City &amp; County CoC</v>
      </c>
      <c r="E51" t="str">
        <f>Table1[[#This Row],[Organization Name]]</f>
        <v>Volunteers of America Carolinas - Durham County</v>
      </c>
      <c r="F51" t="str">
        <f>Table1[[#This Row],[Project Name]]</f>
        <v>Volunteers of America - Durham County - Maple Court - OPH - VA</v>
      </c>
      <c r="G51">
        <f>Table1[[#This Row],[HMIS Project ID]]</f>
        <v>20722</v>
      </c>
      <c r="H51" t="str">
        <f>Table1[[#This Row],[Project Type]]</f>
        <v>OPH</v>
      </c>
      <c r="I51">
        <f>Table1[[#This Row],[Beds HH w/ Children]]</f>
        <v>0</v>
      </c>
      <c r="J51">
        <f>Table1[[#This Row],[Units HH w/ Children]]</f>
        <v>0</v>
      </c>
      <c r="K51">
        <f>Table1[[#This Row],[Beds HH w/o Children]]</f>
        <v>14</v>
      </c>
      <c r="L51">
        <f>Table1[[#This Row],[Year-Round Beds]]</f>
        <v>14</v>
      </c>
      <c r="M51">
        <f>Table1[[#This Row],[Overflow Beds]]</f>
        <v>0</v>
      </c>
      <c r="N51">
        <f>Table1[[#This Row],[Total Seasonal Beds]]</f>
        <v>0</v>
      </c>
      <c r="O51">
        <f>Table1[[#This Row],[Total Beds]]</f>
        <v>14</v>
      </c>
      <c r="P51">
        <f>Table1[[#This Row],[Pit Count]]</f>
        <v>7</v>
      </c>
      <c r="Q51" s="12">
        <f>IFERROR(Table2[[#This Row],[Pit Count]]/Table2[[#This Row],[Total Beds]],"0")</f>
        <v>0.5</v>
      </c>
      <c r="R51" t="str">
        <f>Table1[[#This Row],[HMIS Participating]]</f>
        <v>Yes</v>
      </c>
      <c r="S51">
        <f>Table1[[#This Row],[Victim Service Provider]]</f>
        <v>0</v>
      </c>
      <c r="T51" t="str">
        <f>Table1[[#This Row],[Target Population]]</f>
        <v>NA</v>
      </c>
      <c r="U51">
        <f>Table1[[#This Row],[Bed Type]]</f>
        <v>0</v>
      </c>
      <c r="V51" t="str">
        <f>Table1[[#This Row],[address1]]</f>
        <v>S Maple St</v>
      </c>
      <c r="W51">
        <f>Table1[[#This Row],[address2]]</f>
        <v>0</v>
      </c>
      <c r="X51" t="str">
        <f>Table1[[#This Row],[city]]</f>
        <v>Durham</v>
      </c>
      <c r="Y51" t="str">
        <f>Table1[[#This Row],[state]]</f>
        <v>NC</v>
      </c>
      <c r="Z51">
        <f>Table1[[#This Row],[zip]]</f>
        <v>27703</v>
      </c>
    </row>
    <row r="52" spans="2:26" x14ac:dyDescent="0.35">
      <c r="B52" t="str">
        <f>Table1[[#This Row],[CoC]]</f>
        <v>North Carolina Balance of State CoC</v>
      </c>
      <c r="C52" t="str">
        <f>IF(OR(Table2[[#This Row],[CoC]]="Durham City &amp; County CoC",Table2[[#This Row],[CoC]]="Chapel Hill/Orange County CoC"),"NA",(_xlfn.XLOOKUP(Table2[[#This Row],[HMIS Project ID]],'region ref'!A:A,'region ref'!C:C,"",0)))</f>
        <v>Region 11</v>
      </c>
      <c r="D52" t="str">
        <f>IF(OR(Table2[[#This Row],[CoC]]="Durham City &amp; County CoC",Table2[[#This Row],[CoC]]="Chapel Hill/Orange County CoC"),Table2[[#This Row],[CoC]],(_xlfn.XLOOKUP(Table2[[#This Row],[HMIS Project ID]],'region ref'!A:A,'region ref'!B:B,"",0)))</f>
        <v>Pasquotank</v>
      </c>
      <c r="E52" t="str">
        <f>Table1[[#This Row],[Organization Name]]</f>
        <v>Albemarle Hopeline - Pasquotank County</v>
      </c>
      <c r="F52" t="str">
        <f>Table1[[#This Row],[Project Name]]</f>
        <v>Albemarle Hopeline - Pasquotank County - Hopeline DV Shelter - ES - State ESG</v>
      </c>
      <c r="G52">
        <f>Table1[[#This Row],[HMIS Project ID]]</f>
        <v>4814</v>
      </c>
      <c r="H52" t="str">
        <f>Table1[[#This Row],[Project Type]]</f>
        <v>ES</v>
      </c>
      <c r="I52">
        <f>Table1[[#This Row],[Beds HH w/ Children]]</f>
        <v>15</v>
      </c>
      <c r="J52">
        <f>Table1[[#This Row],[Units HH w/ Children]]</f>
        <v>7</v>
      </c>
      <c r="K52">
        <f>Table1[[#This Row],[Beds HH w/o Children]]</f>
        <v>3</v>
      </c>
      <c r="L52">
        <f>Table1[[#This Row],[Year-Round Beds]]</f>
        <v>18</v>
      </c>
      <c r="M52">
        <f>Table1[[#This Row],[Overflow Beds]]</f>
        <v>0</v>
      </c>
      <c r="N52">
        <f>Table1[[#This Row],[Total Seasonal Beds]]</f>
        <v>0</v>
      </c>
      <c r="O52">
        <f>Table1[[#This Row],[Total Beds]]</f>
        <v>18</v>
      </c>
      <c r="P52">
        <f>Table1[[#This Row],[Pit Count]]</f>
        <v>11</v>
      </c>
      <c r="Q52" s="12">
        <f>IFERROR(Table2[[#This Row],[Pit Count]]/Table2[[#This Row],[Total Beds]],"0")</f>
        <v>0.61111111111111116</v>
      </c>
      <c r="R52" t="str">
        <f>Table1[[#This Row],[HMIS Participating]]</f>
        <v>Comparable</v>
      </c>
      <c r="S52">
        <f>Table1[[#This Row],[Victim Service Provider]]</f>
        <v>1</v>
      </c>
      <c r="T52" t="str">
        <f>Table1[[#This Row],[Target Population]]</f>
        <v>DV</v>
      </c>
      <c r="U52" t="str">
        <f>Table1[[#This Row],[Bed Type]]</f>
        <v>Facility</v>
      </c>
      <c r="V52">
        <f>Table1[[#This Row],[address1]]</f>
        <v>0</v>
      </c>
      <c r="W52">
        <f>Table1[[#This Row],[address2]]</f>
        <v>0</v>
      </c>
      <c r="X52" t="str">
        <f>Table1[[#This Row],[city]]</f>
        <v>Elizabeth City</v>
      </c>
      <c r="Y52" t="str">
        <f>Table1[[#This Row],[state]]</f>
        <v>NC</v>
      </c>
      <c r="Z52">
        <f>Table1[[#This Row],[zip]]</f>
        <v>27906</v>
      </c>
    </row>
    <row r="53" spans="2:26" x14ac:dyDescent="0.35">
      <c r="B53" t="str">
        <f>Table1[[#This Row],[CoC]]</f>
        <v>North Carolina Balance of State CoC</v>
      </c>
      <c r="C53" t="str">
        <f>IF(OR(Table2[[#This Row],[CoC]]="Durham City &amp; County CoC",Table2[[#This Row],[CoC]]="Chapel Hill/Orange County CoC"),"NA",(_xlfn.XLOOKUP(Table2[[#This Row],[HMIS Project ID]],'region ref'!A:A,'region ref'!C:C,"",0)))</f>
        <v>Region 06</v>
      </c>
      <c r="D53" t="str">
        <f>IF(OR(Table2[[#This Row],[CoC]]="Durham City &amp; County CoC",Table2[[#This Row],[CoC]]="Chapel Hill/Orange County CoC"),Table2[[#This Row],[CoC]],(_xlfn.XLOOKUP(Table2[[#This Row],[HMIS Project ID]],'region ref'!A:A,'region ref'!B:B,"",0)))</f>
        <v>Alamance</v>
      </c>
      <c r="E53" t="str">
        <f>Table1[[#This Row],[Organization Name]]</f>
        <v>Allied Churches of Alamance Co - Alamance County</v>
      </c>
      <c r="F53" t="str">
        <f>Table1[[#This Row],[Project Name]]</f>
        <v>Allied Churches of Alamance Co - Alamance County - Emergency Shelter - ES - State ESG</v>
      </c>
      <c r="G53">
        <f>Table1[[#This Row],[HMIS Project ID]]</f>
        <v>1825</v>
      </c>
      <c r="H53" t="str">
        <f>Table1[[#This Row],[Project Type]]</f>
        <v>ES</v>
      </c>
      <c r="I53">
        <f>Table1[[#This Row],[Beds HH w/ Children]]</f>
        <v>11</v>
      </c>
      <c r="J53">
        <f>Table1[[#This Row],[Units HH w/ Children]]</f>
        <v>4</v>
      </c>
      <c r="K53">
        <f>Table1[[#This Row],[Beds HH w/o Children]]</f>
        <v>26</v>
      </c>
      <c r="L53">
        <f>Table1[[#This Row],[Year-Round Beds]]</f>
        <v>37</v>
      </c>
      <c r="M53">
        <f>Table1[[#This Row],[Overflow Beds]]</f>
        <v>0</v>
      </c>
      <c r="N53">
        <f>Table1[[#This Row],[Total Seasonal Beds]]</f>
        <v>0</v>
      </c>
      <c r="O53">
        <f>Table1[[#This Row],[Total Beds]]</f>
        <v>37</v>
      </c>
      <c r="P53">
        <f>Table1[[#This Row],[Pit Count]]</f>
        <v>20</v>
      </c>
      <c r="Q53" s="12">
        <f>IFERROR(Table2[[#This Row],[Pit Count]]/Table2[[#This Row],[Total Beds]],"0")</f>
        <v>0.54054054054054057</v>
      </c>
      <c r="R53" t="str">
        <f>Table1[[#This Row],[HMIS Participating]]</f>
        <v>Yes</v>
      </c>
      <c r="S53">
        <f>Table1[[#This Row],[Victim Service Provider]]</f>
        <v>0</v>
      </c>
      <c r="T53" t="str">
        <f>Table1[[#This Row],[Target Population]]</f>
        <v>NA</v>
      </c>
      <c r="U53" t="str">
        <f>Table1[[#This Row],[Bed Type]]</f>
        <v>Facility</v>
      </c>
      <c r="V53" t="str">
        <f>Table1[[#This Row],[address1]]</f>
        <v>206 North Fisher Street</v>
      </c>
      <c r="W53">
        <f>Table1[[#This Row],[address2]]</f>
        <v>0</v>
      </c>
      <c r="X53" t="str">
        <f>Table1[[#This Row],[city]]</f>
        <v>Burlington</v>
      </c>
      <c r="Y53" t="str">
        <f>Table1[[#This Row],[state]]</f>
        <v>NC</v>
      </c>
      <c r="Z53">
        <f>Table1[[#This Row],[zip]]</f>
        <v>27217</v>
      </c>
    </row>
    <row r="54" spans="2:26" x14ac:dyDescent="0.35">
      <c r="B54" t="str">
        <f>Table1[[#This Row],[CoC]]</f>
        <v>North Carolina Balance of State CoC</v>
      </c>
      <c r="C54" t="str">
        <f>IF(OR(Table2[[#This Row],[CoC]]="Durham City &amp; County CoC",Table2[[#This Row],[CoC]]="Chapel Hill/Orange County CoC"),"NA",(_xlfn.XLOOKUP(Table2[[#This Row],[HMIS Project ID]],'region ref'!A:A,'region ref'!C:C,"",0)))</f>
        <v>Region 07</v>
      </c>
      <c r="D54" t="str">
        <f>IF(OR(Table2[[#This Row],[CoC]]="Durham City &amp; County CoC",Table2[[#This Row],[CoC]]="Chapel Hill/Orange County CoC"),Table2[[#This Row],[CoC]],(_xlfn.XLOOKUP(Table2[[#This Row],[HMIS Project ID]],'region ref'!A:A,'region ref'!B:B,"",0)))</f>
        <v>Anson</v>
      </c>
      <c r="E54" t="str">
        <f>Table1[[#This Row],[Organization Name]]</f>
        <v>Anson County Homes of Hope - Anson County</v>
      </c>
      <c r="F54" t="str">
        <f>Table1[[#This Row],[Project Name]]</f>
        <v>Anson County Homes of Hope - Anson County - Transitional Housing - TH - Private</v>
      </c>
      <c r="G54">
        <f>Table1[[#This Row],[HMIS Project ID]]</f>
        <v>20857</v>
      </c>
      <c r="H54" t="str">
        <f>Table1[[#This Row],[Project Type]]</f>
        <v>TH</v>
      </c>
      <c r="I54">
        <f>Table1[[#This Row],[Beds HH w/ Children]]</f>
        <v>12</v>
      </c>
      <c r="J54">
        <f>Table1[[#This Row],[Units HH w/ Children]]</f>
        <v>3</v>
      </c>
      <c r="K54">
        <f>Table1[[#This Row],[Beds HH w/o Children]]</f>
        <v>1</v>
      </c>
      <c r="L54">
        <f>Table1[[#This Row],[Year-Round Beds]]</f>
        <v>13</v>
      </c>
      <c r="M54">
        <f>Table1[[#This Row],[Overflow Beds]]</f>
        <v>0</v>
      </c>
      <c r="N54">
        <f>Table1[[#This Row],[Total Seasonal Beds]]</f>
        <v>0</v>
      </c>
      <c r="O54">
        <f>Table1[[#This Row],[Total Beds]]</f>
        <v>13</v>
      </c>
      <c r="P54">
        <f>Table1[[#This Row],[Pit Count]]</f>
        <v>13</v>
      </c>
      <c r="Q54" s="12">
        <f>IFERROR(Table2[[#This Row],[Pit Count]]/Table2[[#This Row],[Total Beds]],"0")</f>
        <v>1</v>
      </c>
      <c r="R54" t="str">
        <f>Table1[[#This Row],[HMIS Participating]]</f>
        <v>No</v>
      </c>
      <c r="S54">
        <f>Table1[[#This Row],[Victim Service Provider]]</f>
        <v>0</v>
      </c>
      <c r="T54" t="str">
        <f>Table1[[#This Row],[Target Population]]</f>
        <v>NA</v>
      </c>
      <c r="U54">
        <f>Table1[[#This Row],[Bed Type]]</f>
        <v>0</v>
      </c>
      <c r="V54" t="str">
        <f>Table1[[#This Row],[address1]]</f>
        <v>207 South Park Road</v>
      </c>
      <c r="W54">
        <f>Table1[[#This Row],[address2]]</f>
        <v>0</v>
      </c>
      <c r="X54" t="str">
        <f>Table1[[#This Row],[city]]</f>
        <v>Wadesboro</v>
      </c>
      <c r="Y54" t="str">
        <f>Table1[[#This Row],[state]]</f>
        <v>NC</v>
      </c>
      <c r="Z54">
        <f>Table1[[#This Row],[zip]]</f>
        <v>28170</v>
      </c>
    </row>
    <row r="55" spans="2:26" x14ac:dyDescent="0.35">
      <c r="B55" t="str">
        <f>Table1[[#This Row],[CoC]]</f>
        <v>North Carolina Balance of State CoC</v>
      </c>
      <c r="C55" t="str">
        <f>IF(OR(Table2[[#This Row],[CoC]]="Durham City &amp; County CoC",Table2[[#This Row],[CoC]]="Chapel Hill/Orange County CoC"),"NA",(_xlfn.XLOOKUP(Table2[[#This Row],[HMIS Project ID]],'region ref'!A:A,'region ref'!C:C,"",0)))</f>
        <v>Multiple</v>
      </c>
      <c r="D55" t="str">
        <f>IF(OR(Table2[[#This Row],[CoC]]="Durham City &amp; County CoC",Table2[[#This Row],[CoC]]="Chapel Hill/Orange County CoC"),Table2[[#This Row],[CoC]],(_xlfn.XLOOKUP(Table2[[#This Row],[HMIS Project ID]],'region ref'!A:A,'region ref'!B:B,"",0)))</f>
        <v>Multiple</v>
      </c>
      <c r="E55" t="str">
        <f>Table1[[#This Row],[Organization Name]]</f>
        <v>Asheville Buncombe Community Christian Ministries - Multiple BoS Counties</v>
      </c>
      <c r="F55" t="str">
        <f>Table1[[#This Row],[Project Name]]</f>
        <v xml:space="preserve">Asheville Buncombe Community Christian Ministries - Multiple BoS Counties - Rapid Rehousing - RRH - </v>
      </c>
      <c r="G55">
        <f>Table1[[#This Row],[HMIS Project ID]]</f>
        <v>5533</v>
      </c>
      <c r="H55" t="str">
        <f>Table1[[#This Row],[Project Type]]</f>
        <v>RRH</v>
      </c>
      <c r="I55">
        <f>Table1[[#This Row],[Beds HH w/ Children]]</f>
        <v>28</v>
      </c>
      <c r="J55">
        <f>Table1[[#This Row],[Units HH w/ Children]]</f>
        <v>8</v>
      </c>
      <c r="K55">
        <f>Table1[[#This Row],[Beds HH w/o Children]]</f>
        <v>28</v>
      </c>
      <c r="L55">
        <f>Table1[[#This Row],[Year-Round Beds]]</f>
        <v>56</v>
      </c>
      <c r="M55">
        <f>Table1[[#This Row],[Overflow Beds]]</f>
        <v>0</v>
      </c>
      <c r="N55">
        <f>Table1[[#This Row],[Total Seasonal Beds]]</f>
        <v>0</v>
      </c>
      <c r="O55">
        <f>Table1[[#This Row],[Total Beds]]</f>
        <v>56</v>
      </c>
      <c r="P55">
        <f>Table1[[#This Row],[Pit Count]]</f>
        <v>56</v>
      </c>
      <c r="Q55" s="12">
        <f>IFERROR(Table2[[#This Row],[Pit Count]]/Table2[[#This Row],[Total Beds]],"0")</f>
        <v>1</v>
      </c>
      <c r="R55" t="str">
        <f>Table1[[#This Row],[HMIS Participating]]</f>
        <v>Yes</v>
      </c>
      <c r="S55">
        <f>Table1[[#This Row],[Victim Service Provider]]</f>
        <v>0</v>
      </c>
      <c r="T55" t="str">
        <f>Table1[[#This Row],[Target Population]]</f>
        <v>NA</v>
      </c>
      <c r="U55">
        <f>Table1[[#This Row],[Bed Type]]</f>
        <v>0</v>
      </c>
      <c r="V55" t="str">
        <f>Table1[[#This Row],[address1]]</f>
        <v>20 20th Street</v>
      </c>
      <c r="W55">
        <f>Table1[[#This Row],[address2]]</f>
        <v>0</v>
      </c>
      <c r="X55" t="str">
        <f>Table1[[#This Row],[city]]</f>
        <v>Asheville</v>
      </c>
      <c r="Y55" t="str">
        <f>Table1[[#This Row],[state]]</f>
        <v>NC</v>
      </c>
      <c r="Z55">
        <f>Table1[[#This Row],[zip]]</f>
        <v>28715</v>
      </c>
    </row>
    <row r="56" spans="2:26" x14ac:dyDescent="0.35">
      <c r="B56" t="str">
        <f>Table1[[#This Row],[CoC]]</f>
        <v>North Carolina Balance of State CoC</v>
      </c>
      <c r="C56" t="str">
        <f>IF(OR(Table2[[#This Row],[CoC]]="Durham City &amp; County CoC",Table2[[#This Row],[CoC]]="Chapel Hill/Orange County CoC"),"NA",(_xlfn.XLOOKUP(Table2[[#This Row],[HMIS Project ID]],'region ref'!A:A,'region ref'!C:C,"",0)))</f>
        <v>Region 13</v>
      </c>
      <c r="D56" t="str">
        <f>IF(OR(Table2[[#This Row],[CoC]]="Durham City &amp; County CoC",Table2[[#This Row],[CoC]]="Chapel Hill/Orange County CoC"),Table2[[#This Row],[CoC]],(_xlfn.XLOOKUP(Table2[[#This Row],[HMIS Project ID]],'region ref'!A:A,'region ref'!B:B,"",0)))</f>
        <v>Multiple</v>
      </c>
      <c r="E56" t="str">
        <f>Table1[[#This Row],[Organization Name]]</f>
        <v>Asheville Buncombe Community Christian Ministries - Multiple BoS Counties</v>
      </c>
      <c r="F56" t="str">
        <f>Table1[[#This Row],[Project Name]]</f>
        <v>Asheville Buncombe Community Christian Ministries - Region 13 - Rapid Rehousing - RRH - SSVF</v>
      </c>
      <c r="G56">
        <f>Table1[[#This Row],[HMIS Project ID]]</f>
        <v>20784</v>
      </c>
      <c r="H56" t="str">
        <f>Table1[[#This Row],[Project Type]]</f>
        <v>RRH</v>
      </c>
      <c r="I56">
        <f>Table1[[#This Row],[Beds HH w/ Children]]</f>
        <v>0</v>
      </c>
      <c r="J56">
        <f>Table1[[#This Row],[Units HH w/ Children]]</f>
        <v>0</v>
      </c>
      <c r="K56">
        <f>Table1[[#This Row],[Beds HH w/o Children]]</f>
        <v>0</v>
      </c>
      <c r="L56">
        <f>Table1[[#This Row],[Year-Round Beds]]</f>
        <v>0</v>
      </c>
      <c r="M56">
        <f>Table1[[#This Row],[Overflow Beds]]</f>
        <v>0</v>
      </c>
      <c r="N56">
        <f>Table1[[#This Row],[Total Seasonal Beds]]</f>
        <v>0</v>
      </c>
      <c r="O56">
        <f>Table1[[#This Row],[Total Beds]]</f>
        <v>0</v>
      </c>
      <c r="P56">
        <f>Table1[[#This Row],[Pit Count]]</f>
        <v>0</v>
      </c>
      <c r="Q56" s="12" t="str">
        <f>IFERROR(Table2[[#This Row],[Pit Count]]/Table2[[#This Row],[Total Beds]],"0")</f>
        <v>0</v>
      </c>
      <c r="R56" t="str">
        <f>Table1[[#This Row],[HMIS Participating]]</f>
        <v>Yes</v>
      </c>
      <c r="S56">
        <f>Table1[[#This Row],[Victim Service Provider]]</f>
        <v>0</v>
      </c>
      <c r="T56" t="str">
        <f>Table1[[#This Row],[Target Population]]</f>
        <v>NA</v>
      </c>
      <c r="U56">
        <f>Table1[[#This Row],[Bed Type]]</f>
        <v>0</v>
      </c>
      <c r="V56" t="str">
        <f>Table1[[#This Row],[address1]]</f>
        <v>20 20th Street</v>
      </c>
      <c r="W56">
        <f>Table1[[#This Row],[address2]]</f>
        <v>0</v>
      </c>
      <c r="X56" t="str">
        <f>Table1[[#This Row],[city]]</f>
        <v>Asheville</v>
      </c>
      <c r="Y56" t="str">
        <f>Table1[[#This Row],[state]]</f>
        <v>NC</v>
      </c>
      <c r="Z56">
        <f>Table1[[#This Row],[zip]]</f>
        <v>28540</v>
      </c>
    </row>
    <row r="57" spans="2:26" x14ac:dyDescent="0.35">
      <c r="B57" t="str">
        <f>Table1[[#This Row],[CoC]]</f>
        <v>North Carolina Balance of State CoC</v>
      </c>
      <c r="C57" t="str">
        <f>IF(OR(Table2[[#This Row],[CoC]]="Durham City &amp; County CoC",Table2[[#This Row],[CoC]]="Chapel Hill/Orange County CoC"),"NA",(_xlfn.XLOOKUP(Table2[[#This Row],[HMIS Project ID]],'region ref'!A:A,'region ref'!C:C,"",0)))</f>
        <v>Region 01</v>
      </c>
      <c r="D57" t="str">
        <f>IF(OR(Table2[[#This Row],[CoC]]="Durham City &amp; County CoC",Table2[[#This Row],[CoC]]="Chapel Hill/Orange County CoC"),Table2[[#This Row],[CoC]],(_xlfn.XLOOKUP(Table2[[#This Row],[HMIS Project ID]],'region ref'!A:A,'region ref'!B:B,"",0)))</f>
        <v>Multiple</v>
      </c>
      <c r="E57" t="str">
        <f>Table1[[#This Row],[Organization Name]]</f>
        <v>Back at Home BoS - Multiple BoS Counties</v>
      </c>
      <c r="F57" t="str">
        <f>Table1[[#This Row],[Project Name]]</f>
        <v>Back at Home BoS - Region 1 - HERE in Jackson - PSH - Rural CoC</v>
      </c>
      <c r="G57">
        <f>Table1[[#This Row],[HMIS Project ID]]</f>
        <v>20639</v>
      </c>
      <c r="H57" t="str">
        <f>Table1[[#This Row],[Project Type]]</f>
        <v>PSH</v>
      </c>
      <c r="I57">
        <f>Table1[[#This Row],[Beds HH w/ Children]]</f>
        <v>0</v>
      </c>
      <c r="J57">
        <f>Table1[[#This Row],[Units HH w/ Children]]</f>
        <v>0</v>
      </c>
      <c r="K57">
        <f>Table1[[#This Row],[Beds HH w/o Children]]</f>
        <v>2</v>
      </c>
      <c r="L57">
        <f>Table1[[#This Row],[Year-Round Beds]]</f>
        <v>2</v>
      </c>
      <c r="M57">
        <f>Table1[[#This Row],[Overflow Beds]]</f>
        <v>0</v>
      </c>
      <c r="N57">
        <f>Table1[[#This Row],[Total Seasonal Beds]]</f>
        <v>0</v>
      </c>
      <c r="O57">
        <f>Table1[[#This Row],[Total Beds]]</f>
        <v>2</v>
      </c>
      <c r="P57">
        <f>Table1[[#This Row],[Pit Count]]</f>
        <v>2</v>
      </c>
      <c r="Q57" s="12">
        <f>IFERROR(Table2[[#This Row],[Pit Count]]/Table2[[#This Row],[Total Beds]],"0")</f>
        <v>1</v>
      </c>
      <c r="R57" t="str">
        <f>Table1[[#This Row],[HMIS Participating]]</f>
        <v>Yes</v>
      </c>
      <c r="S57">
        <f>Table1[[#This Row],[Victim Service Provider]]</f>
        <v>0</v>
      </c>
      <c r="T57" t="str">
        <f>Table1[[#This Row],[Target Population]]</f>
        <v>NA</v>
      </c>
      <c r="U57">
        <f>Table1[[#This Row],[Bed Type]]</f>
        <v>0</v>
      </c>
      <c r="V57" t="str">
        <f>Table1[[#This Row],[address1]]</f>
        <v>563 W Main St STE 2</v>
      </c>
      <c r="W57">
        <f>Table1[[#This Row],[address2]]</f>
        <v>0</v>
      </c>
      <c r="X57" t="str">
        <f>Table1[[#This Row],[city]]</f>
        <v>Sylva</v>
      </c>
      <c r="Y57" t="str">
        <f>Table1[[#This Row],[state]]</f>
        <v>NC</v>
      </c>
      <c r="Z57">
        <f>Table1[[#This Row],[zip]]</f>
        <v>28603</v>
      </c>
    </row>
    <row r="58" spans="2:26" x14ac:dyDescent="0.35">
      <c r="B58" t="str">
        <f>Table1[[#This Row],[CoC]]</f>
        <v>North Carolina Balance of State CoC</v>
      </c>
      <c r="C58" t="str">
        <f>IF(OR(Table2[[#This Row],[CoC]]="Durham City &amp; County CoC",Table2[[#This Row],[CoC]]="Chapel Hill/Orange County CoC"),"NA",(_xlfn.XLOOKUP(Table2[[#This Row],[HMIS Project ID]],'region ref'!A:A,'region ref'!C:C,"",0)))</f>
        <v>Region 01</v>
      </c>
      <c r="D58" t="str">
        <f>IF(OR(Table2[[#This Row],[CoC]]="Durham City &amp; County CoC",Table2[[#This Row],[CoC]]="Chapel Hill/Orange County CoC"),Table2[[#This Row],[CoC]],(_xlfn.XLOOKUP(Table2[[#This Row],[HMIS Project ID]],'region ref'!A:A,'region ref'!B:B,"",0)))</f>
        <v>Multiple</v>
      </c>
      <c r="E58" t="str">
        <f>Table1[[#This Row],[Organization Name]]</f>
        <v>Back at Home BoS - Multiple BoS Counties</v>
      </c>
      <c r="F58" t="str">
        <f>Table1[[#This Row],[Project Name]]</f>
        <v>Back at Home BoS - Region 1 - HERE in Jackson - PSH - Unsheltered CoC</v>
      </c>
      <c r="G58">
        <f>Table1[[#This Row],[HMIS Project ID]]</f>
        <v>20640</v>
      </c>
      <c r="H58" t="str">
        <f>Table1[[#This Row],[Project Type]]</f>
        <v>PSH</v>
      </c>
      <c r="I58">
        <f>Table1[[#This Row],[Beds HH w/ Children]]</f>
        <v>5</v>
      </c>
      <c r="J58">
        <f>Table1[[#This Row],[Units HH w/ Children]]</f>
        <v>1</v>
      </c>
      <c r="K58">
        <f>Table1[[#This Row],[Beds HH w/o Children]]</f>
        <v>2</v>
      </c>
      <c r="L58">
        <f>Table1[[#This Row],[Year-Round Beds]]</f>
        <v>7</v>
      </c>
      <c r="M58">
        <f>Table1[[#This Row],[Overflow Beds]]</f>
        <v>0</v>
      </c>
      <c r="N58">
        <f>Table1[[#This Row],[Total Seasonal Beds]]</f>
        <v>0</v>
      </c>
      <c r="O58">
        <f>Table1[[#This Row],[Total Beds]]</f>
        <v>7</v>
      </c>
      <c r="P58">
        <f>Table1[[#This Row],[Pit Count]]</f>
        <v>7</v>
      </c>
      <c r="Q58" s="12">
        <f>IFERROR(Table2[[#This Row],[Pit Count]]/Table2[[#This Row],[Total Beds]],"0")</f>
        <v>1</v>
      </c>
      <c r="R58" t="str">
        <f>Table1[[#This Row],[HMIS Participating]]</f>
        <v>Yes</v>
      </c>
      <c r="S58">
        <f>Table1[[#This Row],[Victim Service Provider]]</f>
        <v>0</v>
      </c>
      <c r="T58" t="str">
        <f>Table1[[#This Row],[Target Population]]</f>
        <v>NA</v>
      </c>
      <c r="U58">
        <f>Table1[[#This Row],[Bed Type]]</f>
        <v>0</v>
      </c>
      <c r="V58" t="str">
        <f>Table1[[#This Row],[address1]]</f>
        <v>563 W Main St STE 2</v>
      </c>
      <c r="W58">
        <f>Table1[[#This Row],[address2]]</f>
        <v>0</v>
      </c>
      <c r="X58" t="str">
        <f>Table1[[#This Row],[city]]</f>
        <v>Sylva</v>
      </c>
      <c r="Y58" t="str">
        <f>Table1[[#This Row],[state]]</f>
        <v>NC</v>
      </c>
      <c r="Z58">
        <f>Table1[[#This Row],[zip]]</f>
        <v>28786</v>
      </c>
    </row>
    <row r="59" spans="2:26" x14ac:dyDescent="0.35">
      <c r="B59" t="str">
        <f>Table1[[#This Row],[CoC]]</f>
        <v>North Carolina Balance of State CoC</v>
      </c>
      <c r="C59" t="str">
        <f>IF(OR(Table2[[#This Row],[CoC]]="Durham City &amp; County CoC",Table2[[#This Row],[CoC]]="Chapel Hill/Orange County CoC"),"NA",(_xlfn.XLOOKUP(Table2[[#This Row],[HMIS Project ID]],'region ref'!A:A,'region ref'!C:C,"",0)))</f>
        <v>Region 01</v>
      </c>
      <c r="D59" t="str">
        <f>IF(OR(Table2[[#This Row],[CoC]]="Durham City &amp; County CoC",Table2[[#This Row],[CoC]]="Chapel Hill/Orange County CoC"),Table2[[#This Row],[CoC]],(_xlfn.XLOOKUP(Table2[[#This Row],[HMIS Project ID]],'region ref'!A:A,'region ref'!B:B,"",0)))</f>
        <v>Multiple</v>
      </c>
      <c r="E59" t="str">
        <f>Table1[[#This Row],[Organization Name]]</f>
        <v>Back at Home BoS - Multiple BoS Counties</v>
      </c>
      <c r="F59" t="str">
        <f>Table1[[#This Row],[Project Name]]</f>
        <v>Back at Home BoS - Region 1 - HERE in Jackson - RRH - Rural CoC</v>
      </c>
      <c r="G59">
        <f>Table1[[#This Row],[HMIS Project ID]]</f>
        <v>20641</v>
      </c>
      <c r="H59" t="str">
        <f>Table1[[#This Row],[Project Type]]</f>
        <v>RRH</v>
      </c>
      <c r="I59">
        <f>Table1[[#This Row],[Beds HH w/ Children]]</f>
        <v>29</v>
      </c>
      <c r="J59">
        <f>Table1[[#This Row],[Units HH w/ Children]]</f>
        <v>7</v>
      </c>
      <c r="K59">
        <f>Table1[[#This Row],[Beds HH w/o Children]]</f>
        <v>29</v>
      </c>
      <c r="L59">
        <f>Table1[[#This Row],[Year-Round Beds]]</f>
        <v>58</v>
      </c>
      <c r="M59">
        <f>Table1[[#This Row],[Overflow Beds]]</f>
        <v>0</v>
      </c>
      <c r="N59">
        <f>Table1[[#This Row],[Total Seasonal Beds]]</f>
        <v>0</v>
      </c>
      <c r="O59">
        <f>Table1[[#This Row],[Total Beds]]</f>
        <v>58</v>
      </c>
      <c r="P59">
        <f>Table1[[#This Row],[Pit Count]]</f>
        <v>58</v>
      </c>
      <c r="Q59" s="12">
        <f>IFERROR(Table2[[#This Row],[Pit Count]]/Table2[[#This Row],[Total Beds]],"0")</f>
        <v>1</v>
      </c>
      <c r="R59" t="str">
        <f>Table1[[#This Row],[HMIS Participating]]</f>
        <v>Yes</v>
      </c>
      <c r="S59">
        <f>Table1[[#This Row],[Victim Service Provider]]</f>
        <v>0</v>
      </c>
      <c r="T59" t="str">
        <f>Table1[[#This Row],[Target Population]]</f>
        <v>NA</v>
      </c>
      <c r="U59">
        <f>Table1[[#This Row],[Bed Type]]</f>
        <v>0</v>
      </c>
      <c r="V59" t="str">
        <f>Table1[[#This Row],[address1]]</f>
        <v>563 W Main St STE 2</v>
      </c>
      <c r="W59">
        <f>Table1[[#This Row],[address2]]</f>
        <v>0</v>
      </c>
      <c r="X59" t="str">
        <f>Table1[[#This Row],[city]]</f>
        <v>Sylva</v>
      </c>
      <c r="Y59" t="str">
        <f>Table1[[#This Row],[state]]</f>
        <v>NC</v>
      </c>
      <c r="Z59">
        <f>Table1[[#This Row],[zip]]</f>
        <v>28786</v>
      </c>
    </row>
    <row r="60" spans="2:26" x14ac:dyDescent="0.35">
      <c r="B60" t="str">
        <f>Table1[[#This Row],[CoC]]</f>
        <v>North Carolina Balance of State CoC</v>
      </c>
      <c r="C60" t="str">
        <f>IF(OR(Table2[[#This Row],[CoC]]="Durham City &amp; County CoC",Table2[[#This Row],[CoC]]="Chapel Hill/Orange County CoC"),"NA",(_xlfn.XLOOKUP(Table2[[#This Row],[HMIS Project ID]],'region ref'!A:A,'region ref'!C:C,"",0)))</f>
        <v>Region 01</v>
      </c>
      <c r="D60" t="str">
        <f>IF(OR(Table2[[#This Row],[CoC]]="Durham City &amp; County CoC",Table2[[#This Row],[CoC]]="Chapel Hill/Orange County CoC"),Table2[[#This Row],[CoC]],(_xlfn.XLOOKUP(Table2[[#This Row],[HMIS Project ID]],'region ref'!A:A,'region ref'!B:B,"",0)))</f>
        <v>Multiple</v>
      </c>
      <c r="E60" t="str">
        <f>Table1[[#This Row],[Organization Name]]</f>
        <v>Back at Home BoS - Multiple BoS Counties</v>
      </c>
      <c r="F60" t="str">
        <f>Table1[[#This Row],[Project Name]]</f>
        <v>Back at Home BoS - Region 1 - HERE in Jackson - RRH - Unsheltered CoC</v>
      </c>
      <c r="G60">
        <f>Table1[[#This Row],[HMIS Project ID]]</f>
        <v>20642</v>
      </c>
      <c r="H60" t="str">
        <f>Table1[[#This Row],[Project Type]]</f>
        <v>RRH</v>
      </c>
      <c r="I60">
        <f>Table1[[#This Row],[Beds HH w/ Children]]</f>
        <v>20</v>
      </c>
      <c r="J60">
        <f>Table1[[#This Row],[Units HH w/ Children]]</f>
        <v>6</v>
      </c>
      <c r="K60">
        <f>Table1[[#This Row],[Beds HH w/o Children]]</f>
        <v>27</v>
      </c>
      <c r="L60">
        <f>Table1[[#This Row],[Year-Round Beds]]</f>
        <v>47</v>
      </c>
      <c r="M60">
        <f>Table1[[#This Row],[Overflow Beds]]</f>
        <v>0</v>
      </c>
      <c r="N60">
        <f>Table1[[#This Row],[Total Seasonal Beds]]</f>
        <v>0</v>
      </c>
      <c r="O60">
        <f>Table1[[#This Row],[Total Beds]]</f>
        <v>47</v>
      </c>
      <c r="P60">
        <f>Table1[[#This Row],[Pit Count]]</f>
        <v>47</v>
      </c>
      <c r="Q60" s="12">
        <f>IFERROR(Table2[[#This Row],[Pit Count]]/Table2[[#This Row],[Total Beds]],"0")</f>
        <v>1</v>
      </c>
      <c r="R60" t="str">
        <f>Table1[[#This Row],[HMIS Participating]]</f>
        <v>Yes</v>
      </c>
      <c r="S60">
        <f>Table1[[#This Row],[Victim Service Provider]]</f>
        <v>0</v>
      </c>
      <c r="T60" t="str">
        <f>Table1[[#This Row],[Target Population]]</f>
        <v>NA</v>
      </c>
      <c r="U60">
        <f>Table1[[#This Row],[Bed Type]]</f>
        <v>0</v>
      </c>
      <c r="V60" t="str">
        <f>Table1[[#This Row],[address1]]</f>
        <v>563 W Main St STE 2</v>
      </c>
      <c r="W60">
        <f>Table1[[#This Row],[address2]]</f>
        <v>0</v>
      </c>
      <c r="X60" t="str">
        <f>Table1[[#This Row],[city]]</f>
        <v>Sylva</v>
      </c>
      <c r="Y60" t="str">
        <f>Table1[[#This Row],[state]]</f>
        <v>NC</v>
      </c>
      <c r="Z60">
        <f>Table1[[#This Row],[zip]]</f>
        <v>28786</v>
      </c>
    </row>
    <row r="61" spans="2:26" x14ac:dyDescent="0.35">
      <c r="B61" t="str">
        <f>Table1[[#This Row],[CoC]]</f>
        <v>North Carolina Balance of State CoC</v>
      </c>
      <c r="C61" t="str">
        <f>IF(OR(Table2[[#This Row],[CoC]]="Durham City &amp; County CoC",Table2[[#This Row],[CoC]]="Chapel Hill/Orange County CoC"),"NA",(_xlfn.XLOOKUP(Table2[[#This Row],[HMIS Project ID]],'region ref'!A:A,'region ref'!C:C,"",0)))</f>
        <v>Region 10</v>
      </c>
      <c r="D61" t="str">
        <f>IF(OR(Table2[[#This Row],[CoC]]="Durham City &amp; County CoC",Table2[[#This Row],[CoC]]="Chapel Hill/Orange County CoC"),Table2[[#This Row],[CoC]],(_xlfn.XLOOKUP(Table2[[#This Row],[HMIS Project ID]],'region ref'!A:A,'region ref'!B:B,"",0)))</f>
        <v>Multiple</v>
      </c>
      <c r="E61" t="str">
        <f>Table1[[#This Row],[Organization Name]]</f>
        <v>Back at Home BoS - Multiple BoS Counties</v>
      </c>
      <c r="F61" t="str">
        <f>Table1[[#This Row],[Project Name]]</f>
        <v>Back at Home BoS - Region 10 - Greene Lamp - RRH - Rural CoC</v>
      </c>
      <c r="G61">
        <f>Table1[[#This Row],[HMIS Project ID]]</f>
        <v>20692</v>
      </c>
      <c r="H61" t="str">
        <f>Table1[[#This Row],[Project Type]]</f>
        <v>RRH</v>
      </c>
      <c r="I61">
        <f>Table1[[#This Row],[Beds HH w/ Children]]</f>
        <v>51</v>
      </c>
      <c r="J61">
        <f>Table1[[#This Row],[Units HH w/ Children]]</f>
        <v>16</v>
      </c>
      <c r="K61">
        <f>Table1[[#This Row],[Beds HH w/o Children]]</f>
        <v>17</v>
      </c>
      <c r="L61">
        <f>Table1[[#This Row],[Year-Round Beds]]</f>
        <v>68</v>
      </c>
      <c r="M61">
        <f>Table1[[#This Row],[Overflow Beds]]</f>
        <v>0</v>
      </c>
      <c r="N61">
        <f>Table1[[#This Row],[Total Seasonal Beds]]</f>
        <v>0</v>
      </c>
      <c r="O61">
        <f>Table1[[#This Row],[Total Beds]]</f>
        <v>68</v>
      </c>
      <c r="P61">
        <f>Table1[[#This Row],[Pit Count]]</f>
        <v>68</v>
      </c>
      <c r="Q61" s="12">
        <f>IFERROR(Table2[[#This Row],[Pit Count]]/Table2[[#This Row],[Total Beds]],"0")</f>
        <v>1</v>
      </c>
      <c r="R61" t="str">
        <f>Table1[[#This Row],[HMIS Participating]]</f>
        <v>Yes</v>
      </c>
      <c r="S61">
        <f>Table1[[#This Row],[Victim Service Provider]]</f>
        <v>0</v>
      </c>
      <c r="T61" t="str">
        <f>Table1[[#This Row],[Target Population]]</f>
        <v>NA</v>
      </c>
      <c r="U61">
        <f>Table1[[#This Row],[Bed Type]]</f>
        <v>0</v>
      </c>
      <c r="V61" t="str">
        <f>Table1[[#This Row],[address1]]</f>
        <v>309 Summit</v>
      </c>
      <c r="W61">
        <f>Table1[[#This Row],[address2]]</f>
        <v>0</v>
      </c>
      <c r="X61" t="str">
        <f>Table1[[#This Row],[city]]</f>
        <v>Kinston</v>
      </c>
      <c r="Y61" t="str">
        <f>Table1[[#This Row],[state]]</f>
        <v>NC</v>
      </c>
      <c r="Z61">
        <f>Table1[[#This Row],[zip]]</f>
        <v>27893</v>
      </c>
    </row>
    <row r="62" spans="2:26" x14ac:dyDescent="0.35">
      <c r="B62" t="str">
        <f>Table1[[#This Row],[CoC]]</f>
        <v>North Carolina Balance of State CoC</v>
      </c>
      <c r="C62" t="str">
        <f>IF(OR(Table2[[#This Row],[CoC]]="Durham City &amp; County CoC",Table2[[#This Row],[CoC]]="Chapel Hill/Orange County CoC"),"NA",(_xlfn.XLOOKUP(Table2[[#This Row],[HMIS Project ID]],'region ref'!A:A,'region ref'!C:C,"",0)))</f>
        <v>Region 10</v>
      </c>
      <c r="D62" t="str">
        <f>IF(OR(Table2[[#This Row],[CoC]]="Durham City &amp; County CoC",Table2[[#This Row],[CoC]]="Chapel Hill/Orange County CoC"),Table2[[#This Row],[CoC]],(_xlfn.XLOOKUP(Table2[[#This Row],[HMIS Project ID]],'region ref'!A:A,'region ref'!B:B,"",0)))</f>
        <v>Multiple</v>
      </c>
      <c r="E62" t="str">
        <f>Table1[[#This Row],[Organization Name]]</f>
        <v>Back at Home BoS - Multiple BoS Counties</v>
      </c>
      <c r="F62" t="str">
        <f>Table1[[#This Row],[Project Name]]</f>
        <v>Back at Home BoS - Region 10 - Greene Lamp - RRH - Unsheltered CoC</v>
      </c>
      <c r="G62">
        <f>Table1[[#This Row],[HMIS Project ID]]</f>
        <v>20691</v>
      </c>
      <c r="H62" t="str">
        <f>Table1[[#This Row],[Project Type]]</f>
        <v>RRH</v>
      </c>
      <c r="I62">
        <f>Table1[[#This Row],[Beds HH w/ Children]]</f>
        <v>8</v>
      </c>
      <c r="J62">
        <f>Table1[[#This Row],[Units HH w/ Children]]</f>
        <v>3</v>
      </c>
      <c r="K62">
        <f>Table1[[#This Row],[Beds HH w/o Children]]</f>
        <v>8</v>
      </c>
      <c r="L62">
        <f>Table1[[#This Row],[Year-Round Beds]]</f>
        <v>16</v>
      </c>
      <c r="M62">
        <f>Table1[[#This Row],[Overflow Beds]]</f>
        <v>0</v>
      </c>
      <c r="N62">
        <f>Table1[[#This Row],[Total Seasonal Beds]]</f>
        <v>0</v>
      </c>
      <c r="O62">
        <f>Table1[[#This Row],[Total Beds]]</f>
        <v>16</v>
      </c>
      <c r="P62">
        <f>Table1[[#This Row],[Pit Count]]</f>
        <v>16</v>
      </c>
      <c r="Q62" s="12">
        <f>IFERROR(Table2[[#This Row],[Pit Count]]/Table2[[#This Row],[Total Beds]],"0")</f>
        <v>1</v>
      </c>
      <c r="R62" t="str">
        <f>Table1[[#This Row],[HMIS Participating]]</f>
        <v>Yes</v>
      </c>
      <c r="S62">
        <f>Table1[[#This Row],[Victim Service Provider]]</f>
        <v>0</v>
      </c>
      <c r="T62" t="str">
        <f>Table1[[#This Row],[Target Population]]</f>
        <v>NA</v>
      </c>
      <c r="U62">
        <f>Table1[[#This Row],[Bed Type]]</f>
        <v>0</v>
      </c>
      <c r="V62" t="str">
        <f>Table1[[#This Row],[address1]]</f>
        <v>309 Summit</v>
      </c>
      <c r="W62">
        <f>Table1[[#This Row],[address2]]</f>
        <v>0</v>
      </c>
      <c r="X62" t="str">
        <f>Table1[[#This Row],[city]]</f>
        <v>Kinston</v>
      </c>
      <c r="Y62" t="str">
        <f>Table1[[#This Row],[state]]</f>
        <v>NC</v>
      </c>
      <c r="Z62">
        <f>Table1[[#This Row],[zip]]</f>
        <v>27530</v>
      </c>
    </row>
    <row r="63" spans="2:26" x14ac:dyDescent="0.35">
      <c r="B63" t="str">
        <f>Table1[[#This Row],[CoC]]</f>
        <v>North Carolina Balance of State CoC</v>
      </c>
      <c r="C63" t="str">
        <f>IF(OR(Table2[[#This Row],[CoC]]="Durham City &amp; County CoC",Table2[[#This Row],[CoC]]="Chapel Hill/Orange County CoC"),"NA",(_xlfn.XLOOKUP(Table2[[#This Row],[HMIS Project ID]],'region ref'!A:A,'region ref'!C:C,"",0)))</f>
        <v>Region 11</v>
      </c>
      <c r="D63" t="str">
        <f>IF(OR(Table2[[#This Row],[CoC]]="Durham City &amp; County CoC",Table2[[#This Row],[CoC]]="Chapel Hill/Orange County CoC"),Table2[[#This Row],[CoC]],(_xlfn.XLOOKUP(Table2[[#This Row],[HMIS Project ID]],'region ref'!A:A,'region ref'!B:B,"",0)))</f>
        <v>Multiple</v>
      </c>
      <c r="E63" t="str">
        <f>Table1[[#This Row],[Organization Name]]</f>
        <v>Back at Home BoS - Multiple BoS Counties</v>
      </c>
      <c r="F63" t="str">
        <f>Table1[[#This Row],[Project Name]]</f>
        <v>Back at Home BoS - Region 11 - Trillium - PSH - Rural CoC</v>
      </c>
      <c r="G63">
        <f>Table1[[#This Row],[HMIS Project ID]]</f>
        <v>20702</v>
      </c>
      <c r="H63" t="str">
        <f>Table1[[#This Row],[Project Type]]</f>
        <v>PSH</v>
      </c>
      <c r="I63">
        <f>Table1[[#This Row],[Beds HH w/ Children]]</f>
        <v>0</v>
      </c>
      <c r="J63">
        <f>Table1[[#This Row],[Units HH w/ Children]]</f>
        <v>0</v>
      </c>
      <c r="K63">
        <f>Table1[[#This Row],[Beds HH w/o Children]]</f>
        <v>2</v>
      </c>
      <c r="L63">
        <f>Table1[[#This Row],[Year-Round Beds]]</f>
        <v>2</v>
      </c>
      <c r="M63">
        <f>Table1[[#This Row],[Overflow Beds]]</f>
        <v>0</v>
      </c>
      <c r="N63">
        <f>Table1[[#This Row],[Total Seasonal Beds]]</f>
        <v>0</v>
      </c>
      <c r="O63">
        <f>Table1[[#This Row],[Total Beds]]</f>
        <v>2</v>
      </c>
      <c r="P63">
        <f>Table1[[#This Row],[Pit Count]]</f>
        <v>2</v>
      </c>
      <c r="Q63" s="12">
        <f>IFERROR(Table2[[#This Row],[Pit Count]]/Table2[[#This Row],[Total Beds]],"0")</f>
        <v>1</v>
      </c>
      <c r="R63" t="str">
        <f>Table1[[#This Row],[HMIS Participating]]</f>
        <v>Yes</v>
      </c>
      <c r="S63">
        <f>Table1[[#This Row],[Victim Service Provider]]</f>
        <v>0</v>
      </c>
      <c r="T63" t="str">
        <f>Table1[[#This Row],[Target Population]]</f>
        <v>NA</v>
      </c>
      <c r="U63">
        <f>Table1[[#This Row],[Bed Type]]</f>
        <v>0</v>
      </c>
      <c r="V63" t="str">
        <f>Table1[[#This Row],[address1]]</f>
        <v>201 West First Street</v>
      </c>
      <c r="W63">
        <f>Table1[[#This Row],[address2]]</f>
        <v>0</v>
      </c>
      <c r="X63" t="str">
        <f>Table1[[#This Row],[city]]</f>
        <v>Greenville</v>
      </c>
      <c r="Y63" t="str">
        <f>Table1[[#This Row],[state]]</f>
        <v>NC</v>
      </c>
      <c r="Z63">
        <f>Table1[[#This Row],[zip]]</f>
        <v>27909</v>
      </c>
    </row>
    <row r="64" spans="2:26" x14ac:dyDescent="0.35">
      <c r="B64" t="str">
        <f>Table1[[#This Row],[CoC]]</f>
        <v>North Carolina Balance of State CoC</v>
      </c>
      <c r="C64" t="str">
        <f>IF(OR(Table2[[#This Row],[CoC]]="Durham City &amp; County CoC",Table2[[#This Row],[CoC]]="Chapel Hill/Orange County CoC"),"NA",(_xlfn.XLOOKUP(Table2[[#This Row],[HMIS Project ID]],'region ref'!A:A,'region ref'!C:C,"",0)))</f>
        <v>Region 11</v>
      </c>
      <c r="D64" t="str">
        <f>IF(OR(Table2[[#This Row],[CoC]]="Durham City &amp; County CoC",Table2[[#This Row],[CoC]]="Chapel Hill/Orange County CoC"),Table2[[#This Row],[CoC]],(_xlfn.XLOOKUP(Table2[[#This Row],[HMIS Project ID]],'region ref'!A:A,'region ref'!B:B,"",0)))</f>
        <v>Multiple</v>
      </c>
      <c r="E64" t="str">
        <f>Table1[[#This Row],[Organization Name]]</f>
        <v>Back at Home BoS - Multiple BoS Counties</v>
      </c>
      <c r="F64" t="str">
        <f>Table1[[#This Row],[Project Name]]</f>
        <v>Back at Home BoS - Region 11 - Trillium - RRH - Rural CoC</v>
      </c>
      <c r="G64">
        <f>Table1[[#This Row],[HMIS Project ID]]</f>
        <v>20703</v>
      </c>
      <c r="H64" t="str">
        <f>Table1[[#This Row],[Project Type]]</f>
        <v>RRH</v>
      </c>
      <c r="I64">
        <f>Table1[[#This Row],[Beds HH w/ Children]]</f>
        <v>34</v>
      </c>
      <c r="J64">
        <f>Table1[[#This Row],[Units HH w/ Children]]</f>
        <v>8</v>
      </c>
      <c r="K64">
        <f>Table1[[#This Row],[Beds HH w/o Children]]</f>
        <v>11</v>
      </c>
      <c r="L64">
        <f>Table1[[#This Row],[Year-Round Beds]]</f>
        <v>45</v>
      </c>
      <c r="M64">
        <f>Table1[[#This Row],[Overflow Beds]]</f>
        <v>0</v>
      </c>
      <c r="N64">
        <f>Table1[[#This Row],[Total Seasonal Beds]]</f>
        <v>0</v>
      </c>
      <c r="O64">
        <f>Table1[[#This Row],[Total Beds]]</f>
        <v>45</v>
      </c>
      <c r="P64">
        <f>Table1[[#This Row],[Pit Count]]</f>
        <v>45</v>
      </c>
      <c r="Q64" s="12">
        <f>IFERROR(Table2[[#This Row],[Pit Count]]/Table2[[#This Row],[Total Beds]],"0")</f>
        <v>1</v>
      </c>
      <c r="R64" t="str">
        <f>Table1[[#This Row],[HMIS Participating]]</f>
        <v>Yes</v>
      </c>
      <c r="S64">
        <f>Table1[[#This Row],[Victim Service Provider]]</f>
        <v>0</v>
      </c>
      <c r="T64" t="str">
        <f>Table1[[#This Row],[Target Population]]</f>
        <v>NA</v>
      </c>
      <c r="U64">
        <f>Table1[[#This Row],[Bed Type]]</f>
        <v>0</v>
      </c>
      <c r="V64" t="str">
        <f>Table1[[#This Row],[address1]]</f>
        <v>201 West First Street</v>
      </c>
      <c r="W64">
        <f>Table1[[#This Row],[address2]]</f>
        <v>0</v>
      </c>
      <c r="X64" t="str">
        <f>Table1[[#This Row],[city]]</f>
        <v>Greenville</v>
      </c>
      <c r="Y64" t="str">
        <f>Table1[[#This Row],[state]]</f>
        <v>NC</v>
      </c>
      <c r="Z64">
        <f>Table1[[#This Row],[zip]]</f>
        <v>27909</v>
      </c>
    </row>
    <row r="65" spans="2:26" x14ac:dyDescent="0.35">
      <c r="B65" t="str">
        <f>Table1[[#This Row],[CoC]]</f>
        <v>North Carolina Balance of State CoC</v>
      </c>
      <c r="C65" t="str">
        <f>IF(OR(Table2[[#This Row],[CoC]]="Durham City &amp; County CoC",Table2[[#This Row],[CoC]]="Chapel Hill/Orange County CoC"),"NA",(_xlfn.XLOOKUP(Table2[[#This Row],[HMIS Project ID]],'region ref'!A:A,'region ref'!C:C,"",0)))</f>
        <v>Region 12</v>
      </c>
      <c r="D65" t="str">
        <f>IF(OR(Table2[[#This Row],[CoC]]="Durham City &amp; County CoC",Table2[[#This Row],[CoC]]="Chapel Hill/Orange County CoC"),Table2[[#This Row],[CoC]],(_xlfn.XLOOKUP(Table2[[#This Row],[HMIS Project ID]],'region ref'!A:A,'region ref'!B:B,"",0)))</f>
        <v>Multiple</v>
      </c>
      <c r="E65" t="str">
        <f>Table1[[#This Row],[Organization Name]]</f>
        <v>Back at Home BoS - Multiple BoS Counties</v>
      </c>
      <c r="F65" t="str">
        <f>Table1[[#This Row],[Project Name]]</f>
        <v>Back at Home BoS - Region 12 - Trillium - PSH - Unsheltered CoC</v>
      </c>
      <c r="G65">
        <f>Table1[[#This Row],[HMIS Project ID]]</f>
        <v>20707</v>
      </c>
      <c r="H65" t="str">
        <f>Table1[[#This Row],[Project Type]]</f>
        <v>PSH</v>
      </c>
      <c r="I65">
        <f>Table1[[#This Row],[Beds HH w/ Children]]</f>
        <v>18</v>
      </c>
      <c r="J65">
        <f>Table1[[#This Row],[Units HH w/ Children]]</f>
        <v>3</v>
      </c>
      <c r="K65">
        <f>Table1[[#This Row],[Beds HH w/o Children]]</f>
        <v>7</v>
      </c>
      <c r="L65">
        <f>Table1[[#This Row],[Year-Round Beds]]</f>
        <v>25</v>
      </c>
      <c r="M65">
        <f>Table1[[#This Row],[Overflow Beds]]</f>
        <v>0</v>
      </c>
      <c r="N65">
        <f>Table1[[#This Row],[Total Seasonal Beds]]</f>
        <v>0</v>
      </c>
      <c r="O65">
        <f>Table1[[#This Row],[Total Beds]]</f>
        <v>25</v>
      </c>
      <c r="P65">
        <f>Table1[[#This Row],[Pit Count]]</f>
        <v>25</v>
      </c>
      <c r="Q65" s="12">
        <f>IFERROR(Table2[[#This Row],[Pit Count]]/Table2[[#This Row],[Total Beds]],"0")</f>
        <v>1</v>
      </c>
      <c r="R65" t="str">
        <f>Table1[[#This Row],[HMIS Participating]]</f>
        <v>Yes</v>
      </c>
      <c r="S65">
        <f>Table1[[#This Row],[Victim Service Provider]]</f>
        <v>0</v>
      </c>
      <c r="T65" t="str">
        <f>Table1[[#This Row],[Target Population]]</f>
        <v>NA</v>
      </c>
      <c r="U65">
        <f>Table1[[#This Row],[Bed Type]]</f>
        <v>0</v>
      </c>
      <c r="V65" t="str">
        <f>Table1[[#This Row],[address1]]</f>
        <v>201 West First Street</v>
      </c>
      <c r="W65">
        <f>Table1[[#This Row],[address2]]</f>
        <v>0</v>
      </c>
      <c r="X65" t="str">
        <f>Table1[[#This Row],[city]]</f>
        <v>Greenville</v>
      </c>
      <c r="Y65" t="str">
        <f>Table1[[#This Row],[state]]</f>
        <v>NC</v>
      </c>
      <c r="Z65">
        <f>Table1[[#This Row],[zip]]</f>
        <v>27858</v>
      </c>
    </row>
    <row r="66" spans="2:26" x14ac:dyDescent="0.35">
      <c r="B66" t="str">
        <f>Table1[[#This Row],[CoC]]</f>
        <v>North Carolina Balance of State CoC</v>
      </c>
      <c r="C66" t="str">
        <f>IF(OR(Table2[[#This Row],[CoC]]="Durham City &amp; County CoC",Table2[[#This Row],[CoC]]="Chapel Hill/Orange County CoC"),"NA",(_xlfn.XLOOKUP(Table2[[#This Row],[HMIS Project ID]],'region ref'!A:A,'region ref'!C:C,"",0)))</f>
        <v>Region 12</v>
      </c>
      <c r="D66" t="str">
        <f>IF(OR(Table2[[#This Row],[CoC]]="Durham City &amp; County CoC",Table2[[#This Row],[CoC]]="Chapel Hill/Orange County CoC"),Table2[[#This Row],[CoC]],(_xlfn.XLOOKUP(Table2[[#This Row],[HMIS Project ID]],'region ref'!A:A,'region ref'!B:B,"",0)))</f>
        <v>Multiple</v>
      </c>
      <c r="E66" t="str">
        <f>Table1[[#This Row],[Organization Name]]</f>
        <v>Back at Home BoS - Multiple BoS Counties</v>
      </c>
      <c r="F66" t="str">
        <f>Table1[[#This Row],[Project Name]]</f>
        <v>Back at Home BoS - Region 12 - Trillium - RRH - Rural CoC</v>
      </c>
      <c r="G66">
        <f>Table1[[#This Row],[HMIS Project ID]]</f>
        <v>20706</v>
      </c>
      <c r="H66" t="str">
        <f>Table1[[#This Row],[Project Type]]</f>
        <v>RRH</v>
      </c>
      <c r="I66">
        <f>Table1[[#This Row],[Beds HH w/ Children]]</f>
        <v>2</v>
      </c>
      <c r="J66">
        <f>Table1[[#This Row],[Units HH w/ Children]]</f>
        <v>1</v>
      </c>
      <c r="K66">
        <f>Table1[[#This Row],[Beds HH w/o Children]]</f>
        <v>0</v>
      </c>
      <c r="L66">
        <f>Table1[[#This Row],[Year-Round Beds]]</f>
        <v>2</v>
      </c>
      <c r="M66">
        <f>Table1[[#This Row],[Overflow Beds]]</f>
        <v>0</v>
      </c>
      <c r="N66">
        <f>Table1[[#This Row],[Total Seasonal Beds]]</f>
        <v>0</v>
      </c>
      <c r="O66">
        <f>Table1[[#This Row],[Total Beds]]</f>
        <v>2</v>
      </c>
      <c r="P66">
        <f>Table1[[#This Row],[Pit Count]]</f>
        <v>2</v>
      </c>
      <c r="Q66" s="12">
        <f>IFERROR(Table2[[#This Row],[Pit Count]]/Table2[[#This Row],[Total Beds]],"0")</f>
        <v>1</v>
      </c>
      <c r="R66" t="str">
        <f>Table1[[#This Row],[HMIS Participating]]</f>
        <v>Yes</v>
      </c>
      <c r="S66">
        <f>Table1[[#This Row],[Victim Service Provider]]</f>
        <v>0</v>
      </c>
      <c r="T66" t="str">
        <f>Table1[[#This Row],[Target Population]]</f>
        <v>NA</v>
      </c>
      <c r="U66">
        <f>Table1[[#This Row],[Bed Type]]</f>
        <v>0</v>
      </c>
      <c r="V66" t="str">
        <f>Table1[[#This Row],[address1]]</f>
        <v>201 West First Street</v>
      </c>
      <c r="W66">
        <f>Table1[[#This Row],[address2]]</f>
        <v>0</v>
      </c>
      <c r="X66" t="str">
        <f>Table1[[#This Row],[city]]</f>
        <v>Greenville</v>
      </c>
      <c r="Y66" t="str">
        <f>Table1[[#This Row],[state]]</f>
        <v>NC</v>
      </c>
      <c r="Z66">
        <f>Table1[[#This Row],[zip]]</f>
        <v>27889</v>
      </c>
    </row>
    <row r="67" spans="2:26" x14ac:dyDescent="0.35">
      <c r="B67" t="str">
        <f>Table1[[#This Row],[CoC]]</f>
        <v>North Carolina Balance of State CoC</v>
      </c>
      <c r="C67" t="str">
        <f>IF(OR(Table2[[#This Row],[CoC]]="Durham City &amp; County CoC",Table2[[#This Row],[CoC]]="Chapel Hill/Orange County CoC"),"NA",(_xlfn.XLOOKUP(Table2[[#This Row],[HMIS Project ID]],'region ref'!A:A,'region ref'!C:C,"",0)))</f>
        <v>Region 12</v>
      </c>
      <c r="D67" t="str">
        <f>IF(OR(Table2[[#This Row],[CoC]]="Durham City &amp; County CoC",Table2[[#This Row],[CoC]]="Chapel Hill/Orange County CoC"),Table2[[#This Row],[CoC]],(_xlfn.XLOOKUP(Table2[[#This Row],[HMIS Project ID]],'region ref'!A:A,'region ref'!B:B,"",0)))</f>
        <v>Multiple</v>
      </c>
      <c r="E67" t="str">
        <f>Table1[[#This Row],[Organization Name]]</f>
        <v>Back at Home BoS - Multiple BoS Counties</v>
      </c>
      <c r="F67" t="str">
        <f>Table1[[#This Row],[Project Name]]</f>
        <v>Back at Home BoS - Region 12 - Trillium - RRH - Unsheltered CoC</v>
      </c>
      <c r="G67">
        <f>Table1[[#This Row],[HMIS Project ID]]</f>
        <v>20708</v>
      </c>
      <c r="H67" t="str">
        <f>Table1[[#This Row],[Project Type]]</f>
        <v>RRH</v>
      </c>
      <c r="I67">
        <f>Table1[[#This Row],[Beds HH w/ Children]]</f>
        <v>46</v>
      </c>
      <c r="J67">
        <f>Table1[[#This Row],[Units HH w/ Children]]</f>
        <v>13</v>
      </c>
      <c r="K67">
        <f>Table1[[#This Row],[Beds HH w/o Children]]</f>
        <v>33</v>
      </c>
      <c r="L67">
        <f>Table1[[#This Row],[Year-Round Beds]]</f>
        <v>79</v>
      </c>
      <c r="M67">
        <f>Table1[[#This Row],[Overflow Beds]]</f>
        <v>0</v>
      </c>
      <c r="N67">
        <f>Table1[[#This Row],[Total Seasonal Beds]]</f>
        <v>0</v>
      </c>
      <c r="O67">
        <f>Table1[[#This Row],[Total Beds]]</f>
        <v>79</v>
      </c>
      <c r="P67">
        <f>Table1[[#This Row],[Pit Count]]</f>
        <v>79</v>
      </c>
      <c r="Q67" s="12">
        <f>IFERROR(Table2[[#This Row],[Pit Count]]/Table2[[#This Row],[Total Beds]],"0")</f>
        <v>1</v>
      </c>
      <c r="R67" t="str">
        <f>Table1[[#This Row],[HMIS Participating]]</f>
        <v>Yes</v>
      </c>
      <c r="S67">
        <f>Table1[[#This Row],[Victim Service Provider]]</f>
        <v>0</v>
      </c>
      <c r="T67" t="str">
        <f>Table1[[#This Row],[Target Population]]</f>
        <v>NA</v>
      </c>
      <c r="U67">
        <f>Table1[[#This Row],[Bed Type]]</f>
        <v>0</v>
      </c>
      <c r="V67" t="str">
        <f>Table1[[#This Row],[address1]]</f>
        <v>201 West First Street</v>
      </c>
      <c r="W67">
        <f>Table1[[#This Row],[address2]]</f>
        <v>0</v>
      </c>
      <c r="X67" t="str">
        <f>Table1[[#This Row],[city]]</f>
        <v>Greenville</v>
      </c>
      <c r="Y67" t="str">
        <f>Table1[[#This Row],[state]]</f>
        <v>NC</v>
      </c>
      <c r="Z67">
        <f>Table1[[#This Row],[zip]]</f>
        <v>27858</v>
      </c>
    </row>
    <row r="68" spans="2:26" x14ac:dyDescent="0.35">
      <c r="B68" t="str">
        <f>Table1[[#This Row],[CoC]]</f>
        <v>North Carolina Balance of State CoC</v>
      </c>
      <c r="C68" t="str">
        <f>IF(OR(Table2[[#This Row],[CoC]]="Durham City &amp; County CoC",Table2[[#This Row],[CoC]]="Chapel Hill/Orange County CoC"),"NA",(_xlfn.XLOOKUP(Table2[[#This Row],[HMIS Project ID]],'region ref'!A:A,'region ref'!C:C,"",0)))</f>
        <v>Region 13</v>
      </c>
      <c r="D68" t="str">
        <f>IF(OR(Table2[[#This Row],[CoC]]="Durham City &amp; County CoC",Table2[[#This Row],[CoC]]="Chapel Hill/Orange County CoC"),Table2[[#This Row],[CoC]],(_xlfn.XLOOKUP(Table2[[#This Row],[HMIS Project ID]],'region ref'!A:A,'region ref'!B:B,"",0)))</f>
        <v>Multiple</v>
      </c>
      <c r="E68" t="str">
        <f>Table1[[#This Row],[Organization Name]]</f>
        <v>Back at Home BoS - Multiple BoS Counties</v>
      </c>
      <c r="F68" t="str">
        <f>Table1[[#This Row],[Project Name]]</f>
        <v>Back at Home BoS - Region 13 - Trillium - PSH - Unsheltered CoC</v>
      </c>
      <c r="G68">
        <f>Table1[[#This Row],[HMIS Project ID]]</f>
        <v>20712</v>
      </c>
      <c r="H68" t="str">
        <f>Table1[[#This Row],[Project Type]]</f>
        <v>PSH</v>
      </c>
      <c r="I68">
        <f>Table1[[#This Row],[Beds HH w/ Children]]</f>
        <v>0</v>
      </c>
      <c r="J68">
        <f>Table1[[#This Row],[Units HH w/ Children]]</f>
        <v>0</v>
      </c>
      <c r="K68">
        <f>Table1[[#This Row],[Beds HH w/o Children]]</f>
        <v>1</v>
      </c>
      <c r="L68">
        <f>Table1[[#This Row],[Year-Round Beds]]</f>
        <v>1</v>
      </c>
      <c r="M68">
        <f>Table1[[#This Row],[Overflow Beds]]</f>
        <v>0</v>
      </c>
      <c r="N68">
        <f>Table1[[#This Row],[Total Seasonal Beds]]</f>
        <v>0</v>
      </c>
      <c r="O68">
        <f>Table1[[#This Row],[Total Beds]]</f>
        <v>1</v>
      </c>
      <c r="P68">
        <f>Table1[[#This Row],[Pit Count]]</f>
        <v>1</v>
      </c>
      <c r="Q68" s="12">
        <f>IFERROR(Table2[[#This Row],[Pit Count]]/Table2[[#This Row],[Total Beds]],"0")</f>
        <v>1</v>
      </c>
      <c r="R68" t="str">
        <f>Table1[[#This Row],[HMIS Participating]]</f>
        <v>Yes</v>
      </c>
      <c r="S68">
        <f>Table1[[#This Row],[Victim Service Provider]]</f>
        <v>0</v>
      </c>
      <c r="T68" t="str">
        <f>Table1[[#This Row],[Target Population]]</f>
        <v>NA</v>
      </c>
      <c r="U68">
        <f>Table1[[#This Row],[Bed Type]]</f>
        <v>0</v>
      </c>
      <c r="V68" t="str">
        <f>Table1[[#This Row],[address1]]</f>
        <v>201 West First Street</v>
      </c>
      <c r="W68">
        <f>Table1[[#This Row],[address2]]</f>
        <v>0</v>
      </c>
      <c r="X68" t="str">
        <f>Table1[[#This Row],[city]]</f>
        <v>Greenville</v>
      </c>
      <c r="Y68" t="str">
        <f>Table1[[#This Row],[state]]</f>
        <v>NC</v>
      </c>
      <c r="Z68">
        <f>Table1[[#This Row],[zip]]</f>
        <v>28540</v>
      </c>
    </row>
    <row r="69" spans="2:26" x14ac:dyDescent="0.35">
      <c r="B69" t="str">
        <f>Table1[[#This Row],[CoC]]</f>
        <v>North Carolina Balance of State CoC</v>
      </c>
      <c r="C69" t="str">
        <f>IF(OR(Table2[[#This Row],[CoC]]="Durham City &amp; County CoC",Table2[[#This Row],[CoC]]="Chapel Hill/Orange County CoC"),"NA",(_xlfn.XLOOKUP(Table2[[#This Row],[HMIS Project ID]],'region ref'!A:A,'region ref'!C:C,"",0)))</f>
        <v>Region 13</v>
      </c>
      <c r="D69" t="str">
        <f>IF(OR(Table2[[#This Row],[CoC]]="Durham City &amp; County CoC",Table2[[#This Row],[CoC]]="Chapel Hill/Orange County CoC"),Table2[[#This Row],[CoC]],(_xlfn.XLOOKUP(Table2[[#This Row],[HMIS Project ID]],'region ref'!A:A,'region ref'!B:B,"",0)))</f>
        <v>Multiple</v>
      </c>
      <c r="E69" t="str">
        <f>Table1[[#This Row],[Organization Name]]</f>
        <v>Back at Home BoS - Multiple BoS Counties</v>
      </c>
      <c r="F69" t="str">
        <f>Table1[[#This Row],[Project Name]]</f>
        <v>Back at Home BoS - Region 13 - Trillium - RRH - Rural CoC</v>
      </c>
      <c r="G69">
        <f>Table1[[#This Row],[HMIS Project ID]]</f>
        <v>20711</v>
      </c>
      <c r="H69" t="str">
        <f>Table1[[#This Row],[Project Type]]</f>
        <v>RRH</v>
      </c>
      <c r="I69">
        <f>Table1[[#This Row],[Beds HH w/ Children]]</f>
        <v>0</v>
      </c>
      <c r="J69">
        <f>Table1[[#This Row],[Units HH w/ Children]]</f>
        <v>0</v>
      </c>
      <c r="K69">
        <f>Table1[[#This Row],[Beds HH w/o Children]]</f>
        <v>0</v>
      </c>
      <c r="L69">
        <f>Table1[[#This Row],[Year-Round Beds]]</f>
        <v>0</v>
      </c>
      <c r="M69">
        <f>Table1[[#This Row],[Overflow Beds]]</f>
        <v>0</v>
      </c>
      <c r="N69">
        <f>Table1[[#This Row],[Total Seasonal Beds]]</f>
        <v>0</v>
      </c>
      <c r="O69">
        <f>Table1[[#This Row],[Total Beds]]</f>
        <v>0</v>
      </c>
      <c r="P69">
        <f>Table1[[#This Row],[Pit Count]]</f>
        <v>0</v>
      </c>
      <c r="Q69" s="12" t="str">
        <f>IFERROR(Table2[[#This Row],[Pit Count]]/Table2[[#This Row],[Total Beds]],"0")</f>
        <v>0</v>
      </c>
      <c r="R69" t="str">
        <f>Table1[[#This Row],[HMIS Participating]]</f>
        <v>Yes</v>
      </c>
      <c r="S69">
        <f>Table1[[#This Row],[Victim Service Provider]]</f>
        <v>0</v>
      </c>
      <c r="T69" t="str">
        <f>Table1[[#This Row],[Target Population]]</f>
        <v>NA</v>
      </c>
      <c r="U69">
        <f>Table1[[#This Row],[Bed Type]]</f>
        <v>0</v>
      </c>
      <c r="V69" t="str">
        <f>Table1[[#This Row],[address1]]</f>
        <v>201 West First Street</v>
      </c>
      <c r="W69">
        <f>Table1[[#This Row],[address2]]</f>
        <v>0</v>
      </c>
      <c r="X69" t="str">
        <f>Table1[[#This Row],[city]]</f>
        <v>Greenville</v>
      </c>
      <c r="Y69" t="str">
        <f>Table1[[#This Row],[state]]</f>
        <v>NC</v>
      </c>
      <c r="Z69">
        <f>Table1[[#This Row],[zip]]</f>
        <v>28516</v>
      </c>
    </row>
    <row r="70" spans="2:26" x14ac:dyDescent="0.35">
      <c r="B70" t="str">
        <f>Table1[[#This Row],[CoC]]</f>
        <v>North Carolina Balance of State CoC</v>
      </c>
      <c r="C70" t="str">
        <f>IF(OR(Table2[[#This Row],[CoC]]="Durham City &amp; County CoC",Table2[[#This Row],[CoC]]="Chapel Hill/Orange County CoC"),"NA",(_xlfn.XLOOKUP(Table2[[#This Row],[HMIS Project ID]],'region ref'!A:A,'region ref'!C:C,"",0)))</f>
        <v>Region 13</v>
      </c>
      <c r="D70" t="str">
        <f>IF(OR(Table2[[#This Row],[CoC]]="Durham City &amp; County CoC",Table2[[#This Row],[CoC]]="Chapel Hill/Orange County CoC"),Table2[[#This Row],[CoC]],(_xlfn.XLOOKUP(Table2[[#This Row],[HMIS Project ID]],'region ref'!A:A,'region ref'!B:B,"",0)))</f>
        <v>Multiple</v>
      </c>
      <c r="E70" t="str">
        <f>Table1[[#This Row],[Organization Name]]</f>
        <v>Back at Home BoS - Multiple BoS Counties</v>
      </c>
      <c r="F70" t="str">
        <f>Table1[[#This Row],[Project Name]]</f>
        <v>Back at Home BoS - Region 13 - Trillium - RRH - Unsheltered CoC</v>
      </c>
      <c r="G70">
        <f>Table1[[#This Row],[HMIS Project ID]]</f>
        <v>20713</v>
      </c>
      <c r="H70" t="str">
        <f>Table1[[#This Row],[Project Type]]</f>
        <v>RRH</v>
      </c>
      <c r="I70">
        <f>Table1[[#This Row],[Beds HH w/ Children]]</f>
        <v>6</v>
      </c>
      <c r="J70">
        <f>Table1[[#This Row],[Units HH w/ Children]]</f>
        <v>3</v>
      </c>
      <c r="K70">
        <f>Table1[[#This Row],[Beds HH w/o Children]]</f>
        <v>24</v>
      </c>
      <c r="L70">
        <f>Table1[[#This Row],[Year-Round Beds]]</f>
        <v>30</v>
      </c>
      <c r="M70">
        <f>Table1[[#This Row],[Overflow Beds]]</f>
        <v>0</v>
      </c>
      <c r="N70">
        <f>Table1[[#This Row],[Total Seasonal Beds]]</f>
        <v>0</v>
      </c>
      <c r="O70">
        <f>Table1[[#This Row],[Total Beds]]</f>
        <v>30</v>
      </c>
      <c r="P70">
        <f>Table1[[#This Row],[Pit Count]]</f>
        <v>30</v>
      </c>
      <c r="Q70" s="12">
        <f>IFERROR(Table2[[#This Row],[Pit Count]]/Table2[[#This Row],[Total Beds]],"0")</f>
        <v>1</v>
      </c>
      <c r="R70" t="str">
        <f>Table1[[#This Row],[HMIS Participating]]</f>
        <v>Yes</v>
      </c>
      <c r="S70">
        <f>Table1[[#This Row],[Victim Service Provider]]</f>
        <v>0</v>
      </c>
      <c r="T70" t="str">
        <f>Table1[[#This Row],[Target Population]]</f>
        <v>NA</v>
      </c>
      <c r="U70">
        <f>Table1[[#This Row],[Bed Type]]</f>
        <v>0</v>
      </c>
      <c r="V70" t="str">
        <f>Table1[[#This Row],[address1]]</f>
        <v>201 West First Street</v>
      </c>
      <c r="W70">
        <f>Table1[[#This Row],[address2]]</f>
        <v>0</v>
      </c>
      <c r="X70" t="str">
        <f>Table1[[#This Row],[city]]</f>
        <v>Greenville</v>
      </c>
      <c r="Y70" t="str">
        <f>Table1[[#This Row],[state]]</f>
        <v>NC</v>
      </c>
      <c r="Z70">
        <f>Table1[[#This Row],[zip]]</f>
        <v>28540</v>
      </c>
    </row>
    <row r="71" spans="2:26" x14ac:dyDescent="0.35">
      <c r="B71" t="str">
        <f>Table1[[#This Row],[CoC]]</f>
        <v>North Carolina Balance of State CoC</v>
      </c>
      <c r="C71" t="str">
        <f>IF(OR(Table2[[#This Row],[CoC]]="Durham City &amp; County CoC",Table2[[#This Row],[CoC]]="Chapel Hill/Orange County CoC"),"NA",(_xlfn.XLOOKUP(Table2[[#This Row],[HMIS Project ID]],'region ref'!A:A,'region ref'!C:C,"",0)))</f>
        <v>Region 02</v>
      </c>
      <c r="D71" t="str">
        <f>IF(OR(Table2[[#This Row],[CoC]]="Durham City &amp; County CoC",Table2[[#This Row],[CoC]]="Chapel Hill/Orange County CoC"),Table2[[#This Row],[CoC]],(_xlfn.XLOOKUP(Table2[[#This Row],[HMIS Project ID]],'region ref'!A:A,'region ref'!B:B,"",0)))</f>
        <v>Multiple</v>
      </c>
      <c r="E71" t="str">
        <f>Table1[[#This Row],[Organization Name]]</f>
        <v>Back at Home BoS - Multiple BoS Counties</v>
      </c>
      <c r="F71" t="str">
        <f>Table1[[#This Row],[Project Name]]</f>
        <v>Back at Home BoS - Region 2 - Thrive - PSH - Rural CoC</v>
      </c>
      <c r="G71">
        <f>Table1[[#This Row],[HMIS Project ID]]</f>
        <v>20665</v>
      </c>
      <c r="H71" t="str">
        <f>Table1[[#This Row],[Project Type]]</f>
        <v>PSH</v>
      </c>
      <c r="I71">
        <f>Table1[[#This Row],[Beds HH w/ Children]]</f>
        <v>0</v>
      </c>
      <c r="J71">
        <f>Table1[[#This Row],[Units HH w/ Children]]</f>
        <v>0</v>
      </c>
      <c r="K71">
        <f>Table1[[#This Row],[Beds HH w/o Children]]</f>
        <v>2</v>
      </c>
      <c r="L71">
        <f>Table1[[#This Row],[Year-Round Beds]]</f>
        <v>2</v>
      </c>
      <c r="M71">
        <f>Table1[[#This Row],[Overflow Beds]]</f>
        <v>0</v>
      </c>
      <c r="N71">
        <f>Table1[[#This Row],[Total Seasonal Beds]]</f>
        <v>0</v>
      </c>
      <c r="O71">
        <f>Table1[[#This Row],[Total Beds]]</f>
        <v>2</v>
      </c>
      <c r="P71">
        <f>Table1[[#This Row],[Pit Count]]</f>
        <v>2</v>
      </c>
      <c r="Q71" s="12">
        <f>IFERROR(Table2[[#This Row],[Pit Count]]/Table2[[#This Row],[Total Beds]],"0")</f>
        <v>1</v>
      </c>
      <c r="R71" t="str">
        <f>Table1[[#This Row],[HMIS Participating]]</f>
        <v>Yes</v>
      </c>
      <c r="S71">
        <f>Table1[[#This Row],[Victim Service Provider]]</f>
        <v>0</v>
      </c>
      <c r="T71" t="str">
        <f>Table1[[#This Row],[Target Population]]</f>
        <v>NA</v>
      </c>
      <c r="U71">
        <f>Table1[[#This Row],[Bed Type]]</f>
        <v>0</v>
      </c>
      <c r="V71" t="str">
        <f>Table1[[#This Row],[address1]]</f>
        <v>218 West Allen Street</v>
      </c>
      <c r="W71">
        <f>Table1[[#This Row],[address2]]</f>
        <v>0</v>
      </c>
      <c r="X71" t="str">
        <f>Table1[[#This Row],[city]]</f>
        <v>Hendersonville</v>
      </c>
      <c r="Y71" t="str">
        <f>Table1[[#This Row],[state]]</f>
        <v>NC</v>
      </c>
      <c r="Z71">
        <f>Table1[[#This Row],[zip]]</f>
        <v>28043</v>
      </c>
    </row>
    <row r="72" spans="2:26" x14ac:dyDescent="0.35">
      <c r="B72" t="str">
        <f>Table1[[#This Row],[CoC]]</f>
        <v>North Carolina Balance of State CoC</v>
      </c>
      <c r="C72" t="str">
        <f>IF(OR(Table2[[#This Row],[CoC]]="Durham City &amp; County CoC",Table2[[#This Row],[CoC]]="Chapel Hill/Orange County CoC"),"NA",(_xlfn.XLOOKUP(Table2[[#This Row],[HMIS Project ID]],'region ref'!A:A,'region ref'!C:C,"",0)))</f>
        <v>Region 02</v>
      </c>
      <c r="D72" t="str">
        <f>IF(OR(Table2[[#This Row],[CoC]]="Durham City &amp; County CoC",Table2[[#This Row],[CoC]]="Chapel Hill/Orange County CoC"),Table2[[#This Row],[CoC]],(_xlfn.XLOOKUP(Table2[[#This Row],[HMIS Project ID]],'region ref'!A:A,'region ref'!B:B,"",0)))</f>
        <v>Multiple</v>
      </c>
      <c r="E72" t="str">
        <f>Table1[[#This Row],[Organization Name]]</f>
        <v>Back at Home BoS - Multiple BoS Counties</v>
      </c>
      <c r="F72" t="str">
        <f>Table1[[#This Row],[Project Name]]</f>
        <v>Back at Home BoS - Region 2 - Thrive - PSH - Unsheltered CoC</v>
      </c>
      <c r="G72">
        <f>Table1[[#This Row],[HMIS Project ID]]</f>
        <v>20676</v>
      </c>
      <c r="H72" t="str">
        <f>Table1[[#This Row],[Project Type]]</f>
        <v>PSH</v>
      </c>
      <c r="I72">
        <f>Table1[[#This Row],[Beds HH w/ Children]]</f>
        <v>35</v>
      </c>
      <c r="J72">
        <f>Table1[[#This Row],[Units HH w/ Children]]</f>
        <v>9</v>
      </c>
      <c r="K72">
        <f>Table1[[#This Row],[Beds HH w/o Children]]</f>
        <v>24</v>
      </c>
      <c r="L72">
        <f>Table1[[#This Row],[Year-Round Beds]]</f>
        <v>59</v>
      </c>
      <c r="M72">
        <f>Table1[[#This Row],[Overflow Beds]]</f>
        <v>0</v>
      </c>
      <c r="N72">
        <f>Table1[[#This Row],[Total Seasonal Beds]]</f>
        <v>0</v>
      </c>
      <c r="O72">
        <f>Table1[[#This Row],[Total Beds]]</f>
        <v>59</v>
      </c>
      <c r="P72">
        <f>Table1[[#This Row],[Pit Count]]</f>
        <v>59</v>
      </c>
      <c r="Q72" s="12">
        <f>IFERROR(Table2[[#This Row],[Pit Count]]/Table2[[#This Row],[Total Beds]],"0")</f>
        <v>1</v>
      </c>
      <c r="R72" t="str">
        <f>Table1[[#This Row],[HMIS Participating]]</f>
        <v>Yes</v>
      </c>
      <c r="S72">
        <f>Table1[[#This Row],[Victim Service Provider]]</f>
        <v>0</v>
      </c>
      <c r="T72" t="str">
        <f>Table1[[#This Row],[Target Population]]</f>
        <v>NA</v>
      </c>
      <c r="U72">
        <f>Table1[[#This Row],[Bed Type]]</f>
        <v>0</v>
      </c>
      <c r="V72" t="str">
        <f>Table1[[#This Row],[address1]]</f>
        <v>218 West Allen Street</v>
      </c>
      <c r="W72">
        <f>Table1[[#This Row],[address2]]</f>
        <v>0</v>
      </c>
      <c r="X72" t="str">
        <f>Table1[[#This Row],[city]]</f>
        <v>Hendersonville</v>
      </c>
      <c r="Y72" t="str">
        <f>Table1[[#This Row],[state]]</f>
        <v>NC</v>
      </c>
      <c r="Z72">
        <f>Table1[[#This Row],[zip]]</f>
        <v>28792</v>
      </c>
    </row>
    <row r="73" spans="2:26" x14ac:dyDescent="0.35">
      <c r="B73" t="str">
        <f>Table1[[#This Row],[CoC]]</f>
        <v>North Carolina Balance of State CoC</v>
      </c>
      <c r="C73" t="str">
        <f>IF(OR(Table2[[#This Row],[CoC]]="Durham City &amp; County CoC",Table2[[#This Row],[CoC]]="Chapel Hill/Orange County CoC"),"NA",(_xlfn.XLOOKUP(Table2[[#This Row],[HMIS Project ID]],'region ref'!A:A,'region ref'!C:C,"",0)))</f>
        <v>Region 02</v>
      </c>
      <c r="D73" t="str">
        <f>IF(OR(Table2[[#This Row],[CoC]]="Durham City &amp; County CoC",Table2[[#This Row],[CoC]]="Chapel Hill/Orange County CoC"),Table2[[#This Row],[CoC]],(_xlfn.XLOOKUP(Table2[[#This Row],[HMIS Project ID]],'region ref'!A:A,'region ref'!B:B,"",0)))</f>
        <v>Multiple</v>
      </c>
      <c r="E73" t="str">
        <f>Table1[[#This Row],[Organization Name]]</f>
        <v>Back at Home BoS - Multiple BoS Counties</v>
      </c>
      <c r="F73" t="str">
        <f>Table1[[#This Row],[Project Name]]</f>
        <v>Back at Home BoS - Region 2 - Thrive - RRH - Rural CoC</v>
      </c>
      <c r="G73">
        <f>Table1[[#This Row],[HMIS Project ID]]</f>
        <v>20669</v>
      </c>
      <c r="H73" t="str">
        <f>Table1[[#This Row],[Project Type]]</f>
        <v>RRH</v>
      </c>
      <c r="I73">
        <f>Table1[[#This Row],[Beds HH w/ Children]]</f>
        <v>13</v>
      </c>
      <c r="J73">
        <f>Table1[[#This Row],[Units HH w/ Children]]</f>
        <v>4</v>
      </c>
      <c r="K73">
        <f>Table1[[#This Row],[Beds HH w/o Children]]</f>
        <v>7</v>
      </c>
      <c r="L73">
        <f>Table1[[#This Row],[Year-Round Beds]]</f>
        <v>20</v>
      </c>
      <c r="M73">
        <f>Table1[[#This Row],[Overflow Beds]]</f>
        <v>0</v>
      </c>
      <c r="N73">
        <f>Table1[[#This Row],[Total Seasonal Beds]]</f>
        <v>0</v>
      </c>
      <c r="O73">
        <f>Table1[[#This Row],[Total Beds]]</f>
        <v>20</v>
      </c>
      <c r="P73">
        <f>Table1[[#This Row],[Pit Count]]</f>
        <v>20</v>
      </c>
      <c r="Q73" s="12">
        <f>IFERROR(Table2[[#This Row],[Pit Count]]/Table2[[#This Row],[Total Beds]],"0")</f>
        <v>1</v>
      </c>
      <c r="R73" t="str">
        <f>Table1[[#This Row],[HMIS Participating]]</f>
        <v>Yes</v>
      </c>
      <c r="S73">
        <f>Table1[[#This Row],[Victim Service Provider]]</f>
        <v>0</v>
      </c>
      <c r="T73" t="str">
        <f>Table1[[#This Row],[Target Population]]</f>
        <v>NA</v>
      </c>
      <c r="U73">
        <f>Table1[[#This Row],[Bed Type]]</f>
        <v>0</v>
      </c>
      <c r="V73" t="str">
        <f>Table1[[#This Row],[address1]]</f>
        <v>218 West Allen Street</v>
      </c>
      <c r="W73">
        <f>Table1[[#This Row],[address2]]</f>
        <v>0</v>
      </c>
      <c r="X73" t="str">
        <f>Table1[[#This Row],[city]]</f>
        <v>Hendersonville</v>
      </c>
      <c r="Y73" t="str">
        <f>Table1[[#This Row],[state]]</f>
        <v>NC</v>
      </c>
      <c r="Z73">
        <f>Table1[[#This Row],[zip]]</f>
        <v>28043</v>
      </c>
    </row>
    <row r="74" spans="2:26" x14ac:dyDescent="0.35">
      <c r="B74" t="str">
        <f>Table1[[#This Row],[CoC]]</f>
        <v>North Carolina Balance of State CoC</v>
      </c>
      <c r="C74" t="str">
        <f>IF(OR(Table2[[#This Row],[CoC]]="Durham City &amp; County CoC",Table2[[#This Row],[CoC]]="Chapel Hill/Orange County CoC"),"NA",(_xlfn.XLOOKUP(Table2[[#This Row],[HMIS Project ID]],'region ref'!A:A,'region ref'!C:C,"",0)))</f>
        <v>Region 02</v>
      </c>
      <c r="D74" t="str">
        <f>IF(OR(Table2[[#This Row],[CoC]]="Durham City &amp; County CoC",Table2[[#This Row],[CoC]]="Chapel Hill/Orange County CoC"),Table2[[#This Row],[CoC]],(_xlfn.XLOOKUP(Table2[[#This Row],[HMIS Project ID]],'region ref'!A:A,'region ref'!B:B,"",0)))</f>
        <v>Multiple</v>
      </c>
      <c r="E74" t="str">
        <f>Table1[[#This Row],[Organization Name]]</f>
        <v>Back at Home BoS - Multiple BoS Counties</v>
      </c>
      <c r="F74" t="str">
        <f>Table1[[#This Row],[Project Name]]</f>
        <v>Back at Home BoS - Region 2 - Thrive - RRH - Unsheltered CoC</v>
      </c>
      <c r="G74">
        <f>Table1[[#This Row],[HMIS Project ID]]</f>
        <v>20673</v>
      </c>
      <c r="H74" t="str">
        <f>Table1[[#This Row],[Project Type]]</f>
        <v>RRH</v>
      </c>
      <c r="I74">
        <f>Table1[[#This Row],[Beds HH w/ Children]]</f>
        <v>48</v>
      </c>
      <c r="J74">
        <f>Table1[[#This Row],[Units HH w/ Children]]</f>
        <v>15</v>
      </c>
      <c r="K74">
        <f>Table1[[#This Row],[Beds HH w/o Children]]</f>
        <v>54</v>
      </c>
      <c r="L74">
        <f>Table1[[#This Row],[Year-Round Beds]]</f>
        <v>102</v>
      </c>
      <c r="M74">
        <f>Table1[[#This Row],[Overflow Beds]]</f>
        <v>0</v>
      </c>
      <c r="N74">
        <f>Table1[[#This Row],[Total Seasonal Beds]]</f>
        <v>0</v>
      </c>
      <c r="O74">
        <f>Table1[[#This Row],[Total Beds]]</f>
        <v>102</v>
      </c>
      <c r="P74">
        <f>Table1[[#This Row],[Pit Count]]</f>
        <v>102</v>
      </c>
      <c r="Q74" s="12">
        <f>IFERROR(Table2[[#This Row],[Pit Count]]/Table2[[#This Row],[Total Beds]],"0")</f>
        <v>1</v>
      </c>
      <c r="R74" t="str">
        <f>Table1[[#This Row],[HMIS Participating]]</f>
        <v>Yes</v>
      </c>
      <c r="S74">
        <f>Table1[[#This Row],[Victim Service Provider]]</f>
        <v>0</v>
      </c>
      <c r="T74" t="str">
        <f>Table1[[#This Row],[Target Population]]</f>
        <v>NA</v>
      </c>
      <c r="U74">
        <f>Table1[[#This Row],[Bed Type]]</f>
        <v>0</v>
      </c>
      <c r="V74" t="str">
        <f>Table1[[#This Row],[address1]]</f>
        <v>218 West Allen Street</v>
      </c>
      <c r="W74">
        <f>Table1[[#This Row],[address2]]</f>
        <v>0</v>
      </c>
      <c r="X74" t="str">
        <f>Table1[[#This Row],[city]]</f>
        <v>Hendersonville</v>
      </c>
      <c r="Y74" t="str">
        <f>Table1[[#This Row],[state]]</f>
        <v>NC</v>
      </c>
      <c r="Z74">
        <f>Table1[[#This Row],[zip]]</f>
        <v>28792</v>
      </c>
    </row>
    <row r="75" spans="2:26" x14ac:dyDescent="0.35">
      <c r="B75" t="str">
        <f>Table1[[#This Row],[CoC]]</f>
        <v>North Carolina Balance of State CoC</v>
      </c>
      <c r="C75" t="str">
        <f>IF(OR(Table2[[#This Row],[CoC]]="Durham City &amp; County CoC",Table2[[#This Row],[CoC]]="Chapel Hill/Orange County CoC"),"NA",(_xlfn.XLOOKUP(Table2[[#This Row],[HMIS Project ID]],'region ref'!A:A,'region ref'!C:C,"",0)))</f>
        <v>Region 2</v>
      </c>
      <c r="D75" t="str">
        <f>IF(OR(Table2[[#This Row],[CoC]]="Durham City &amp; County CoC",Table2[[#This Row],[CoC]]="Chapel Hill/Orange County CoC"),Table2[[#This Row],[CoC]],(_xlfn.XLOOKUP(Table2[[#This Row],[HMIS Project ID]],'region ref'!A:A,'region ref'!B:B,"",0)))</f>
        <v>Multiple</v>
      </c>
      <c r="E75" t="str">
        <f>Table1[[#This Row],[Organization Name]]</f>
        <v>Back at Home BoS - Multiple BoS Counties</v>
      </c>
      <c r="F75" t="str">
        <f>Table1[[#This Row],[Project Name]]</f>
        <v>Back at Home BoS - Region 2 - Thrive CH Ded - PSH - CoC</v>
      </c>
      <c r="G75">
        <f>Table1[[#This Row],[HMIS Project ID]]</f>
        <v>21018</v>
      </c>
      <c r="H75" t="str">
        <f>Table1[[#This Row],[Project Type]]</f>
        <v>PSH</v>
      </c>
      <c r="I75">
        <f>Table1[[#This Row],[Beds HH w/ Children]]</f>
        <v>0</v>
      </c>
      <c r="J75">
        <f>Table1[[#This Row],[Units HH w/ Children]]</f>
        <v>0</v>
      </c>
      <c r="K75">
        <f>Table1[[#This Row],[Beds HH w/o Children]]</f>
        <v>11</v>
      </c>
      <c r="L75">
        <f>Table1[[#This Row],[Year-Round Beds]]</f>
        <v>11</v>
      </c>
      <c r="M75">
        <f>Table1[[#This Row],[Overflow Beds]]</f>
        <v>0</v>
      </c>
      <c r="N75">
        <f>Table1[[#This Row],[Total Seasonal Beds]]</f>
        <v>0</v>
      </c>
      <c r="O75">
        <f>Table1[[#This Row],[Total Beds]]</f>
        <v>11</v>
      </c>
      <c r="P75">
        <f>Table1[[#This Row],[Pit Count]]</f>
        <v>11</v>
      </c>
      <c r="Q75" s="12">
        <f>IFERROR(Table2[[#This Row],[Pit Count]]/Table2[[#This Row],[Total Beds]],"0")</f>
        <v>1</v>
      </c>
      <c r="R75" t="str">
        <f>Table1[[#This Row],[HMIS Participating]]</f>
        <v>Yes</v>
      </c>
      <c r="S75">
        <f>Table1[[#This Row],[Victim Service Provider]]</f>
        <v>0</v>
      </c>
      <c r="T75" t="str">
        <f>Table1[[#This Row],[Target Population]]</f>
        <v>NA</v>
      </c>
      <c r="U75">
        <f>Table1[[#This Row],[Bed Type]]</f>
        <v>0</v>
      </c>
      <c r="V75" t="str">
        <f>Table1[[#This Row],[address1]]</f>
        <v>218 West Allen Street</v>
      </c>
      <c r="W75">
        <f>Table1[[#This Row],[address2]]</f>
        <v>0</v>
      </c>
      <c r="X75" t="str">
        <f>Table1[[#This Row],[city]]</f>
        <v>Hendersonville</v>
      </c>
      <c r="Y75" t="str">
        <f>Table1[[#This Row],[state]]</f>
        <v>NC</v>
      </c>
      <c r="Z75">
        <f>Table1[[#This Row],[zip]]</f>
        <v>28043</v>
      </c>
    </row>
    <row r="76" spans="2:26" x14ac:dyDescent="0.35">
      <c r="B76" t="str">
        <f>Table1[[#This Row],[CoC]]</f>
        <v>North Carolina Balance of State CoC</v>
      </c>
      <c r="C76" t="str">
        <f>IF(OR(Table2[[#This Row],[CoC]]="Durham City &amp; County CoC",Table2[[#This Row],[CoC]]="Chapel Hill/Orange County CoC"),"NA",(_xlfn.XLOOKUP(Table2[[#This Row],[HMIS Project ID]],'region ref'!A:A,'region ref'!C:C,"",0)))</f>
        <v>Region 03</v>
      </c>
      <c r="D76" t="str">
        <f>IF(OR(Table2[[#This Row],[CoC]]="Durham City &amp; County CoC",Table2[[#This Row],[CoC]]="Chapel Hill/Orange County CoC"),Table2[[#This Row],[CoC]],(_xlfn.XLOOKUP(Table2[[#This Row],[HMIS Project ID]],'region ref'!A:A,'region ref'!B:B,"",0)))</f>
        <v>Multiple</v>
      </c>
      <c r="E76" t="str">
        <f>Table1[[#This Row],[Organization Name]]</f>
        <v>Back at Home BoS - Multiple BoS Counties</v>
      </c>
      <c r="F76" t="str">
        <f>Table1[[#This Row],[Project Name]]</f>
        <v>Back at Home BoS - Region 3 - Partners - PSH - Unsheltered CoC</v>
      </c>
      <c r="G76">
        <f>Table1[[#This Row],[HMIS Project ID]]</f>
        <v>20694</v>
      </c>
      <c r="H76" t="str">
        <f>Table1[[#This Row],[Project Type]]</f>
        <v>PSH</v>
      </c>
      <c r="I76">
        <f>Table1[[#This Row],[Beds HH w/ Children]]</f>
        <v>3</v>
      </c>
      <c r="J76">
        <f>Table1[[#This Row],[Units HH w/ Children]]</f>
        <v>1</v>
      </c>
      <c r="K76">
        <f>Table1[[#This Row],[Beds HH w/o Children]]</f>
        <v>1</v>
      </c>
      <c r="L76">
        <f>Table1[[#This Row],[Year-Round Beds]]</f>
        <v>4</v>
      </c>
      <c r="M76">
        <f>Table1[[#This Row],[Overflow Beds]]</f>
        <v>0</v>
      </c>
      <c r="N76">
        <f>Table1[[#This Row],[Total Seasonal Beds]]</f>
        <v>0</v>
      </c>
      <c r="O76">
        <f>Table1[[#This Row],[Total Beds]]</f>
        <v>4</v>
      </c>
      <c r="P76">
        <f>Table1[[#This Row],[Pit Count]]</f>
        <v>4</v>
      </c>
      <c r="Q76" s="12">
        <f>IFERROR(Table2[[#This Row],[Pit Count]]/Table2[[#This Row],[Total Beds]],"0")</f>
        <v>1</v>
      </c>
      <c r="R76" t="str">
        <f>Table1[[#This Row],[HMIS Participating]]</f>
        <v>Yes</v>
      </c>
      <c r="S76">
        <f>Table1[[#This Row],[Victim Service Provider]]</f>
        <v>0</v>
      </c>
      <c r="T76" t="str">
        <f>Table1[[#This Row],[Target Population]]</f>
        <v>NA</v>
      </c>
      <c r="U76">
        <f>Table1[[#This Row],[Bed Type]]</f>
        <v>0</v>
      </c>
      <c r="V76" t="str">
        <f>Table1[[#This Row],[address1]]</f>
        <v>1985 Tate Blvd. S.E. Suite 529</v>
      </c>
      <c r="W76">
        <f>Table1[[#This Row],[address2]]</f>
        <v>0</v>
      </c>
      <c r="X76" t="str">
        <f>Table1[[#This Row],[city]]</f>
        <v>Hickory</v>
      </c>
      <c r="Y76" t="str">
        <f>Table1[[#This Row],[state]]</f>
        <v>NC</v>
      </c>
      <c r="Z76">
        <f>Table1[[#This Row],[zip]]</f>
        <v>28601</v>
      </c>
    </row>
    <row r="77" spans="2:26" x14ac:dyDescent="0.35">
      <c r="B77" t="str">
        <f>Table1[[#This Row],[CoC]]</f>
        <v>North Carolina Balance of State CoC</v>
      </c>
      <c r="C77" t="str">
        <f>IF(OR(Table2[[#This Row],[CoC]]="Durham City &amp; County CoC",Table2[[#This Row],[CoC]]="Chapel Hill/Orange County CoC"),"NA",(_xlfn.XLOOKUP(Table2[[#This Row],[HMIS Project ID]],'region ref'!A:A,'region ref'!C:C,"",0)))</f>
        <v>Region 03</v>
      </c>
      <c r="D77" t="str">
        <f>IF(OR(Table2[[#This Row],[CoC]]="Durham City &amp; County CoC",Table2[[#This Row],[CoC]]="Chapel Hill/Orange County CoC"),Table2[[#This Row],[CoC]],(_xlfn.XLOOKUP(Table2[[#This Row],[HMIS Project ID]],'region ref'!A:A,'region ref'!B:B,"",0)))</f>
        <v>Multiple</v>
      </c>
      <c r="E77" t="str">
        <f>Table1[[#This Row],[Organization Name]]</f>
        <v>Back at Home BoS - Multiple BoS Counties</v>
      </c>
      <c r="F77" t="str">
        <f>Table1[[#This Row],[Project Name]]</f>
        <v>Back at Home BoS - Region 3 - Partners - RRH - Unsheltered CoC</v>
      </c>
      <c r="G77">
        <f>Table1[[#This Row],[HMIS Project ID]]</f>
        <v>20695</v>
      </c>
      <c r="H77" t="str">
        <f>Table1[[#This Row],[Project Type]]</f>
        <v>RRH</v>
      </c>
      <c r="I77">
        <f>Table1[[#This Row],[Beds HH w/ Children]]</f>
        <v>23</v>
      </c>
      <c r="J77">
        <f>Table1[[#This Row],[Units HH w/ Children]]</f>
        <v>7</v>
      </c>
      <c r="K77">
        <f>Table1[[#This Row],[Beds HH w/o Children]]</f>
        <v>29</v>
      </c>
      <c r="L77">
        <f>Table1[[#This Row],[Year-Round Beds]]</f>
        <v>52</v>
      </c>
      <c r="M77">
        <f>Table1[[#This Row],[Overflow Beds]]</f>
        <v>0</v>
      </c>
      <c r="N77">
        <f>Table1[[#This Row],[Total Seasonal Beds]]</f>
        <v>0</v>
      </c>
      <c r="O77">
        <f>Table1[[#This Row],[Total Beds]]</f>
        <v>52</v>
      </c>
      <c r="P77">
        <f>Table1[[#This Row],[Pit Count]]</f>
        <v>52</v>
      </c>
      <c r="Q77" s="12">
        <f>IFERROR(Table2[[#This Row],[Pit Count]]/Table2[[#This Row],[Total Beds]],"0")</f>
        <v>1</v>
      </c>
      <c r="R77" t="str">
        <f>Table1[[#This Row],[HMIS Participating]]</f>
        <v>Yes</v>
      </c>
      <c r="S77">
        <f>Table1[[#This Row],[Victim Service Provider]]</f>
        <v>0</v>
      </c>
      <c r="T77" t="str">
        <f>Table1[[#This Row],[Target Population]]</f>
        <v>NA</v>
      </c>
      <c r="U77">
        <f>Table1[[#This Row],[Bed Type]]</f>
        <v>0</v>
      </c>
      <c r="V77" t="str">
        <f>Table1[[#This Row],[address1]]</f>
        <v>1985 Tate Blvd. S.E. Suite 529</v>
      </c>
      <c r="W77">
        <f>Table1[[#This Row],[address2]]</f>
        <v>0</v>
      </c>
      <c r="X77" t="str">
        <f>Table1[[#This Row],[city]]</f>
        <v>Hickory</v>
      </c>
      <c r="Y77" t="str">
        <f>Table1[[#This Row],[state]]</f>
        <v>NC</v>
      </c>
      <c r="Z77">
        <f>Table1[[#This Row],[zip]]</f>
        <v>28601</v>
      </c>
    </row>
    <row r="78" spans="2:26" x14ac:dyDescent="0.35">
      <c r="B78" t="str">
        <f>Table1[[#This Row],[CoC]]</f>
        <v>North Carolina Balance of State CoC</v>
      </c>
      <c r="C78" t="str">
        <f>IF(OR(Table2[[#This Row],[CoC]]="Durham City &amp; County CoC",Table2[[#This Row],[CoC]]="Chapel Hill/Orange County CoC"),"NA",(_xlfn.XLOOKUP(Table2[[#This Row],[HMIS Project ID]],'region ref'!A:A,'region ref'!C:C,"",0)))</f>
        <v>Region 03</v>
      </c>
      <c r="D78" t="str">
        <f>IF(OR(Table2[[#This Row],[CoC]]="Durham City &amp; County CoC",Table2[[#This Row],[CoC]]="Chapel Hill/Orange County CoC"),Table2[[#This Row],[CoC]],(_xlfn.XLOOKUP(Table2[[#This Row],[HMIS Project ID]],'region ref'!A:A,'region ref'!B:B,"",0)))</f>
        <v>Multiple</v>
      </c>
      <c r="E78" t="str">
        <f>Table1[[#This Row],[Organization Name]]</f>
        <v>Back at Home BoS - Multiple BoS Counties</v>
      </c>
      <c r="F78" t="str">
        <f>Table1[[#This Row],[Project Name]]</f>
        <v>Back at Home BoS - Region 3 - Vaya - RRH - Rural CoC</v>
      </c>
      <c r="G78">
        <f>Table1[[#This Row],[HMIS Project ID]]</f>
        <v>20716</v>
      </c>
      <c r="H78" t="str">
        <f>Table1[[#This Row],[Project Type]]</f>
        <v>RRH</v>
      </c>
      <c r="I78">
        <f>Table1[[#This Row],[Beds HH w/ Children]]</f>
        <v>20</v>
      </c>
      <c r="J78">
        <f>Table1[[#This Row],[Units HH w/ Children]]</f>
        <v>7</v>
      </c>
      <c r="K78">
        <f>Table1[[#This Row],[Beds HH w/o Children]]</f>
        <v>14</v>
      </c>
      <c r="L78">
        <f>Table1[[#This Row],[Year-Round Beds]]</f>
        <v>34</v>
      </c>
      <c r="M78">
        <f>Table1[[#This Row],[Overflow Beds]]</f>
        <v>0</v>
      </c>
      <c r="N78">
        <f>Table1[[#This Row],[Total Seasonal Beds]]</f>
        <v>0</v>
      </c>
      <c r="O78">
        <f>Table1[[#This Row],[Total Beds]]</f>
        <v>34</v>
      </c>
      <c r="P78">
        <f>Table1[[#This Row],[Pit Count]]</f>
        <v>34</v>
      </c>
      <c r="Q78" s="12">
        <f>IFERROR(Table2[[#This Row],[Pit Count]]/Table2[[#This Row],[Total Beds]],"0")</f>
        <v>1</v>
      </c>
      <c r="R78" t="str">
        <f>Table1[[#This Row],[HMIS Participating]]</f>
        <v>Yes</v>
      </c>
      <c r="S78">
        <f>Table1[[#This Row],[Victim Service Provider]]</f>
        <v>0</v>
      </c>
      <c r="T78" t="str">
        <f>Table1[[#This Row],[Target Population]]</f>
        <v>NA</v>
      </c>
      <c r="U78">
        <f>Table1[[#This Row],[Bed Type]]</f>
        <v>0</v>
      </c>
      <c r="V78" t="str">
        <f>Table1[[#This Row],[address1]]</f>
        <v>408 Spaulding Rd. Suite B</v>
      </c>
      <c r="W78">
        <f>Table1[[#This Row],[address2]]</f>
        <v>0</v>
      </c>
      <c r="X78" t="str">
        <f>Table1[[#This Row],[city]]</f>
        <v>Marion</v>
      </c>
      <c r="Y78" t="str">
        <f>Table1[[#This Row],[state]]</f>
        <v>NC</v>
      </c>
      <c r="Z78">
        <f>Table1[[#This Row],[zip]]</f>
        <v>28752</v>
      </c>
    </row>
    <row r="79" spans="2:26" x14ac:dyDescent="0.35">
      <c r="B79" t="str">
        <f>Table1[[#This Row],[CoC]]</f>
        <v>North Carolina Balance of State CoC</v>
      </c>
      <c r="C79" t="str">
        <f>IF(OR(Table2[[#This Row],[CoC]]="Durham City &amp; County CoC",Table2[[#This Row],[CoC]]="Chapel Hill/Orange County CoC"),"NA",(_xlfn.XLOOKUP(Table2[[#This Row],[HMIS Project ID]],'region ref'!A:A,'region ref'!C:C,"",0)))</f>
        <v>Region 03</v>
      </c>
      <c r="D79" t="str">
        <f>IF(OR(Table2[[#This Row],[CoC]]="Durham City &amp; County CoC",Table2[[#This Row],[CoC]]="Chapel Hill/Orange County CoC"),Table2[[#This Row],[CoC]],(_xlfn.XLOOKUP(Table2[[#This Row],[HMIS Project ID]],'region ref'!A:A,'region ref'!B:B,"",0)))</f>
        <v>Multiple</v>
      </c>
      <c r="E79" t="str">
        <f>Table1[[#This Row],[Organization Name]]</f>
        <v>Back at Home BoS - Multiple BoS Counties</v>
      </c>
      <c r="F79" t="str">
        <f>Table1[[#This Row],[Project Name]]</f>
        <v>Back at Home BoS - Region 3 - Vaya - RRH - Unsheltered CoC</v>
      </c>
      <c r="G79">
        <f>Table1[[#This Row],[HMIS Project ID]]</f>
        <v>20718</v>
      </c>
      <c r="H79" t="str">
        <f>Table1[[#This Row],[Project Type]]</f>
        <v>RRH</v>
      </c>
      <c r="I79">
        <f>Table1[[#This Row],[Beds HH w/ Children]]</f>
        <v>0</v>
      </c>
      <c r="J79">
        <f>Table1[[#This Row],[Units HH w/ Children]]</f>
        <v>0</v>
      </c>
      <c r="K79">
        <f>Table1[[#This Row],[Beds HH w/o Children]]</f>
        <v>0</v>
      </c>
      <c r="L79">
        <f>Table1[[#This Row],[Year-Round Beds]]</f>
        <v>0</v>
      </c>
      <c r="M79">
        <f>Table1[[#This Row],[Overflow Beds]]</f>
        <v>0</v>
      </c>
      <c r="N79">
        <f>Table1[[#This Row],[Total Seasonal Beds]]</f>
        <v>0</v>
      </c>
      <c r="O79">
        <f>Table1[[#This Row],[Total Beds]]</f>
        <v>0</v>
      </c>
      <c r="P79">
        <f>Table1[[#This Row],[Pit Count]]</f>
        <v>0</v>
      </c>
      <c r="Q79" s="12" t="str">
        <f>IFERROR(Table2[[#This Row],[Pit Count]]/Table2[[#This Row],[Total Beds]],"0")</f>
        <v>0</v>
      </c>
      <c r="R79" t="str">
        <f>Table1[[#This Row],[HMIS Participating]]</f>
        <v>Yes</v>
      </c>
      <c r="S79">
        <f>Table1[[#This Row],[Victim Service Provider]]</f>
        <v>0</v>
      </c>
      <c r="T79" t="str">
        <f>Table1[[#This Row],[Target Population]]</f>
        <v>NA</v>
      </c>
      <c r="U79">
        <f>Table1[[#This Row],[Bed Type]]</f>
        <v>0</v>
      </c>
      <c r="V79" t="str">
        <f>Table1[[#This Row],[address1]]</f>
        <v>408 Spaulding Rd. Suite B</v>
      </c>
      <c r="W79">
        <f>Table1[[#This Row],[address2]]</f>
        <v>0</v>
      </c>
      <c r="X79" t="str">
        <f>Table1[[#This Row],[city]]</f>
        <v>Marion</v>
      </c>
      <c r="Y79" t="str">
        <f>Table1[[#This Row],[state]]</f>
        <v>NC</v>
      </c>
      <c r="Z79">
        <f>Table1[[#This Row],[zip]]</f>
        <v>28645</v>
      </c>
    </row>
    <row r="80" spans="2:26" x14ac:dyDescent="0.35">
      <c r="B80" t="str">
        <f>Table1[[#This Row],[CoC]]</f>
        <v>North Carolina Balance of State CoC</v>
      </c>
      <c r="C80" t="str">
        <f>IF(OR(Table2[[#This Row],[CoC]]="Durham City &amp; County CoC",Table2[[#This Row],[CoC]]="Chapel Hill/Orange County CoC"),"NA",(_xlfn.XLOOKUP(Table2[[#This Row],[HMIS Project ID]],'region ref'!A:A,'region ref'!C:C,"",0)))</f>
        <v>Region 04</v>
      </c>
      <c r="D80" t="str">
        <f>IF(OR(Table2[[#This Row],[CoC]]="Durham City &amp; County CoC",Table2[[#This Row],[CoC]]="Chapel Hill/Orange County CoC"),Table2[[#This Row],[CoC]],(_xlfn.XLOOKUP(Table2[[#This Row],[HMIS Project ID]],'region ref'!A:A,'region ref'!B:B,"",0)))</f>
        <v>Multiple</v>
      </c>
      <c r="E80" t="str">
        <f>Table1[[#This Row],[Organization Name]]</f>
        <v>Back at Home BoS - Multiple BoS Counties</v>
      </c>
      <c r="F80" t="str">
        <f>Table1[[#This Row],[Project Name]]</f>
        <v>Back at Home BoS - Region 4 - Diakonos - PSH - Rural CoC</v>
      </c>
      <c r="G80">
        <f>Table1[[#This Row],[HMIS Project ID]]</f>
        <v>20645</v>
      </c>
      <c r="H80" t="str">
        <f>Table1[[#This Row],[Project Type]]</f>
        <v>PSH</v>
      </c>
      <c r="I80">
        <f>Table1[[#This Row],[Beds HH w/ Children]]</f>
        <v>4</v>
      </c>
      <c r="J80">
        <f>Table1[[#This Row],[Units HH w/ Children]]</f>
        <v>2</v>
      </c>
      <c r="K80">
        <f>Table1[[#This Row],[Beds HH w/o Children]]</f>
        <v>5</v>
      </c>
      <c r="L80">
        <f>Table1[[#This Row],[Year-Round Beds]]</f>
        <v>9</v>
      </c>
      <c r="M80">
        <f>Table1[[#This Row],[Overflow Beds]]</f>
        <v>0</v>
      </c>
      <c r="N80">
        <f>Table1[[#This Row],[Total Seasonal Beds]]</f>
        <v>0</v>
      </c>
      <c r="O80">
        <f>Table1[[#This Row],[Total Beds]]</f>
        <v>9</v>
      </c>
      <c r="P80">
        <f>Table1[[#This Row],[Pit Count]]</f>
        <v>9</v>
      </c>
      <c r="Q80" s="12">
        <f>IFERROR(Table2[[#This Row],[Pit Count]]/Table2[[#This Row],[Total Beds]],"0")</f>
        <v>1</v>
      </c>
      <c r="R80" t="str">
        <f>Table1[[#This Row],[HMIS Participating]]</f>
        <v>Yes</v>
      </c>
      <c r="S80">
        <f>Table1[[#This Row],[Victim Service Provider]]</f>
        <v>0</v>
      </c>
      <c r="T80" t="str">
        <f>Table1[[#This Row],[Target Population]]</f>
        <v>NA</v>
      </c>
      <c r="U80">
        <f>Table1[[#This Row],[Bed Type]]</f>
        <v>0</v>
      </c>
      <c r="V80" t="str">
        <f>Table1[[#This Row],[address1]]</f>
        <v>1421 Fifth Street</v>
      </c>
      <c r="W80">
        <f>Table1[[#This Row],[address2]]</f>
        <v>0</v>
      </c>
      <c r="X80" t="str">
        <f>Table1[[#This Row],[city]]</f>
        <v>Statesville</v>
      </c>
      <c r="Y80" t="str">
        <f>Table1[[#This Row],[state]]</f>
        <v>NC</v>
      </c>
      <c r="Z80">
        <f>Table1[[#This Row],[zip]]</f>
        <v>27030</v>
      </c>
    </row>
    <row r="81" spans="2:26" x14ac:dyDescent="0.35">
      <c r="B81" t="str">
        <f>Table1[[#This Row],[CoC]]</f>
        <v>North Carolina Balance of State CoC</v>
      </c>
      <c r="C81" t="str">
        <f>IF(OR(Table2[[#This Row],[CoC]]="Durham City &amp; County CoC",Table2[[#This Row],[CoC]]="Chapel Hill/Orange County CoC"),"NA",(_xlfn.XLOOKUP(Table2[[#This Row],[HMIS Project ID]],'region ref'!A:A,'region ref'!C:C,"",0)))</f>
        <v>Region 04</v>
      </c>
      <c r="D81" t="str">
        <f>IF(OR(Table2[[#This Row],[CoC]]="Durham City &amp; County CoC",Table2[[#This Row],[CoC]]="Chapel Hill/Orange County CoC"),Table2[[#This Row],[CoC]],(_xlfn.XLOOKUP(Table2[[#This Row],[HMIS Project ID]],'region ref'!A:A,'region ref'!B:B,"",0)))</f>
        <v>Multiple</v>
      </c>
      <c r="E81" t="str">
        <f>Table1[[#This Row],[Organization Name]]</f>
        <v>Back at Home BoS - Multiple BoS Counties</v>
      </c>
      <c r="F81" t="str">
        <f>Table1[[#This Row],[Project Name]]</f>
        <v>Back at Home BoS - Region 4 - Diakonos - PSH - Unsheltered CoC</v>
      </c>
      <c r="G81">
        <f>Table1[[#This Row],[HMIS Project ID]]</f>
        <v>20650</v>
      </c>
      <c r="H81" t="str">
        <f>Table1[[#This Row],[Project Type]]</f>
        <v>PSH</v>
      </c>
      <c r="I81">
        <f>Table1[[#This Row],[Beds HH w/ Children]]</f>
        <v>0</v>
      </c>
      <c r="J81">
        <f>Table1[[#This Row],[Units HH w/ Children]]</f>
        <v>0</v>
      </c>
      <c r="K81">
        <f>Table1[[#This Row],[Beds HH w/o Children]]</f>
        <v>4</v>
      </c>
      <c r="L81">
        <f>Table1[[#This Row],[Year-Round Beds]]</f>
        <v>4</v>
      </c>
      <c r="M81">
        <f>Table1[[#This Row],[Overflow Beds]]</f>
        <v>0</v>
      </c>
      <c r="N81">
        <f>Table1[[#This Row],[Total Seasonal Beds]]</f>
        <v>0</v>
      </c>
      <c r="O81">
        <f>Table1[[#This Row],[Total Beds]]</f>
        <v>4</v>
      </c>
      <c r="P81">
        <f>Table1[[#This Row],[Pit Count]]</f>
        <v>4</v>
      </c>
      <c r="Q81" s="12">
        <f>IFERROR(Table2[[#This Row],[Pit Count]]/Table2[[#This Row],[Total Beds]],"0")</f>
        <v>1</v>
      </c>
      <c r="R81" t="str">
        <f>Table1[[#This Row],[HMIS Participating]]</f>
        <v>Yes</v>
      </c>
      <c r="S81">
        <f>Table1[[#This Row],[Victim Service Provider]]</f>
        <v>0</v>
      </c>
      <c r="T81" t="str">
        <f>Table1[[#This Row],[Target Population]]</f>
        <v>NA</v>
      </c>
      <c r="U81">
        <f>Table1[[#This Row],[Bed Type]]</f>
        <v>0</v>
      </c>
      <c r="V81" t="str">
        <f>Table1[[#This Row],[address1]]</f>
        <v>1421 Fifth Street</v>
      </c>
      <c r="W81">
        <f>Table1[[#This Row],[address2]]</f>
        <v>0</v>
      </c>
      <c r="X81" t="str">
        <f>Table1[[#This Row],[city]]</f>
        <v>Statesville</v>
      </c>
      <c r="Y81" t="str">
        <f>Table1[[#This Row],[state]]</f>
        <v>NC</v>
      </c>
      <c r="Z81">
        <f>Table1[[#This Row],[zip]]</f>
        <v>28677</v>
      </c>
    </row>
    <row r="82" spans="2:26" x14ac:dyDescent="0.35">
      <c r="B82" t="str">
        <f>Table1[[#This Row],[CoC]]</f>
        <v>North Carolina Balance of State CoC</v>
      </c>
      <c r="C82" t="str">
        <f>IF(OR(Table2[[#This Row],[CoC]]="Durham City &amp; County CoC",Table2[[#This Row],[CoC]]="Chapel Hill/Orange County CoC"),"NA",(_xlfn.XLOOKUP(Table2[[#This Row],[HMIS Project ID]],'region ref'!A:A,'region ref'!C:C,"",0)))</f>
        <v>Region 04</v>
      </c>
      <c r="D82" t="str">
        <f>IF(OR(Table2[[#This Row],[CoC]]="Durham City &amp; County CoC",Table2[[#This Row],[CoC]]="Chapel Hill/Orange County CoC"),Table2[[#This Row],[CoC]],(_xlfn.XLOOKUP(Table2[[#This Row],[HMIS Project ID]],'region ref'!A:A,'region ref'!B:B,"",0)))</f>
        <v>Multiple</v>
      </c>
      <c r="E82" t="str">
        <f>Table1[[#This Row],[Organization Name]]</f>
        <v>Back at Home BoS - Multiple BoS Counties</v>
      </c>
      <c r="F82" t="str">
        <f>Table1[[#This Row],[Project Name]]</f>
        <v>Back at Home BoS - Region 4 - Diakonos - RRH - Rural CoC</v>
      </c>
      <c r="G82">
        <f>Table1[[#This Row],[HMIS Project ID]]</f>
        <v>20648</v>
      </c>
      <c r="H82" t="str">
        <f>Table1[[#This Row],[Project Type]]</f>
        <v>RRH</v>
      </c>
      <c r="I82">
        <f>Table1[[#This Row],[Beds HH w/ Children]]</f>
        <v>23</v>
      </c>
      <c r="J82">
        <f>Table1[[#This Row],[Units HH w/ Children]]</f>
        <v>7</v>
      </c>
      <c r="K82">
        <f>Table1[[#This Row],[Beds HH w/o Children]]</f>
        <v>10</v>
      </c>
      <c r="L82">
        <f>Table1[[#This Row],[Year-Round Beds]]</f>
        <v>33</v>
      </c>
      <c r="M82">
        <f>Table1[[#This Row],[Overflow Beds]]</f>
        <v>0</v>
      </c>
      <c r="N82">
        <f>Table1[[#This Row],[Total Seasonal Beds]]</f>
        <v>0</v>
      </c>
      <c r="O82">
        <f>Table1[[#This Row],[Total Beds]]</f>
        <v>33</v>
      </c>
      <c r="P82">
        <f>Table1[[#This Row],[Pit Count]]</f>
        <v>33</v>
      </c>
      <c r="Q82" s="12">
        <f>IFERROR(Table2[[#This Row],[Pit Count]]/Table2[[#This Row],[Total Beds]],"0")</f>
        <v>1</v>
      </c>
      <c r="R82" t="str">
        <f>Table1[[#This Row],[HMIS Participating]]</f>
        <v>Yes</v>
      </c>
      <c r="S82">
        <f>Table1[[#This Row],[Victim Service Provider]]</f>
        <v>0</v>
      </c>
      <c r="T82" t="str">
        <f>Table1[[#This Row],[Target Population]]</f>
        <v>NA</v>
      </c>
      <c r="U82">
        <f>Table1[[#This Row],[Bed Type]]</f>
        <v>0</v>
      </c>
      <c r="V82" t="str">
        <f>Table1[[#This Row],[address1]]</f>
        <v>1421 Fifth St</v>
      </c>
      <c r="W82">
        <f>Table1[[#This Row],[address2]]</f>
        <v>0</v>
      </c>
      <c r="X82" t="str">
        <f>Table1[[#This Row],[city]]</f>
        <v>Statesville</v>
      </c>
      <c r="Y82" t="str">
        <f>Table1[[#This Row],[state]]</f>
        <v>NC</v>
      </c>
      <c r="Z82">
        <f>Table1[[#This Row],[zip]]</f>
        <v>27030</v>
      </c>
    </row>
    <row r="83" spans="2:26" x14ac:dyDescent="0.35">
      <c r="B83" t="str">
        <f>Table1[[#This Row],[CoC]]</f>
        <v>North Carolina Balance of State CoC</v>
      </c>
      <c r="C83" t="str">
        <f>IF(OR(Table2[[#This Row],[CoC]]="Durham City &amp; County CoC",Table2[[#This Row],[CoC]]="Chapel Hill/Orange County CoC"),"NA",(_xlfn.XLOOKUP(Table2[[#This Row],[HMIS Project ID]],'region ref'!A:A,'region ref'!C:C,"",0)))</f>
        <v>Region 04</v>
      </c>
      <c r="D83" t="str">
        <f>IF(OR(Table2[[#This Row],[CoC]]="Durham City &amp; County CoC",Table2[[#This Row],[CoC]]="Chapel Hill/Orange County CoC"),Table2[[#This Row],[CoC]],(_xlfn.XLOOKUP(Table2[[#This Row],[HMIS Project ID]],'region ref'!A:A,'region ref'!B:B,"",0)))</f>
        <v>Multiple</v>
      </c>
      <c r="E83" t="str">
        <f>Table1[[#This Row],[Organization Name]]</f>
        <v>Back at Home BoS - Multiple BoS Counties</v>
      </c>
      <c r="F83" t="str">
        <f>Table1[[#This Row],[Project Name]]</f>
        <v>Back at Home BoS - Region 4 - Diakonos - RRH - Unsheltered CoC</v>
      </c>
      <c r="G83">
        <f>Table1[[#This Row],[HMIS Project ID]]</f>
        <v>20651</v>
      </c>
      <c r="H83" t="str">
        <f>Table1[[#This Row],[Project Type]]</f>
        <v>RRH</v>
      </c>
      <c r="I83">
        <f>Table1[[#This Row],[Beds HH w/ Children]]</f>
        <v>17</v>
      </c>
      <c r="J83">
        <f>Table1[[#This Row],[Units HH w/ Children]]</f>
        <v>5</v>
      </c>
      <c r="K83">
        <f>Table1[[#This Row],[Beds HH w/o Children]]</f>
        <v>19</v>
      </c>
      <c r="L83">
        <f>Table1[[#This Row],[Year-Round Beds]]</f>
        <v>36</v>
      </c>
      <c r="M83">
        <f>Table1[[#This Row],[Overflow Beds]]</f>
        <v>0</v>
      </c>
      <c r="N83">
        <f>Table1[[#This Row],[Total Seasonal Beds]]</f>
        <v>0</v>
      </c>
      <c r="O83">
        <f>Table1[[#This Row],[Total Beds]]</f>
        <v>36</v>
      </c>
      <c r="P83">
        <f>Table1[[#This Row],[Pit Count]]</f>
        <v>36</v>
      </c>
      <c r="Q83" s="12">
        <f>IFERROR(Table2[[#This Row],[Pit Count]]/Table2[[#This Row],[Total Beds]],"0")</f>
        <v>1</v>
      </c>
      <c r="R83" t="str">
        <f>Table1[[#This Row],[HMIS Participating]]</f>
        <v>Yes</v>
      </c>
      <c r="S83">
        <f>Table1[[#This Row],[Victim Service Provider]]</f>
        <v>0</v>
      </c>
      <c r="T83" t="str">
        <f>Table1[[#This Row],[Target Population]]</f>
        <v>NA</v>
      </c>
      <c r="U83">
        <f>Table1[[#This Row],[Bed Type]]</f>
        <v>0</v>
      </c>
      <c r="V83" t="str">
        <f>Table1[[#This Row],[address1]]</f>
        <v>1421 Fifth Street</v>
      </c>
      <c r="W83">
        <f>Table1[[#This Row],[address2]]</f>
        <v>0</v>
      </c>
      <c r="X83" t="str">
        <f>Table1[[#This Row],[city]]</f>
        <v>Statesville</v>
      </c>
      <c r="Y83" t="str">
        <f>Table1[[#This Row],[state]]</f>
        <v>NC</v>
      </c>
      <c r="Z83">
        <f>Table1[[#This Row],[zip]]</f>
        <v>28687</v>
      </c>
    </row>
    <row r="84" spans="2:26" x14ac:dyDescent="0.35">
      <c r="B84" t="str">
        <f>Table1[[#This Row],[CoC]]</f>
        <v>North Carolina Balance of State CoC</v>
      </c>
      <c r="C84" t="str">
        <f>IF(OR(Table2[[#This Row],[CoC]]="Durham City &amp; County CoC",Table2[[#This Row],[CoC]]="Chapel Hill/Orange County CoC"),"NA",(_xlfn.XLOOKUP(Table2[[#This Row],[HMIS Project ID]],'region ref'!A:A,'region ref'!C:C,"",0)))</f>
        <v>Region 05</v>
      </c>
      <c r="D84" t="str">
        <f>IF(OR(Table2[[#This Row],[CoC]]="Durham City &amp; County CoC",Table2[[#This Row],[CoC]]="Chapel Hill/Orange County CoC"),Table2[[#This Row],[CoC]],(_xlfn.XLOOKUP(Table2[[#This Row],[HMIS Project ID]],'region ref'!A:A,'region ref'!B:B,"",0)))</f>
        <v>Multiple</v>
      </c>
      <c r="E84" t="str">
        <f>Table1[[#This Row],[Organization Name]]</f>
        <v>Back at Home BoS - Multiple BoS Counties</v>
      </c>
      <c r="F84" t="str">
        <f>Table1[[#This Row],[Project Name]]</f>
        <v>Back at Home BoS - Region 5 - Brick Capital - PSH - Unsheltered CoC</v>
      </c>
      <c r="G84">
        <f>Table1[[#This Row],[HMIS Project ID]]</f>
        <v>20644</v>
      </c>
      <c r="H84" t="str">
        <f>Table1[[#This Row],[Project Type]]</f>
        <v>PSH</v>
      </c>
      <c r="I84">
        <f>Table1[[#This Row],[Beds HH w/ Children]]</f>
        <v>27</v>
      </c>
      <c r="J84">
        <f>Table1[[#This Row],[Units HH w/ Children]]</f>
        <v>8</v>
      </c>
      <c r="K84">
        <f>Table1[[#This Row],[Beds HH w/o Children]]</f>
        <v>1</v>
      </c>
      <c r="L84">
        <f>Table1[[#This Row],[Year-Round Beds]]</f>
        <v>28</v>
      </c>
      <c r="M84">
        <f>Table1[[#This Row],[Overflow Beds]]</f>
        <v>0</v>
      </c>
      <c r="N84">
        <f>Table1[[#This Row],[Total Seasonal Beds]]</f>
        <v>0</v>
      </c>
      <c r="O84">
        <f>Table1[[#This Row],[Total Beds]]</f>
        <v>28</v>
      </c>
      <c r="P84">
        <f>Table1[[#This Row],[Pit Count]]</f>
        <v>28</v>
      </c>
      <c r="Q84" s="12">
        <f>IFERROR(Table2[[#This Row],[Pit Count]]/Table2[[#This Row],[Total Beds]],"0")</f>
        <v>1</v>
      </c>
      <c r="R84" t="str">
        <f>Table1[[#This Row],[HMIS Participating]]</f>
        <v>Yes</v>
      </c>
      <c r="S84">
        <f>Table1[[#This Row],[Victim Service Provider]]</f>
        <v>0</v>
      </c>
      <c r="T84" t="str">
        <f>Table1[[#This Row],[Target Population]]</f>
        <v>NA</v>
      </c>
      <c r="U84">
        <f>Table1[[#This Row],[Bed Type]]</f>
        <v>0</v>
      </c>
      <c r="V84" t="str">
        <f>Table1[[#This Row],[address1]]</f>
        <v>822 S Horner Blvd</v>
      </c>
      <c r="W84">
        <f>Table1[[#This Row],[address2]]</f>
        <v>0</v>
      </c>
      <c r="X84" t="str">
        <f>Table1[[#This Row],[city]]</f>
        <v>Sanford</v>
      </c>
      <c r="Y84" t="str">
        <f>Table1[[#This Row],[state]]</f>
        <v>NC</v>
      </c>
      <c r="Z84">
        <f>Table1[[#This Row],[zip]]</f>
        <v>27292</v>
      </c>
    </row>
    <row r="85" spans="2:26" x14ac:dyDescent="0.35">
      <c r="B85" t="str">
        <f>Table1[[#This Row],[CoC]]</f>
        <v>North Carolina Balance of State CoC</v>
      </c>
      <c r="C85" t="str">
        <f>IF(OR(Table2[[#This Row],[CoC]]="Durham City &amp; County CoC",Table2[[#This Row],[CoC]]="Chapel Hill/Orange County CoC"),"NA",(_xlfn.XLOOKUP(Table2[[#This Row],[HMIS Project ID]],'region ref'!A:A,'region ref'!C:C,"",0)))</f>
        <v>Region 05</v>
      </c>
      <c r="D85" t="str">
        <f>IF(OR(Table2[[#This Row],[CoC]]="Durham City &amp; County CoC",Table2[[#This Row],[CoC]]="Chapel Hill/Orange County CoC"),Table2[[#This Row],[CoC]],(_xlfn.XLOOKUP(Table2[[#This Row],[HMIS Project ID]],'region ref'!A:A,'region ref'!B:B,"",0)))</f>
        <v>Multiple</v>
      </c>
      <c r="E85" t="str">
        <f>Table1[[#This Row],[Organization Name]]</f>
        <v>Back at Home BoS - Multiple BoS Counties</v>
      </c>
      <c r="F85" t="str">
        <f>Table1[[#This Row],[Project Name]]</f>
        <v>Back at Home BoS - Region 5 - Brick Capital - RRH - Unsheltered CoC</v>
      </c>
      <c r="G85">
        <f>Table1[[#This Row],[HMIS Project ID]]</f>
        <v>20646</v>
      </c>
      <c r="H85" t="str">
        <f>Table1[[#This Row],[Project Type]]</f>
        <v>RRH</v>
      </c>
      <c r="I85">
        <f>Table1[[#This Row],[Beds HH w/ Children]]</f>
        <v>0</v>
      </c>
      <c r="J85">
        <f>Table1[[#This Row],[Units HH w/ Children]]</f>
        <v>0</v>
      </c>
      <c r="K85">
        <f>Table1[[#This Row],[Beds HH w/o Children]]</f>
        <v>104</v>
      </c>
      <c r="L85">
        <f>Table1[[#This Row],[Year-Round Beds]]</f>
        <v>104</v>
      </c>
      <c r="M85">
        <f>Table1[[#This Row],[Overflow Beds]]</f>
        <v>0</v>
      </c>
      <c r="N85">
        <f>Table1[[#This Row],[Total Seasonal Beds]]</f>
        <v>0</v>
      </c>
      <c r="O85">
        <f>Table1[[#This Row],[Total Beds]]</f>
        <v>104</v>
      </c>
      <c r="P85">
        <f>Table1[[#This Row],[Pit Count]]</f>
        <v>104</v>
      </c>
      <c r="Q85" s="12">
        <f>IFERROR(Table2[[#This Row],[Pit Count]]/Table2[[#This Row],[Total Beds]],"0")</f>
        <v>1</v>
      </c>
      <c r="R85" t="str">
        <f>Table1[[#This Row],[HMIS Participating]]</f>
        <v>Yes</v>
      </c>
      <c r="S85">
        <f>Table1[[#This Row],[Victim Service Provider]]</f>
        <v>0</v>
      </c>
      <c r="T85" t="str">
        <f>Table1[[#This Row],[Target Population]]</f>
        <v>NA</v>
      </c>
      <c r="U85">
        <f>Table1[[#This Row],[Bed Type]]</f>
        <v>0</v>
      </c>
      <c r="V85" t="str">
        <f>Table1[[#This Row],[address1]]</f>
        <v>822 S Horner Blvd</v>
      </c>
      <c r="W85">
        <f>Table1[[#This Row],[address2]]</f>
        <v>0</v>
      </c>
      <c r="X85" t="str">
        <f>Table1[[#This Row],[city]]</f>
        <v>Sanford</v>
      </c>
      <c r="Y85" t="str">
        <f>Table1[[#This Row],[state]]</f>
        <v>NC</v>
      </c>
      <c r="Z85">
        <f>Table1[[#This Row],[zip]]</f>
        <v>27292</v>
      </c>
    </row>
    <row r="86" spans="2:26" x14ac:dyDescent="0.35">
      <c r="B86" t="str">
        <f>Table1[[#This Row],[CoC]]</f>
        <v>North Carolina Balance of State CoC</v>
      </c>
      <c r="C86" t="str">
        <f>IF(OR(Table2[[#This Row],[CoC]]="Durham City &amp; County CoC",Table2[[#This Row],[CoC]]="Chapel Hill/Orange County CoC"),"NA",(_xlfn.XLOOKUP(Table2[[#This Row],[HMIS Project ID]],'region ref'!A:A,'region ref'!C:C,"",0)))</f>
        <v>Region 05</v>
      </c>
      <c r="D86" t="str">
        <f>IF(OR(Table2[[#This Row],[CoC]]="Durham City &amp; County CoC",Table2[[#This Row],[CoC]]="Chapel Hill/Orange County CoC"),Table2[[#This Row],[CoC]],(_xlfn.XLOOKUP(Table2[[#This Row],[HMIS Project ID]],'region ref'!A:A,'region ref'!B:B,"",0)))</f>
        <v>Multiple</v>
      </c>
      <c r="E86" t="str">
        <f>Table1[[#This Row],[Organization Name]]</f>
        <v>Back at Home BoS - Multiple BoS Counties</v>
      </c>
      <c r="F86" t="str">
        <f>Table1[[#This Row],[Project Name]]</f>
        <v>Back at Home BoS - Region 5 - Partners - RRH - Rural CoC</v>
      </c>
      <c r="G86">
        <f>Table1[[#This Row],[HMIS Project ID]]</f>
        <v>20655</v>
      </c>
      <c r="H86" t="str">
        <f>Table1[[#This Row],[Project Type]]</f>
        <v>RRH</v>
      </c>
      <c r="I86">
        <f>Table1[[#This Row],[Beds HH w/ Children]]</f>
        <v>24</v>
      </c>
      <c r="J86">
        <f>Table1[[#This Row],[Units HH w/ Children]]</f>
        <v>8</v>
      </c>
      <c r="K86">
        <f>Table1[[#This Row],[Beds HH w/o Children]]</f>
        <v>17</v>
      </c>
      <c r="L86">
        <f>Table1[[#This Row],[Year-Round Beds]]</f>
        <v>41</v>
      </c>
      <c r="M86">
        <f>Table1[[#This Row],[Overflow Beds]]</f>
        <v>0</v>
      </c>
      <c r="N86">
        <f>Table1[[#This Row],[Total Seasonal Beds]]</f>
        <v>0</v>
      </c>
      <c r="O86">
        <f>Table1[[#This Row],[Total Beds]]</f>
        <v>41</v>
      </c>
      <c r="P86">
        <f>Table1[[#This Row],[Pit Count]]</f>
        <v>41</v>
      </c>
      <c r="Q86" s="12">
        <f>IFERROR(Table2[[#This Row],[Pit Count]]/Table2[[#This Row],[Total Beds]],"0")</f>
        <v>1</v>
      </c>
      <c r="R86" t="str">
        <f>Table1[[#This Row],[HMIS Participating]]</f>
        <v>Yes</v>
      </c>
      <c r="S86">
        <f>Table1[[#This Row],[Victim Service Provider]]</f>
        <v>0</v>
      </c>
      <c r="T86" t="str">
        <f>Table1[[#This Row],[Target Population]]</f>
        <v>NA</v>
      </c>
      <c r="U86">
        <f>Table1[[#This Row],[Bed Type]]</f>
        <v>0</v>
      </c>
      <c r="V86" t="str">
        <f>Table1[[#This Row],[address1]]</f>
        <v>1985 Tate Blvd. S.E. Suite 529</v>
      </c>
      <c r="W86">
        <f>Table1[[#This Row],[address2]]</f>
        <v>0</v>
      </c>
      <c r="X86" t="str">
        <f>Table1[[#This Row],[city]]</f>
        <v>Hickory</v>
      </c>
      <c r="Y86" t="str">
        <f>Table1[[#This Row],[state]]</f>
        <v>NC</v>
      </c>
      <c r="Z86">
        <f>Table1[[#This Row],[zip]]</f>
        <v>28001</v>
      </c>
    </row>
    <row r="87" spans="2:26" x14ac:dyDescent="0.35">
      <c r="B87" t="str">
        <f>Table1[[#This Row],[CoC]]</f>
        <v>North Carolina Balance of State CoC</v>
      </c>
      <c r="C87" t="str">
        <f>IF(OR(Table2[[#This Row],[CoC]]="Durham City &amp; County CoC",Table2[[#This Row],[CoC]]="Chapel Hill/Orange County CoC"),"NA",(_xlfn.XLOOKUP(Table2[[#This Row],[HMIS Project ID]],'region ref'!A:A,'region ref'!C:C,"",0)))</f>
        <v>Region 05</v>
      </c>
      <c r="D87" t="str">
        <f>IF(OR(Table2[[#This Row],[CoC]]="Durham City &amp; County CoC",Table2[[#This Row],[CoC]]="Chapel Hill/Orange County CoC"),Table2[[#This Row],[CoC]],(_xlfn.XLOOKUP(Table2[[#This Row],[HMIS Project ID]],'region ref'!A:A,'region ref'!B:B,"",0)))</f>
        <v>Multiple</v>
      </c>
      <c r="E87" t="str">
        <f>Table1[[#This Row],[Organization Name]]</f>
        <v>Back at Home BoS - Multiple BoS Counties</v>
      </c>
      <c r="F87" t="str">
        <f>Table1[[#This Row],[Project Name]]</f>
        <v>Back at Home BoS - Region 5 - Partners - RRH - Unsheltered CoC</v>
      </c>
      <c r="G87">
        <f>Table1[[#This Row],[HMIS Project ID]]</f>
        <v>20654</v>
      </c>
      <c r="H87" t="str">
        <f>Table1[[#This Row],[Project Type]]</f>
        <v>RRH</v>
      </c>
      <c r="I87">
        <f>Table1[[#This Row],[Beds HH w/ Children]]</f>
        <v>89</v>
      </c>
      <c r="J87">
        <f>Table1[[#This Row],[Units HH w/ Children]]</f>
        <v>22</v>
      </c>
      <c r="K87">
        <f>Table1[[#This Row],[Beds HH w/o Children]]</f>
        <v>34</v>
      </c>
      <c r="L87">
        <f>Table1[[#This Row],[Year-Round Beds]]</f>
        <v>123</v>
      </c>
      <c r="M87">
        <f>Table1[[#This Row],[Overflow Beds]]</f>
        <v>0</v>
      </c>
      <c r="N87">
        <f>Table1[[#This Row],[Total Seasonal Beds]]</f>
        <v>0</v>
      </c>
      <c r="O87">
        <f>Table1[[#This Row],[Total Beds]]</f>
        <v>123</v>
      </c>
      <c r="P87">
        <f>Table1[[#This Row],[Pit Count]]</f>
        <v>123</v>
      </c>
      <c r="Q87" s="12">
        <f>IFERROR(Table2[[#This Row],[Pit Count]]/Table2[[#This Row],[Total Beds]],"0")</f>
        <v>1</v>
      </c>
      <c r="R87" t="str">
        <f>Table1[[#This Row],[HMIS Participating]]</f>
        <v>Yes</v>
      </c>
      <c r="S87">
        <f>Table1[[#This Row],[Victim Service Provider]]</f>
        <v>0</v>
      </c>
      <c r="T87" t="str">
        <f>Table1[[#This Row],[Target Population]]</f>
        <v>NA</v>
      </c>
      <c r="U87">
        <f>Table1[[#This Row],[Bed Type]]</f>
        <v>0</v>
      </c>
      <c r="V87" t="str">
        <f>Table1[[#This Row],[address1]]</f>
        <v>1985 Tate Blvd. S.E. Suite 529</v>
      </c>
      <c r="W87">
        <f>Table1[[#This Row],[address2]]</f>
        <v>0</v>
      </c>
      <c r="X87" t="str">
        <f>Table1[[#This Row],[city]]</f>
        <v>Hickory</v>
      </c>
      <c r="Y87" t="str">
        <f>Table1[[#This Row],[state]]</f>
        <v>NC</v>
      </c>
      <c r="Z87">
        <f>Table1[[#This Row],[zip]]</f>
        <v>28025</v>
      </c>
    </row>
    <row r="88" spans="2:26" x14ac:dyDescent="0.35">
      <c r="B88" t="str">
        <f>Table1[[#This Row],[CoC]]</f>
        <v>North Carolina Balance of State CoC</v>
      </c>
      <c r="C88" t="str">
        <f>IF(OR(Table2[[#This Row],[CoC]]="Durham City &amp; County CoC",Table2[[#This Row],[CoC]]="Chapel Hill/Orange County CoC"),"NA",(_xlfn.XLOOKUP(Table2[[#This Row],[HMIS Project ID]],'region ref'!A:A,'region ref'!C:C,"",0)))</f>
        <v>Region 05</v>
      </c>
      <c r="D88" t="str">
        <f>IF(OR(Table2[[#This Row],[CoC]]="Durham City &amp; County CoC",Table2[[#This Row],[CoC]]="Chapel Hill/Orange County CoC"),Table2[[#This Row],[CoC]],(_xlfn.XLOOKUP(Table2[[#This Row],[HMIS Project ID]],'region ref'!A:A,'region ref'!B:B,"",0)))</f>
        <v>Multiple</v>
      </c>
      <c r="E88" t="str">
        <f>Table1[[#This Row],[Organization Name]]</f>
        <v>Back at Home BoS - Multiple BoS Counties</v>
      </c>
      <c r="F88" t="str">
        <f>Table1[[#This Row],[Project Name]]</f>
        <v>Back at Home BoS - Region 5 - Vaya - RRH - Unsheltered CoC</v>
      </c>
      <c r="G88">
        <f>Table1[[#This Row],[HMIS Project ID]]</f>
        <v>20667</v>
      </c>
      <c r="H88" t="str">
        <f>Table1[[#This Row],[Project Type]]</f>
        <v>RRH</v>
      </c>
      <c r="I88">
        <f>Table1[[#This Row],[Beds HH w/ Children]]</f>
        <v>49</v>
      </c>
      <c r="J88">
        <f>Table1[[#This Row],[Units HH w/ Children]]</f>
        <v>13</v>
      </c>
      <c r="K88">
        <f>Table1[[#This Row],[Beds HH w/o Children]]</f>
        <v>14</v>
      </c>
      <c r="L88">
        <f>Table1[[#This Row],[Year-Round Beds]]</f>
        <v>63</v>
      </c>
      <c r="M88">
        <f>Table1[[#This Row],[Overflow Beds]]</f>
        <v>0</v>
      </c>
      <c r="N88">
        <f>Table1[[#This Row],[Total Seasonal Beds]]</f>
        <v>0</v>
      </c>
      <c r="O88">
        <f>Table1[[#This Row],[Total Beds]]</f>
        <v>63</v>
      </c>
      <c r="P88">
        <f>Table1[[#This Row],[Pit Count]]</f>
        <v>63</v>
      </c>
      <c r="Q88" s="12">
        <f>IFERROR(Table2[[#This Row],[Pit Count]]/Table2[[#This Row],[Total Beds]],"0")</f>
        <v>1</v>
      </c>
      <c r="R88" t="str">
        <f>Table1[[#This Row],[HMIS Participating]]</f>
        <v>Yes</v>
      </c>
      <c r="S88">
        <f>Table1[[#This Row],[Victim Service Provider]]</f>
        <v>0</v>
      </c>
      <c r="T88" t="str">
        <f>Table1[[#This Row],[Target Population]]</f>
        <v>NA</v>
      </c>
      <c r="U88">
        <f>Table1[[#This Row],[Bed Type]]</f>
        <v>0</v>
      </c>
      <c r="V88" t="str">
        <f>Table1[[#This Row],[address1]]</f>
        <v>825 Wilkesboro Blvd.</v>
      </c>
      <c r="W88">
        <f>Table1[[#This Row],[address2]]</f>
        <v>0</v>
      </c>
      <c r="X88" t="str">
        <f>Table1[[#This Row],[city]]</f>
        <v>Lenoir</v>
      </c>
      <c r="Y88" t="str">
        <f>Table1[[#This Row],[state]]</f>
        <v>NC</v>
      </c>
      <c r="Z88">
        <f>Table1[[#This Row],[zip]]</f>
        <v>28144</v>
      </c>
    </row>
    <row r="89" spans="2:26" x14ac:dyDescent="0.35">
      <c r="B89" t="str">
        <f>Table1[[#This Row],[CoC]]</f>
        <v>North Carolina Balance of State CoC</v>
      </c>
      <c r="C89" t="str">
        <f>IF(OR(Table2[[#This Row],[CoC]]="Durham City &amp; County CoC",Table2[[#This Row],[CoC]]="Chapel Hill/Orange County CoC"),"NA",(_xlfn.XLOOKUP(Table2[[#This Row],[HMIS Project ID]],'region ref'!A:A,'region ref'!C:C,"",0)))</f>
        <v>Region 05</v>
      </c>
      <c r="D89" t="str">
        <f>IF(OR(Table2[[#This Row],[CoC]]="Durham City &amp; County CoC",Table2[[#This Row],[CoC]]="Chapel Hill/Orange County CoC"),Table2[[#This Row],[CoC]],(_xlfn.XLOOKUP(Table2[[#This Row],[HMIS Project ID]],'region ref'!A:A,'region ref'!B:B,"",0)))</f>
        <v>Multiple</v>
      </c>
      <c r="E89" t="str">
        <f>Table1[[#This Row],[Organization Name]]</f>
        <v>Back at Home BoS - Multiple BoS Counties</v>
      </c>
      <c r="F89" t="str">
        <f>Table1[[#This Row],[Project Name]]</f>
        <v>Back at Home BoS - Region 5 - Vaya CH ded - PSH - CoC</v>
      </c>
      <c r="G89">
        <f>Table1[[#This Row],[HMIS Project ID]]</f>
        <v>21025</v>
      </c>
      <c r="H89" t="str">
        <f>Table1[[#This Row],[Project Type]]</f>
        <v>PSH</v>
      </c>
      <c r="I89">
        <f>Table1[[#This Row],[Beds HH w/ Children]]</f>
        <v>0</v>
      </c>
      <c r="J89">
        <f>Table1[[#This Row],[Units HH w/ Children]]</f>
        <v>0</v>
      </c>
      <c r="K89">
        <f>Table1[[#This Row],[Beds HH w/o Children]]</f>
        <v>2</v>
      </c>
      <c r="L89">
        <f>Table1[[#This Row],[Year-Round Beds]]</f>
        <v>2</v>
      </c>
      <c r="M89">
        <f>Table1[[#This Row],[Overflow Beds]]</f>
        <v>0</v>
      </c>
      <c r="N89">
        <f>Table1[[#This Row],[Total Seasonal Beds]]</f>
        <v>0</v>
      </c>
      <c r="O89">
        <f>Table1[[#This Row],[Total Beds]]</f>
        <v>2</v>
      </c>
      <c r="P89">
        <f>Table1[[#This Row],[Pit Count]]</f>
        <v>2</v>
      </c>
      <c r="Q89" s="12">
        <f>IFERROR(Table2[[#This Row],[Pit Count]]/Table2[[#This Row],[Total Beds]],"0")</f>
        <v>1</v>
      </c>
      <c r="R89" t="str">
        <f>Table1[[#This Row],[HMIS Participating]]</f>
        <v>Yes</v>
      </c>
      <c r="S89">
        <f>Table1[[#This Row],[Victim Service Provider]]</f>
        <v>0</v>
      </c>
      <c r="T89" t="str">
        <f>Table1[[#This Row],[Target Population]]</f>
        <v>NA</v>
      </c>
      <c r="U89">
        <f>Table1[[#This Row],[Bed Type]]</f>
        <v>0</v>
      </c>
      <c r="V89" t="str">
        <f>Table1[[#This Row],[address1]]</f>
        <v>825 Wilkesboro Blvd.</v>
      </c>
      <c r="W89">
        <f>Table1[[#This Row],[address2]]</f>
        <v>0</v>
      </c>
      <c r="X89" t="str">
        <f>Table1[[#This Row],[city]]</f>
        <v>Lenoir</v>
      </c>
      <c r="Y89" t="str">
        <f>Table1[[#This Row],[state]]</f>
        <v>NC</v>
      </c>
      <c r="Z89">
        <f>Table1[[#This Row],[zip]]</f>
        <v>28144</v>
      </c>
    </row>
    <row r="90" spans="2:26" x14ac:dyDescent="0.35">
      <c r="B90" t="str">
        <f>Table1[[#This Row],[CoC]]</f>
        <v>North Carolina Balance of State CoC</v>
      </c>
      <c r="C90" t="str">
        <f>IF(OR(Table2[[#This Row],[CoC]]="Durham City &amp; County CoC",Table2[[#This Row],[CoC]]="Chapel Hill/Orange County CoC"),"NA",(_xlfn.XLOOKUP(Table2[[#This Row],[HMIS Project ID]],'region ref'!A:A,'region ref'!C:C,"",0)))</f>
        <v>Region 06</v>
      </c>
      <c r="D90" t="str">
        <f>IF(OR(Table2[[#This Row],[CoC]]="Durham City &amp; County CoC",Table2[[#This Row],[CoC]]="Chapel Hill/Orange County CoC"),Table2[[#This Row],[CoC]],(_xlfn.XLOOKUP(Table2[[#This Row],[HMIS Project ID]],'region ref'!A:A,'region ref'!B:B,"",0)))</f>
        <v>Multiple</v>
      </c>
      <c r="E90" t="str">
        <f>Table1[[#This Row],[Organization Name]]</f>
        <v>Back at Home BoS - Multiple BoS Counties</v>
      </c>
      <c r="F90" t="str">
        <f>Table1[[#This Row],[Project Name]]</f>
        <v>Back at Home BoS - Region 6 - Salvation Army Greensboro - PSH - Unsheltered CoC</v>
      </c>
      <c r="G90">
        <f>Table1[[#This Row],[HMIS Project ID]]</f>
        <v>20686</v>
      </c>
      <c r="H90" t="str">
        <f>Table1[[#This Row],[Project Type]]</f>
        <v>PSH</v>
      </c>
      <c r="I90">
        <f>Table1[[#This Row],[Beds HH w/ Children]]</f>
        <v>4</v>
      </c>
      <c r="J90">
        <f>Table1[[#This Row],[Units HH w/ Children]]</f>
        <v>1</v>
      </c>
      <c r="K90">
        <f>Table1[[#This Row],[Beds HH w/o Children]]</f>
        <v>4</v>
      </c>
      <c r="L90">
        <f>Table1[[#This Row],[Year-Round Beds]]</f>
        <v>8</v>
      </c>
      <c r="M90">
        <f>Table1[[#This Row],[Overflow Beds]]</f>
        <v>0</v>
      </c>
      <c r="N90">
        <f>Table1[[#This Row],[Total Seasonal Beds]]</f>
        <v>0</v>
      </c>
      <c r="O90">
        <f>Table1[[#This Row],[Total Beds]]</f>
        <v>8</v>
      </c>
      <c r="P90">
        <f>Table1[[#This Row],[Pit Count]]</f>
        <v>8</v>
      </c>
      <c r="Q90" s="12">
        <f>IFERROR(Table2[[#This Row],[Pit Count]]/Table2[[#This Row],[Total Beds]],"0")</f>
        <v>1</v>
      </c>
      <c r="R90" t="str">
        <f>Table1[[#This Row],[HMIS Participating]]</f>
        <v>Yes</v>
      </c>
      <c r="S90">
        <f>Table1[[#This Row],[Victim Service Provider]]</f>
        <v>0</v>
      </c>
      <c r="T90" t="str">
        <f>Table1[[#This Row],[Target Population]]</f>
        <v>NA</v>
      </c>
      <c r="U90">
        <f>Table1[[#This Row],[Bed Type]]</f>
        <v>0</v>
      </c>
      <c r="V90" t="str">
        <f>Table1[[#This Row],[address1]]</f>
        <v>1001 Freeman Mill Rd</v>
      </c>
      <c r="W90">
        <f>Table1[[#This Row],[address2]]</f>
        <v>0</v>
      </c>
      <c r="X90" t="str">
        <f>Table1[[#This Row],[city]]</f>
        <v>Greensboro</v>
      </c>
      <c r="Y90" t="str">
        <f>Table1[[#This Row],[state]]</f>
        <v>NC</v>
      </c>
      <c r="Z90">
        <f>Table1[[#This Row],[zip]]</f>
        <v>27375</v>
      </c>
    </row>
    <row r="91" spans="2:26" x14ac:dyDescent="0.35">
      <c r="B91" t="str">
        <f>Table1[[#This Row],[CoC]]</f>
        <v>North Carolina Balance of State CoC</v>
      </c>
      <c r="C91" t="str">
        <f>IF(OR(Table2[[#This Row],[CoC]]="Durham City &amp; County CoC",Table2[[#This Row],[CoC]]="Chapel Hill/Orange County CoC"),"NA",(_xlfn.XLOOKUP(Table2[[#This Row],[HMIS Project ID]],'region ref'!A:A,'region ref'!C:C,"",0)))</f>
        <v>Region 06</v>
      </c>
      <c r="D91" t="str">
        <f>IF(OR(Table2[[#This Row],[CoC]]="Durham City &amp; County CoC",Table2[[#This Row],[CoC]]="Chapel Hill/Orange County CoC"),Table2[[#This Row],[CoC]],(_xlfn.XLOOKUP(Table2[[#This Row],[HMIS Project ID]],'region ref'!A:A,'region ref'!B:B,"",0)))</f>
        <v>Multiple</v>
      </c>
      <c r="E91" t="str">
        <f>Table1[[#This Row],[Organization Name]]</f>
        <v>Back at Home BoS - Multiple BoS Counties</v>
      </c>
      <c r="F91" t="str">
        <f>Table1[[#This Row],[Project Name]]</f>
        <v>Back at Home BoS - Region 6 - Salvation Army Greensboro - RRH - Rural CoC</v>
      </c>
      <c r="G91">
        <f>Table1[[#This Row],[HMIS Project ID]]</f>
        <v>20685</v>
      </c>
      <c r="H91" t="str">
        <f>Table1[[#This Row],[Project Type]]</f>
        <v>RRH</v>
      </c>
      <c r="I91">
        <f>Table1[[#This Row],[Beds HH w/ Children]]</f>
        <v>0</v>
      </c>
      <c r="J91">
        <f>Table1[[#This Row],[Units HH w/ Children]]</f>
        <v>0</v>
      </c>
      <c r="K91">
        <f>Table1[[#This Row],[Beds HH w/o Children]]</f>
        <v>1</v>
      </c>
      <c r="L91">
        <f>Table1[[#This Row],[Year-Round Beds]]</f>
        <v>1</v>
      </c>
      <c r="M91">
        <f>Table1[[#This Row],[Overflow Beds]]</f>
        <v>0</v>
      </c>
      <c r="N91">
        <f>Table1[[#This Row],[Total Seasonal Beds]]</f>
        <v>0</v>
      </c>
      <c r="O91">
        <f>Table1[[#This Row],[Total Beds]]</f>
        <v>1</v>
      </c>
      <c r="P91">
        <f>Table1[[#This Row],[Pit Count]]</f>
        <v>1</v>
      </c>
      <c r="Q91" s="12">
        <f>IFERROR(Table2[[#This Row],[Pit Count]]/Table2[[#This Row],[Total Beds]],"0")</f>
        <v>1</v>
      </c>
      <c r="R91" t="str">
        <f>Table1[[#This Row],[HMIS Participating]]</f>
        <v>Yes</v>
      </c>
      <c r="S91">
        <f>Table1[[#This Row],[Victim Service Provider]]</f>
        <v>0</v>
      </c>
      <c r="T91" t="str">
        <f>Table1[[#This Row],[Target Population]]</f>
        <v>NA</v>
      </c>
      <c r="U91">
        <f>Table1[[#This Row],[Bed Type]]</f>
        <v>0</v>
      </c>
      <c r="V91" t="str">
        <f>Table1[[#This Row],[address1]]</f>
        <v>1001 Freeman Mill Rd</v>
      </c>
      <c r="W91">
        <f>Table1[[#This Row],[address2]]</f>
        <v>0</v>
      </c>
      <c r="X91" t="str">
        <f>Table1[[#This Row],[city]]</f>
        <v>Greensboro</v>
      </c>
      <c r="Y91" t="str">
        <f>Table1[[#This Row],[state]]</f>
        <v>NC</v>
      </c>
      <c r="Z91">
        <f>Table1[[#This Row],[zip]]</f>
        <v>27573</v>
      </c>
    </row>
    <row r="92" spans="2:26" x14ac:dyDescent="0.35">
      <c r="B92" t="str">
        <f>Table1[[#This Row],[CoC]]</f>
        <v>North Carolina Balance of State CoC</v>
      </c>
      <c r="C92" t="str">
        <f>IF(OR(Table2[[#This Row],[CoC]]="Durham City &amp; County CoC",Table2[[#This Row],[CoC]]="Chapel Hill/Orange County CoC"),"NA",(_xlfn.XLOOKUP(Table2[[#This Row],[HMIS Project ID]],'region ref'!A:A,'region ref'!C:C,"",0)))</f>
        <v>Region 06</v>
      </c>
      <c r="D92" t="str">
        <f>IF(OR(Table2[[#This Row],[CoC]]="Durham City &amp; County CoC",Table2[[#This Row],[CoC]]="Chapel Hill/Orange County CoC"),Table2[[#This Row],[CoC]],(_xlfn.XLOOKUP(Table2[[#This Row],[HMIS Project ID]],'region ref'!A:A,'region ref'!B:B,"",0)))</f>
        <v>Multiple</v>
      </c>
      <c r="E92" t="str">
        <f>Table1[[#This Row],[Organization Name]]</f>
        <v>Back at Home BoS - Multiple BoS Counties</v>
      </c>
      <c r="F92" t="str">
        <f>Table1[[#This Row],[Project Name]]</f>
        <v>Back at Home BoS - Region 6 - Salvation Army Greensboro - RRH - Unsheltered CoC</v>
      </c>
      <c r="G92">
        <f>Table1[[#This Row],[HMIS Project ID]]</f>
        <v>20687</v>
      </c>
      <c r="H92" t="str">
        <f>Table1[[#This Row],[Project Type]]</f>
        <v>RRH</v>
      </c>
      <c r="I92">
        <f>Table1[[#This Row],[Beds HH w/ Children]]</f>
        <v>49</v>
      </c>
      <c r="J92">
        <f>Table1[[#This Row],[Units HH w/ Children]]</f>
        <v>17</v>
      </c>
      <c r="K92">
        <f>Table1[[#This Row],[Beds HH w/o Children]]</f>
        <v>17</v>
      </c>
      <c r="L92">
        <f>Table1[[#This Row],[Year-Round Beds]]</f>
        <v>66</v>
      </c>
      <c r="M92">
        <f>Table1[[#This Row],[Overflow Beds]]</f>
        <v>0</v>
      </c>
      <c r="N92">
        <f>Table1[[#This Row],[Total Seasonal Beds]]</f>
        <v>0</v>
      </c>
      <c r="O92">
        <f>Table1[[#This Row],[Total Beds]]</f>
        <v>66</v>
      </c>
      <c r="P92">
        <f>Table1[[#This Row],[Pit Count]]</f>
        <v>66</v>
      </c>
      <c r="Q92" s="12">
        <f>IFERROR(Table2[[#This Row],[Pit Count]]/Table2[[#This Row],[Total Beds]],"0")</f>
        <v>1</v>
      </c>
      <c r="R92" t="str">
        <f>Table1[[#This Row],[HMIS Participating]]</f>
        <v>Yes</v>
      </c>
      <c r="S92">
        <f>Table1[[#This Row],[Victim Service Provider]]</f>
        <v>0</v>
      </c>
      <c r="T92" t="str">
        <f>Table1[[#This Row],[Target Population]]</f>
        <v>NA</v>
      </c>
      <c r="U92">
        <f>Table1[[#This Row],[Bed Type]]</f>
        <v>0</v>
      </c>
      <c r="V92" t="str">
        <f>Table1[[#This Row],[address1]]</f>
        <v>1001 Freeman Mill Rd</v>
      </c>
      <c r="W92">
        <f>Table1[[#This Row],[address2]]</f>
        <v>0</v>
      </c>
      <c r="X92" t="str">
        <f>Table1[[#This Row],[city]]</f>
        <v>Greensboro</v>
      </c>
      <c r="Y92" t="str">
        <f>Table1[[#This Row],[state]]</f>
        <v>NC</v>
      </c>
      <c r="Z92">
        <f>Table1[[#This Row],[zip]]</f>
        <v>27375</v>
      </c>
    </row>
    <row r="93" spans="2:26" x14ac:dyDescent="0.35">
      <c r="B93" t="str">
        <f>Table1[[#This Row],[CoC]]</f>
        <v>North Carolina Balance of State CoC</v>
      </c>
      <c r="C93" t="str">
        <f>IF(OR(Table2[[#This Row],[CoC]]="Durham City &amp; County CoC",Table2[[#This Row],[CoC]]="Chapel Hill/Orange County CoC"),"NA",(_xlfn.XLOOKUP(Table2[[#This Row],[HMIS Project ID]],'region ref'!A:A,'region ref'!C:C,"",0)))</f>
        <v>Region 06</v>
      </c>
      <c r="D93" t="str">
        <f>IF(OR(Table2[[#This Row],[CoC]]="Durham City &amp; County CoC",Table2[[#This Row],[CoC]]="Chapel Hill/Orange County CoC"),Table2[[#This Row],[CoC]],(_xlfn.XLOOKUP(Table2[[#This Row],[HMIS Project ID]],'region ref'!A:A,'region ref'!B:B,"",0)))</f>
        <v>Multiple</v>
      </c>
      <c r="E93" t="str">
        <f>Table1[[#This Row],[Organization Name]]</f>
        <v>Back at Home BoS - Multiple BoS Counties</v>
      </c>
      <c r="F93" t="str">
        <f>Table1[[#This Row],[Project Name]]</f>
        <v>Back at Home BoS - Region 6 - Salvation Army Greensboro CH ded - PSH - CoC</v>
      </c>
      <c r="G93">
        <f>Table1[[#This Row],[HMIS Project ID]]</f>
        <v>21026</v>
      </c>
      <c r="H93" t="str">
        <f>Table1[[#This Row],[Project Type]]</f>
        <v>PSH</v>
      </c>
      <c r="I93">
        <f>Table1[[#This Row],[Beds HH w/ Children]]</f>
        <v>0</v>
      </c>
      <c r="J93">
        <f>Table1[[#This Row],[Units HH w/ Children]]</f>
        <v>0</v>
      </c>
      <c r="K93">
        <f>Table1[[#This Row],[Beds HH w/o Children]]</f>
        <v>9</v>
      </c>
      <c r="L93">
        <f>Table1[[#This Row],[Year-Round Beds]]</f>
        <v>9</v>
      </c>
      <c r="M93">
        <f>Table1[[#This Row],[Overflow Beds]]</f>
        <v>0</v>
      </c>
      <c r="N93">
        <f>Table1[[#This Row],[Total Seasonal Beds]]</f>
        <v>0</v>
      </c>
      <c r="O93">
        <f>Table1[[#This Row],[Total Beds]]</f>
        <v>9</v>
      </c>
      <c r="P93">
        <f>Table1[[#This Row],[Pit Count]]</f>
        <v>9</v>
      </c>
      <c r="Q93" s="12">
        <f>IFERROR(Table2[[#This Row],[Pit Count]]/Table2[[#This Row],[Total Beds]],"0")</f>
        <v>1</v>
      </c>
      <c r="R93" t="str">
        <f>Table1[[#This Row],[HMIS Participating]]</f>
        <v>Yes</v>
      </c>
      <c r="S93">
        <f>Table1[[#This Row],[Victim Service Provider]]</f>
        <v>0</v>
      </c>
      <c r="T93" t="str">
        <f>Table1[[#This Row],[Target Population]]</f>
        <v>NA</v>
      </c>
      <c r="U93">
        <f>Table1[[#This Row],[Bed Type]]</f>
        <v>0</v>
      </c>
      <c r="V93" t="str">
        <f>Table1[[#This Row],[address1]]</f>
        <v>1001 Freeman Mill Rd</v>
      </c>
      <c r="W93">
        <f>Table1[[#This Row],[address2]]</f>
        <v>0</v>
      </c>
      <c r="X93" t="str">
        <f>Table1[[#This Row],[city]]</f>
        <v>Greensboro</v>
      </c>
      <c r="Y93" t="str">
        <f>Table1[[#This Row],[state]]</f>
        <v>NC</v>
      </c>
      <c r="Z93">
        <f>Table1[[#This Row],[zip]]</f>
        <v>27573</v>
      </c>
    </row>
    <row r="94" spans="2:26" x14ac:dyDescent="0.35">
      <c r="B94" t="str">
        <f>Table1[[#This Row],[CoC]]</f>
        <v>North Carolina Balance of State CoC</v>
      </c>
      <c r="C94" t="str">
        <f>IF(OR(Table2[[#This Row],[CoC]]="Durham City &amp; County CoC",Table2[[#This Row],[CoC]]="Chapel Hill/Orange County CoC"),"NA",(_xlfn.XLOOKUP(Table2[[#This Row],[HMIS Project ID]],'region ref'!A:A,'region ref'!C:C,"",0)))</f>
        <v>Region 06</v>
      </c>
      <c r="D94" t="str">
        <f>IF(OR(Table2[[#This Row],[CoC]]="Durham City &amp; County CoC",Table2[[#This Row],[CoC]]="Chapel Hill/Orange County CoC"),Table2[[#This Row],[CoC]],(_xlfn.XLOOKUP(Table2[[#This Row],[HMIS Project ID]],'region ref'!A:A,'region ref'!B:B,"",0)))</f>
        <v>Person</v>
      </c>
      <c r="E94" t="str">
        <f>Table1[[#This Row],[Organization Name]]</f>
        <v>Back at Home BoS - Multiple BoS Counties</v>
      </c>
      <c r="F94" t="str">
        <f>Table1[[#This Row],[Project Name]]</f>
        <v>Back at Home BoS - Region 6 - Vaya - PSH - Rural CoC</v>
      </c>
      <c r="G94">
        <f>Table1[[#This Row],[HMIS Project ID]]</f>
        <v>21004</v>
      </c>
      <c r="H94" t="str">
        <f>Table1[[#This Row],[Project Type]]</f>
        <v>PSH</v>
      </c>
      <c r="I94">
        <f>Table1[[#This Row],[Beds HH w/ Children]]</f>
        <v>0</v>
      </c>
      <c r="J94">
        <f>Table1[[#This Row],[Units HH w/ Children]]</f>
        <v>0</v>
      </c>
      <c r="K94">
        <f>Table1[[#This Row],[Beds HH w/o Children]]</f>
        <v>1</v>
      </c>
      <c r="L94">
        <f>Table1[[#This Row],[Year-Round Beds]]</f>
        <v>1</v>
      </c>
      <c r="M94">
        <f>Table1[[#This Row],[Overflow Beds]]</f>
        <v>0</v>
      </c>
      <c r="N94">
        <f>Table1[[#This Row],[Total Seasonal Beds]]</f>
        <v>0</v>
      </c>
      <c r="O94">
        <f>Table1[[#This Row],[Total Beds]]</f>
        <v>1</v>
      </c>
      <c r="P94">
        <f>Table1[[#This Row],[Pit Count]]</f>
        <v>1</v>
      </c>
      <c r="Q94" s="12">
        <f>IFERROR(Table2[[#This Row],[Pit Count]]/Table2[[#This Row],[Total Beds]],"0")</f>
        <v>1</v>
      </c>
      <c r="R94" t="str">
        <f>Table1[[#This Row],[HMIS Participating]]</f>
        <v>Yes</v>
      </c>
      <c r="S94">
        <f>Table1[[#This Row],[Victim Service Provider]]</f>
        <v>0</v>
      </c>
      <c r="T94" t="str">
        <f>Table1[[#This Row],[Target Population]]</f>
        <v>NA</v>
      </c>
      <c r="U94">
        <f>Table1[[#This Row],[Bed Type]]</f>
        <v>0</v>
      </c>
      <c r="V94">
        <f>Table1[[#This Row],[address1]]</f>
        <v>0</v>
      </c>
      <c r="W94">
        <f>Table1[[#This Row],[address2]]</f>
        <v>0</v>
      </c>
      <c r="X94">
        <f>Table1[[#This Row],[city]]</f>
        <v>0</v>
      </c>
      <c r="Y94">
        <f>Table1[[#This Row],[state]]</f>
        <v>0</v>
      </c>
      <c r="Z94">
        <f>Table1[[#This Row],[zip]]</f>
        <v>27537</v>
      </c>
    </row>
    <row r="95" spans="2:26" x14ac:dyDescent="0.35">
      <c r="B95" t="str">
        <f>Table1[[#This Row],[CoC]]</f>
        <v>North Carolina Balance of State CoC</v>
      </c>
      <c r="C95" t="str">
        <f>IF(OR(Table2[[#This Row],[CoC]]="Durham City &amp; County CoC",Table2[[#This Row],[CoC]]="Chapel Hill/Orange County CoC"),"NA",(_xlfn.XLOOKUP(Table2[[#This Row],[HMIS Project ID]],'region ref'!A:A,'region ref'!C:C,"",0)))</f>
        <v>Region 06</v>
      </c>
      <c r="D95" t="str">
        <f>IF(OR(Table2[[#This Row],[CoC]]="Durham City &amp; County CoC",Table2[[#This Row],[CoC]]="Chapel Hill/Orange County CoC"),Table2[[#This Row],[CoC]],(_xlfn.XLOOKUP(Table2[[#This Row],[HMIS Project ID]],'region ref'!A:A,'region ref'!B:B,"",0)))</f>
        <v>Multiple</v>
      </c>
      <c r="E95" t="str">
        <f>Table1[[#This Row],[Organization Name]]</f>
        <v>Back at Home BoS - Multiple BoS Counties</v>
      </c>
      <c r="F95" t="str">
        <f>Table1[[#This Row],[Project Name]]</f>
        <v>Back at Home BoS - Region 6 - Vaya - PSH - Unsheltered CoC</v>
      </c>
      <c r="G95">
        <f>Table1[[#This Row],[HMIS Project ID]]</f>
        <v>20941</v>
      </c>
      <c r="H95" t="str">
        <f>Table1[[#This Row],[Project Type]]</f>
        <v>PSH</v>
      </c>
      <c r="I95">
        <f>Table1[[#This Row],[Beds HH w/ Children]]</f>
        <v>26</v>
      </c>
      <c r="J95">
        <f>Table1[[#This Row],[Units HH w/ Children]]</f>
        <v>5</v>
      </c>
      <c r="K95">
        <f>Table1[[#This Row],[Beds HH w/o Children]]</f>
        <v>15</v>
      </c>
      <c r="L95">
        <f>Table1[[#This Row],[Year-Round Beds]]</f>
        <v>41</v>
      </c>
      <c r="M95">
        <f>Table1[[#This Row],[Overflow Beds]]</f>
        <v>0</v>
      </c>
      <c r="N95">
        <f>Table1[[#This Row],[Total Seasonal Beds]]</f>
        <v>0</v>
      </c>
      <c r="O95">
        <f>Table1[[#This Row],[Total Beds]]</f>
        <v>41</v>
      </c>
      <c r="P95">
        <f>Table1[[#This Row],[Pit Count]]</f>
        <v>41</v>
      </c>
      <c r="Q95" s="12">
        <f>IFERROR(Table2[[#This Row],[Pit Count]]/Table2[[#This Row],[Total Beds]],"0")</f>
        <v>1</v>
      </c>
      <c r="R95" t="str">
        <f>Table1[[#This Row],[HMIS Participating]]</f>
        <v>Yes</v>
      </c>
      <c r="S95">
        <f>Table1[[#This Row],[Victim Service Provider]]</f>
        <v>0</v>
      </c>
      <c r="T95" t="str">
        <f>Table1[[#This Row],[Target Population]]</f>
        <v>NA</v>
      </c>
      <c r="U95">
        <f>Table1[[#This Row],[Bed Type]]</f>
        <v>0</v>
      </c>
      <c r="V95" t="str">
        <f>Table1[[#This Row],[address1]]</f>
        <v>1001 Freeman Mill Rd</v>
      </c>
      <c r="W95">
        <f>Table1[[#This Row],[address2]]</f>
        <v>0</v>
      </c>
      <c r="X95" t="str">
        <f>Table1[[#This Row],[city]]</f>
        <v>Greensboro</v>
      </c>
      <c r="Y95" t="str">
        <f>Table1[[#This Row],[state]]</f>
        <v>NC</v>
      </c>
      <c r="Z95">
        <f>Table1[[#This Row],[zip]]</f>
        <v>27217</v>
      </c>
    </row>
    <row r="96" spans="2:26" x14ac:dyDescent="0.35">
      <c r="B96" t="str">
        <f>Table1[[#This Row],[CoC]]</f>
        <v>North Carolina Balance of State CoC</v>
      </c>
      <c r="C96" t="str">
        <f>IF(OR(Table2[[#This Row],[CoC]]="Durham City &amp; County CoC",Table2[[#This Row],[CoC]]="Chapel Hill/Orange County CoC"),"NA",(_xlfn.XLOOKUP(Table2[[#This Row],[HMIS Project ID]],'region ref'!A:A,'region ref'!C:C,"",0)))</f>
        <v>Region 07</v>
      </c>
      <c r="D96" t="str">
        <f>IF(OR(Table2[[#This Row],[CoC]]="Durham City &amp; County CoC",Table2[[#This Row],[CoC]]="Chapel Hill/Orange County CoC"),Table2[[#This Row],[CoC]],(_xlfn.XLOOKUP(Table2[[#This Row],[HMIS Project ID]],'region ref'!A:A,'region ref'!B:B,"",0)))</f>
        <v>Multiple</v>
      </c>
      <c r="E96" t="str">
        <f>Table1[[#This Row],[Organization Name]]</f>
        <v>Back at Home BoS - Multiple BoS Counties</v>
      </c>
      <c r="F96" t="str">
        <f>Table1[[#This Row],[Project Name]]</f>
        <v>Back at Home BoS - Region 7 - Brick Capital - PSH - Rural CoC</v>
      </c>
      <c r="G96">
        <f>Table1[[#This Row],[HMIS Project ID]]</f>
        <v>20697</v>
      </c>
      <c r="H96" t="str">
        <f>Table1[[#This Row],[Project Type]]</f>
        <v>PSH</v>
      </c>
      <c r="I96">
        <f>Table1[[#This Row],[Beds HH w/ Children]]</f>
        <v>6</v>
      </c>
      <c r="J96">
        <f>Table1[[#This Row],[Units HH w/ Children]]</f>
        <v>2</v>
      </c>
      <c r="K96">
        <f>Table1[[#This Row],[Beds HH w/o Children]]</f>
        <v>13</v>
      </c>
      <c r="L96">
        <f>Table1[[#This Row],[Year-Round Beds]]</f>
        <v>19</v>
      </c>
      <c r="M96">
        <f>Table1[[#This Row],[Overflow Beds]]</f>
        <v>0</v>
      </c>
      <c r="N96">
        <f>Table1[[#This Row],[Total Seasonal Beds]]</f>
        <v>0</v>
      </c>
      <c r="O96">
        <f>Table1[[#This Row],[Total Beds]]</f>
        <v>19</v>
      </c>
      <c r="P96">
        <f>Table1[[#This Row],[Pit Count]]</f>
        <v>19</v>
      </c>
      <c r="Q96" s="12">
        <f>IFERROR(Table2[[#This Row],[Pit Count]]/Table2[[#This Row],[Total Beds]],"0")</f>
        <v>1</v>
      </c>
      <c r="R96" t="str">
        <f>Table1[[#This Row],[HMIS Participating]]</f>
        <v>Yes</v>
      </c>
      <c r="S96">
        <f>Table1[[#This Row],[Victim Service Provider]]</f>
        <v>0</v>
      </c>
      <c r="T96" t="str">
        <f>Table1[[#This Row],[Target Population]]</f>
        <v>NA</v>
      </c>
      <c r="U96">
        <f>Table1[[#This Row],[Bed Type]]</f>
        <v>0</v>
      </c>
      <c r="V96" t="str">
        <f>Table1[[#This Row],[address1]]</f>
        <v>822 S Horner Blvd</v>
      </c>
      <c r="W96">
        <f>Table1[[#This Row],[address2]]</f>
        <v>0</v>
      </c>
      <c r="X96" t="str">
        <f>Table1[[#This Row],[city]]</f>
        <v>Sanford</v>
      </c>
      <c r="Y96" t="str">
        <f>Table1[[#This Row],[state]]</f>
        <v>NC</v>
      </c>
      <c r="Z96">
        <f>Table1[[#This Row],[zip]]</f>
        <v>28334</v>
      </c>
    </row>
    <row r="97" spans="2:26" x14ac:dyDescent="0.35">
      <c r="B97" t="str">
        <f>Table1[[#This Row],[CoC]]</f>
        <v>North Carolina Balance of State CoC</v>
      </c>
      <c r="C97" t="str">
        <f>IF(OR(Table2[[#This Row],[CoC]]="Durham City &amp; County CoC",Table2[[#This Row],[CoC]]="Chapel Hill/Orange County CoC"),"NA",(_xlfn.XLOOKUP(Table2[[#This Row],[HMIS Project ID]],'region ref'!A:A,'region ref'!C:C,"",0)))</f>
        <v>Region 07</v>
      </c>
      <c r="D97" t="str">
        <f>IF(OR(Table2[[#This Row],[CoC]]="Durham City &amp; County CoC",Table2[[#This Row],[CoC]]="Chapel Hill/Orange County CoC"),Table2[[#This Row],[CoC]],(_xlfn.XLOOKUP(Table2[[#This Row],[HMIS Project ID]],'region ref'!A:A,'region ref'!B:B,"",0)))</f>
        <v>Multiple</v>
      </c>
      <c r="E97" t="str">
        <f>Table1[[#This Row],[Organization Name]]</f>
        <v>Back at Home BoS - Multiple BoS Counties</v>
      </c>
      <c r="F97" t="str">
        <f>Table1[[#This Row],[Project Name]]</f>
        <v>Back at Home BoS - Region 7 - Brick Capital - RRH - Rural CoC</v>
      </c>
      <c r="G97">
        <f>Table1[[#This Row],[HMIS Project ID]]</f>
        <v>20698</v>
      </c>
      <c r="H97" t="str">
        <f>Table1[[#This Row],[Project Type]]</f>
        <v>RRH</v>
      </c>
      <c r="I97">
        <f>Table1[[#This Row],[Beds HH w/ Children]]</f>
        <v>164</v>
      </c>
      <c r="J97">
        <f>Table1[[#This Row],[Units HH w/ Children]]</f>
        <v>45</v>
      </c>
      <c r="K97">
        <f>Table1[[#This Row],[Beds HH w/o Children]]</f>
        <v>34</v>
      </c>
      <c r="L97">
        <f>Table1[[#This Row],[Year-Round Beds]]</f>
        <v>198</v>
      </c>
      <c r="M97">
        <f>Table1[[#This Row],[Overflow Beds]]</f>
        <v>0</v>
      </c>
      <c r="N97">
        <f>Table1[[#This Row],[Total Seasonal Beds]]</f>
        <v>0</v>
      </c>
      <c r="O97">
        <f>Table1[[#This Row],[Total Beds]]</f>
        <v>198</v>
      </c>
      <c r="P97">
        <f>Table1[[#This Row],[Pit Count]]</f>
        <v>198</v>
      </c>
      <c r="Q97" s="12">
        <f>IFERROR(Table2[[#This Row],[Pit Count]]/Table2[[#This Row],[Total Beds]],"0")</f>
        <v>1</v>
      </c>
      <c r="R97" t="str">
        <f>Table1[[#This Row],[HMIS Participating]]</f>
        <v>Yes</v>
      </c>
      <c r="S97">
        <f>Table1[[#This Row],[Victim Service Provider]]</f>
        <v>0</v>
      </c>
      <c r="T97" t="str">
        <f>Table1[[#This Row],[Target Population]]</f>
        <v>NA</v>
      </c>
      <c r="U97">
        <f>Table1[[#This Row],[Bed Type]]</f>
        <v>0</v>
      </c>
      <c r="V97" t="str">
        <f>Table1[[#This Row],[address1]]</f>
        <v>822 S Horner Blvd</v>
      </c>
      <c r="W97">
        <f>Table1[[#This Row],[address2]]</f>
        <v>0</v>
      </c>
      <c r="X97" t="str">
        <f>Table1[[#This Row],[city]]</f>
        <v>Sanford</v>
      </c>
      <c r="Y97" t="str">
        <f>Table1[[#This Row],[state]]</f>
        <v>NC</v>
      </c>
      <c r="Z97">
        <f>Table1[[#This Row],[zip]]</f>
        <v>28334</v>
      </c>
    </row>
    <row r="98" spans="2:26" x14ac:dyDescent="0.35">
      <c r="B98" t="str">
        <f>Table1[[#This Row],[CoC]]</f>
        <v>North Carolina Balance of State CoC</v>
      </c>
      <c r="C98" t="str">
        <f>IF(OR(Table2[[#This Row],[CoC]]="Durham City &amp; County CoC",Table2[[#This Row],[CoC]]="Chapel Hill/Orange County CoC"),"NA",(_xlfn.XLOOKUP(Table2[[#This Row],[HMIS Project ID]],'region ref'!A:A,'region ref'!C:C,"",0)))</f>
        <v>Region 07</v>
      </c>
      <c r="D98" t="str">
        <f>IF(OR(Table2[[#This Row],[CoC]]="Durham City &amp; County CoC",Table2[[#This Row],[CoC]]="Chapel Hill/Orange County CoC"),Table2[[#This Row],[CoC]],(_xlfn.XLOOKUP(Table2[[#This Row],[HMIS Project ID]],'region ref'!A:A,'region ref'!B:B,"",0)))</f>
        <v>Multiple</v>
      </c>
      <c r="E98" t="str">
        <f>Table1[[#This Row],[Organization Name]]</f>
        <v>Back at Home BoS - Multiple BoS Counties</v>
      </c>
      <c r="F98" t="str">
        <f>Table1[[#This Row],[Project Name]]</f>
        <v>Back at Home BoS - Region 7 - Brick Capital - RRH - Unsheltered CoC</v>
      </c>
      <c r="G98">
        <f>Table1[[#This Row],[HMIS Project ID]]</f>
        <v>20700</v>
      </c>
      <c r="H98" t="str">
        <f>Table1[[#This Row],[Project Type]]</f>
        <v>RRH</v>
      </c>
      <c r="I98">
        <f>Table1[[#This Row],[Beds HH w/ Children]]</f>
        <v>28</v>
      </c>
      <c r="J98">
        <f>Table1[[#This Row],[Units HH w/ Children]]</f>
        <v>7</v>
      </c>
      <c r="K98">
        <f>Table1[[#This Row],[Beds HH w/o Children]]</f>
        <v>7</v>
      </c>
      <c r="L98">
        <f>Table1[[#This Row],[Year-Round Beds]]</f>
        <v>35</v>
      </c>
      <c r="M98">
        <f>Table1[[#This Row],[Overflow Beds]]</f>
        <v>0</v>
      </c>
      <c r="N98">
        <f>Table1[[#This Row],[Total Seasonal Beds]]</f>
        <v>0</v>
      </c>
      <c r="O98">
        <f>Table1[[#This Row],[Total Beds]]</f>
        <v>35</v>
      </c>
      <c r="P98">
        <f>Table1[[#This Row],[Pit Count]]</f>
        <v>35</v>
      </c>
      <c r="Q98" s="12">
        <f>IFERROR(Table2[[#This Row],[Pit Count]]/Table2[[#This Row],[Total Beds]],"0")</f>
        <v>1</v>
      </c>
      <c r="R98" t="str">
        <f>Table1[[#This Row],[HMIS Participating]]</f>
        <v>Yes</v>
      </c>
      <c r="S98">
        <f>Table1[[#This Row],[Victim Service Provider]]</f>
        <v>0</v>
      </c>
      <c r="T98" t="str">
        <f>Table1[[#This Row],[Target Population]]</f>
        <v>NA</v>
      </c>
      <c r="U98">
        <f>Table1[[#This Row],[Bed Type]]</f>
        <v>0</v>
      </c>
      <c r="V98" t="str">
        <f>Table1[[#This Row],[address1]]</f>
        <v>822 S Horner Blvd</v>
      </c>
      <c r="W98">
        <f>Table1[[#This Row],[address2]]</f>
        <v>0</v>
      </c>
      <c r="X98" t="str">
        <f>Table1[[#This Row],[city]]</f>
        <v>Sanford</v>
      </c>
      <c r="Y98" t="str">
        <f>Table1[[#This Row],[state]]</f>
        <v>NC</v>
      </c>
      <c r="Z98">
        <f>Table1[[#This Row],[zip]]</f>
        <v>28334</v>
      </c>
    </row>
    <row r="99" spans="2:26" x14ac:dyDescent="0.35">
      <c r="B99" t="str">
        <f>Table1[[#This Row],[CoC]]</f>
        <v>North Carolina Balance of State CoC</v>
      </c>
      <c r="C99" t="str">
        <f>IF(OR(Table2[[#This Row],[CoC]]="Durham City &amp; County CoC",Table2[[#This Row],[CoC]]="Chapel Hill/Orange County CoC"),"NA",(_xlfn.XLOOKUP(Table2[[#This Row],[HMIS Project ID]],'region ref'!A:A,'region ref'!C:C,"",0)))</f>
        <v>Region 07</v>
      </c>
      <c r="D99" t="str">
        <f>IF(OR(Table2[[#This Row],[CoC]]="Durham City &amp; County CoC",Table2[[#This Row],[CoC]]="Chapel Hill/Orange County CoC"),Table2[[#This Row],[CoC]],(_xlfn.XLOOKUP(Table2[[#This Row],[HMIS Project ID]],'region ref'!A:A,'region ref'!B:B,"",0)))</f>
        <v>Multiple</v>
      </c>
      <c r="E99" t="str">
        <f>Table1[[#This Row],[Organization Name]]</f>
        <v>Back at Home BoS - Multiple BoS Counties</v>
      </c>
      <c r="F99" t="str">
        <f>Table1[[#This Row],[Project Name]]</f>
        <v>Back at Home BoS - Region 7 - Brick Capital CH ded - PSH - CoC</v>
      </c>
      <c r="G99">
        <f>Table1[[#This Row],[HMIS Project ID]]</f>
        <v>21022</v>
      </c>
      <c r="H99" t="str">
        <f>Table1[[#This Row],[Project Type]]</f>
        <v>PSH</v>
      </c>
      <c r="I99">
        <f>Table1[[#This Row],[Beds HH w/ Children]]</f>
        <v>0</v>
      </c>
      <c r="J99">
        <f>Table1[[#This Row],[Units HH w/ Children]]</f>
        <v>0</v>
      </c>
      <c r="K99">
        <f>Table1[[#This Row],[Beds HH w/o Children]]</f>
        <v>10</v>
      </c>
      <c r="L99">
        <f>Table1[[#This Row],[Year-Round Beds]]</f>
        <v>10</v>
      </c>
      <c r="M99">
        <f>Table1[[#This Row],[Overflow Beds]]</f>
        <v>0</v>
      </c>
      <c r="N99">
        <f>Table1[[#This Row],[Total Seasonal Beds]]</f>
        <v>0</v>
      </c>
      <c r="O99">
        <f>Table1[[#This Row],[Total Beds]]</f>
        <v>10</v>
      </c>
      <c r="P99">
        <f>Table1[[#This Row],[Pit Count]]</f>
        <v>10</v>
      </c>
      <c r="Q99" s="12">
        <f>IFERROR(Table2[[#This Row],[Pit Count]]/Table2[[#This Row],[Total Beds]],"0")</f>
        <v>1</v>
      </c>
      <c r="R99" t="str">
        <f>Table1[[#This Row],[HMIS Participating]]</f>
        <v>Yes</v>
      </c>
      <c r="S99">
        <f>Table1[[#This Row],[Victim Service Provider]]</f>
        <v>0</v>
      </c>
      <c r="T99" t="str">
        <f>Table1[[#This Row],[Target Population]]</f>
        <v>NA</v>
      </c>
      <c r="U99">
        <f>Table1[[#This Row],[Bed Type]]</f>
        <v>0</v>
      </c>
      <c r="V99" t="str">
        <f>Table1[[#This Row],[address1]]</f>
        <v>822 S Horner Blvd</v>
      </c>
      <c r="W99">
        <f>Table1[[#This Row],[address2]]</f>
        <v>0</v>
      </c>
      <c r="X99" t="str">
        <f>Table1[[#This Row],[city]]</f>
        <v>Sanford</v>
      </c>
      <c r="Y99" t="str">
        <f>Table1[[#This Row],[state]]</f>
        <v>NC</v>
      </c>
      <c r="Z99">
        <f>Table1[[#This Row],[zip]]</f>
        <v>27330</v>
      </c>
    </row>
    <row r="100" spans="2:26" x14ac:dyDescent="0.35">
      <c r="B100" t="str">
        <f>Table1[[#This Row],[CoC]]</f>
        <v>North Carolina Balance of State CoC</v>
      </c>
      <c r="C100" t="str">
        <f>IF(OR(Table2[[#This Row],[CoC]]="Durham City &amp; County CoC",Table2[[#This Row],[CoC]]="Chapel Hill/Orange County CoC"),"NA",(_xlfn.XLOOKUP(Table2[[#This Row],[HMIS Project ID]],'region ref'!A:A,'region ref'!C:C,"",0)))</f>
        <v>Region 08</v>
      </c>
      <c r="D100" t="str">
        <f>IF(OR(Table2[[#This Row],[CoC]]="Durham City &amp; County CoC",Table2[[#This Row],[CoC]]="Chapel Hill/Orange County CoC"),Table2[[#This Row],[CoC]],(_xlfn.XLOOKUP(Table2[[#This Row],[HMIS Project ID]],'region ref'!A:A,'region ref'!B:B,"",0)))</f>
        <v>Multiple</v>
      </c>
      <c r="E100" t="str">
        <f>Table1[[#This Row],[Organization Name]]</f>
        <v>Back at Home BoS - Multiple BoS Counties</v>
      </c>
      <c r="F100" t="str">
        <f>Table1[[#This Row],[Project Name]]</f>
        <v>Back at Home BoS - Region 8 - Brick Capital - RRH - Rural CoC</v>
      </c>
      <c r="G100">
        <f>Table1[[#This Row],[HMIS Project ID]]</f>
        <v>20657</v>
      </c>
      <c r="H100" t="str">
        <f>Table1[[#This Row],[Project Type]]</f>
        <v>RRH</v>
      </c>
      <c r="I100">
        <f>Table1[[#This Row],[Beds HH w/ Children]]</f>
        <v>7</v>
      </c>
      <c r="J100">
        <f>Table1[[#This Row],[Units HH w/ Children]]</f>
        <v>3</v>
      </c>
      <c r="K100">
        <f>Table1[[#This Row],[Beds HH w/o Children]]</f>
        <v>8</v>
      </c>
      <c r="L100">
        <f>Table1[[#This Row],[Year-Round Beds]]</f>
        <v>15</v>
      </c>
      <c r="M100">
        <f>Table1[[#This Row],[Overflow Beds]]</f>
        <v>0</v>
      </c>
      <c r="N100">
        <f>Table1[[#This Row],[Total Seasonal Beds]]</f>
        <v>0</v>
      </c>
      <c r="O100">
        <f>Table1[[#This Row],[Total Beds]]</f>
        <v>15</v>
      </c>
      <c r="P100">
        <f>Table1[[#This Row],[Pit Count]]</f>
        <v>15</v>
      </c>
      <c r="Q100" s="12">
        <f>IFERROR(Table2[[#This Row],[Pit Count]]/Table2[[#This Row],[Total Beds]],"0")</f>
        <v>1</v>
      </c>
      <c r="R100" t="str">
        <f>Table1[[#This Row],[HMIS Participating]]</f>
        <v>Yes</v>
      </c>
      <c r="S100">
        <f>Table1[[#This Row],[Victim Service Provider]]</f>
        <v>0</v>
      </c>
      <c r="T100" t="str">
        <f>Table1[[#This Row],[Target Population]]</f>
        <v>NA</v>
      </c>
      <c r="U100">
        <f>Table1[[#This Row],[Bed Type]]</f>
        <v>0</v>
      </c>
      <c r="V100" t="str">
        <f>Table1[[#This Row],[address1]]</f>
        <v>822 S Horner Blvd</v>
      </c>
      <c r="W100">
        <f>Table1[[#This Row],[address2]]</f>
        <v>0</v>
      </c>
      <c r="X100" t="str">
        <f>Table1[[#This Row],[city]]</f>
        <v>Sanford</v>
      </c>
      <c r="Y100" t="str">
        <f>Table1[[#This Row],[state]]</f>
        <v>NC</v>
      </c>
      <c r="Z100">
        <f>Table1[[#This Row],[zip]]</f>
        <v>28358</v>
      </c>
    </row>
    <row r="101" spans="2:26" x14ac:dyDescent="0.35">
      <c r="B101" t="str">
        <f>Table1[[#This Row],[CoC]]</f>
        <v>North Carolina Balance of State CoC</v>
      </c>
      <c r="C101" t="str">
        <f>IF(OR(Table2[[#This Row],[CoC]]="Durham City &amp; County CoC",Table2[[#This Row],[CoC]]="Chapel Hill/Orange County CoC"),"NA",(_xlfn.XLOOKUP(Table2[[#This Row],[HMIS Project ID]],'region ref'!A:A,'region ref'!C:C,"",0)))</f>
        <v>Region 08</v>
      </c>
      <c r="D101" t="str">
        <f>IF(OR(Table2[[#This Row],[CoC]]="Durham City &amp; County CoC",Table2[[#This Row],[CoC]]="Chapel Hill/Orange County CoC"),Table2[[#This Row],[CoC]],(_xlfn.XLOOKUP(Table2[[#This Row],[HMIS Project ID]],'region ref'!A:A,'region ref'!B:B,"",0)))</f>
        <v>Multiple</v>
      </c>
      <c r="E101" t="str">
        <f>Table1[[#This Row],[Organization Name]]</f>
        <v>Back at Home BoS - Multiple BoS Counties</v>
      </c>
      <c r="F101" t="str">
        <f>Table1[[#This Row],[Project Name]]</f>
        <v>Back at Home BoS - Region 8 - Trillium - RRH - Rural CoC</v>
      </c>
      <c r="G101">
        <f>Table1[[#This Row],[HMIS Project ID]]</f>
        <v>20660</v>
      </c>
      <c r="H101" t="str">
        <f>Table1[[#This Row],[Project Type]]</f>
        <v>RRH</v>
      </c>
      <c r="I101">
        <f>Table1[[#This Row],[Beds HH w/ Children]]</f>
        <v>23</v>
      </c>
      <c r="J101">
        <f>Table1[[#This Row],[Units HH w/ Children]]</f>
        <v>6</v>
      </c>
      <c r="K101">
        <f>Table1[[#This Row],[Beds HH w/o Children]]</f>
        <v>16</v>
      </c>
      <c r="L101">
        <f>Table1[[#This Row],[Year-Round Beds]]</f>
        <v>39</v>
      </c>
      <c r="M101">
        <f>Table1[[#This Row],[Overflow Beds]]</f>
        <v>0</v>
      </c>
      <c r="N101">
        <f>Table1[[#This Row],[Total Seasonal Beds]]</f>
        <v>0</v>
      </c>
      <c r="O101">
        <f>Table1[[#This Row],[Total Beds]]</f>
        <v>39</v>
      </c>
      <c r="P101">
        <f>Table1[[#This Row],[Pit Count]]</f>
        <v>39</v>
      </c>
      <c r="Q101" s="12">
        <f>IFERROR(Table2[[#This Row],[Pit Count]]/Table2[[#This Row],[Total Beds]],"0")</f>
        <v>1</v>
      </c>
      <c r="R101" t="str">
        <f>Table1[[#This Row],[HMIS Participating]]</f>
        <v>Yes</v>
      </c>
      <c r="S101">
        <f>Table1[[#This Row],[Victim Service Provider]]</f>
        <v>0</v>
      </c>
      <c r="T101" t="str">
        <f>Table1[[#This Row],[Target Population]]</f>
        <v>NA</v>
      </c>
      <c r="U101">
        <f>Table1[[#This Row],[Bed Type]]</f>
        <v>0</v>
      </c>
      <c r="V101" t="str">
        <f>Table1[[#This Row],[address1]]</f>
        <v>201 West First Street</v>
      </c>
      <c r="W101">
        <f>Table1[[#This Row],[address2]]</f>
        <v>0</v>
      </c>
      <c r="X101" t="str">
        <f>Table1[[#This Row],[city]]</f>
        <v>Greenville</v>
      </c>
      <c r="Y101" t="str">
        <f>Table1[[#This Row],[state]]</f>
        <v>NC</v>
      </c>
      <c r="Z101">
        <f>Table1[[#This Row],[zip]]</f>
        <v>28320</v>
      </c>
    </row>
    <row r="102" spans="2:26" x14ac:dyDescent="0.35">
      <c r="B102" t="str">
        <f>Table1[[#This Row],[CoC]]</f>
        <v>North Carolina Balance of State CoC</v>
      </c>
      <c r="C102" t="str">
        <f>IF(OR(Table2[[#This Row],[CoC]]="Durham City &amp; County CoC",Table2[[#This Row],[CoC]]="Chapel Hill/Orange County CoC"),"NA",(_xlfn.XLOOKUP(Table2[[#This Row],[HMIS Project ID]],'region ref'!A:A,'region ref'!C:C,"",0)))</f>
        <v>Region 09</v>
      </c>
      <c r="D102" t="str">
        <f>IF(OR(Table2[[#This Row],[CoC]]="Durham City &amp; County CoC",Table2[[#This Row],[CoC]]="Chapel Hill/Orange County CoC"),Table2[[#This Row],[CoC]],(_xlfn.XLOOKUP(Table2[[#This Row],[HMIS Project ID]],'region ref'!A:A,'region ref'!B:B,"",0)))</f>
        <v>Multiple</v>
      </c>
      <c r="E102" t="str">
        <f>Table1[[#This Row],[Organization Name]]</f>
        <v>Back at Home BoS - Multiple BoS Counties</v>
      </c>
      <c r="F102" t="str">
        <f>Table1[[#This Row],[Project Name]]</f>
        <v>Back at Home BoS - Region 9 - Greene Lamp - RRH - Unsheltered CoC</v>
      </c>
      <c r="G102">
        <f>Table1[[#This Row],[HMIS Project ID]]</f>
        <v>20671</v>
      </c>
      <c r="H102" t="str">
        <f>Table1[[#This Row],[Project Type]]</f>
        <v>RRH</v>
      </c>
      <c r="I102">
        <f>Table1[[#This Row],[Beds HH w/ Children]]</f>
        <v>0</v>
      </c>
      <c r="J102">
        <f>Table1[[#This Row],[Units HH w/ Children]]</f>
        <v>0</v>
      </c>
      <c r="K102">
        <f>Table1[[#This Row],[Beds HH w/o Children]]</f>
        <v>2</v>
      </c>
      <c r="L102">
        <f>Table1[[#This Row],[Year-Round Beds]]</f>
        <v>2</v>
      </c>
      <c r="M102">
        <f>Table1[[#This Row],[Overflow Beds]]</f>
        <v>0</v>
      </c>
      <c r="N102">
        <f>Table1[[#This Row],[Total Seasonal Beds]]</f>
        <v>0</v>
      </c>
      <c r="O102">
        <f>Table1[[#This Row],[Total Beds]]</f>
        <v>2</v>
      </c>
      <c r="P102">
        <f>Table1[[#This Row],[Pit Count]]</f>
        <v>2</v>
      </c>
      <c r="Q102" s="12">
        <f>IFERROR(Table2[[#This Row],[Pit Count]]/Table2[[#This Row],[Total Beds]],"0")</f>
        <v>1</v>
      </c>
      <c r="R102" t="str">
        <f>Table1[[#This Row],[HMIS Participating]]</f>
        <v>Yes</v>
      </c>
      <c r="S102">
        <f>Table1[[#This Row],[Victim Service Provider]]</f>
        <v>0</v>
      </c>
      <c r="T102" t="str">
        <f>Table1[[#This Row],[Target Population]]</f>
        <v>NA</v>
      </c>
      <c r="U102">
        <f>Table1[[#This Row],[Bed Type]]</f>
        <v>0</v>
      </c>
      <c r="V102" t="str">
        <f>Table1[[#This Row],[address1]]</f>
        <v>309 Summit</v>
      </c>
      <c r="W102">
        <f>Table1[[#This Row],[address2]]</f>
        <v>0</v>
      </c>
      <c r="X102" t="str">
        <f>Table1[[#This Row],[city]]</f>
        <v>Kinston</v>
      </c>
      <c r="Y102" t="str">
        <f>Table1[[#This Row],[state]]</f>
        <v>NC</v>
      </c>
      <c r="Z102">
        <f>Table1[[#This Row],[zip]]</f>
        <v>27801</v>
      </c>
    </row>
    <row r="103" spans="2:26" x14ac:dyDescent="0.35">
      <c r="B103" t="str">
        <f>Table1[[#This Row],[CoC]]</f>
        <v>North Carolina Balance of State CoC</v>
      </c>
      <c r="C103" t="str">
        <f>IF(OR(Table2[[#This Row],[CoC]]="Durham City &amp; County CoC",Table2[[#This Row],[CoC]]="Chapel Hill/Orange County CoC"),"NA",(_xlfn.XLOOKUP(Table2[[#This Row],[HMIS Project ID]],'region ref'!A:A,'region ref'!C:C,"",0)))</f>
        <v>Region 09</v>
      </c>
      <c r="D103" t="str">
        <f>IF(OR(Table2[[#This Row],[CoC]]="Durham City &amp; County CoC",Table2[[#This Row],[CoC]]="Chapel Hill/Orange County CoC"),Table2[[#This Row],[CoC]],(_xlfn.XLOOKUP(Table2[[#This Row],[HMIS Project ID]],'region ref'!A:A,'region ref'!B:B,"",0)))</f>
        <v>Multiple</v>
      </c>
      <c r="E103" t="str">
        <f>Table1[[#This Row],[Organization Name]]</f>
        <v>Back at Home BoS - Multiple BoS Counties</v>
      </c>
      <c r="F103" t="str">
        <f>Table1[[#This Row],[Project Name]]</f>
        <v>Back at Home BoS - Region 9 - Trillium - PSH - Rural CoC</v>
      </c>
      <c r="G103">
        <f>Table1[[#This Row],[HMIS Project ID]]</f>
        <v>20677</v>
      </c>
      <c r="H103" t="str">
        <f>Table1[[#This Row],[Project Type]]</f>
        <v>PSH</v>
      </c>
      <c r="I103">
        <f>Table1[[#This Row],[Beds HH w/ Children]]</f>
        <v>33</v>
      </c>
      <c r="J103">
        <f>Table1[[#This Row],[Units HH w/ Children]]</f>
        <v>9</v>
      </c>
      <c r="K103">
        <f>Table1[[#This Row],[Beds HH w/o Children]]</f>
        <v>12</v>
      </c>
      <c r="L103">
        <f>Table1[[#This Row],[Year-Round Beds]]</f>
        <v>45</v>
      </c>
      <c r="M103">
        <f>Table1[[#This Row],[Overflow Beds]]</f>
        <v>0</v>
      </c>
      <c r="N103">
        <f>Table1[[#This Row],[Total Seasonal Beds]]</f>
        <v>0</v>
      </c>
      <c r="O103">
        <f>Table1[[#This Row],[Total Beds]]</f>
        <v>45</v>
      </c>
      <c r="P103">
        <f>Table1[[#This Row],[Pit Count]]</f>
        <v>45</v>
      </c>
      <c r="Q103" s="12">
        <f>IFERROR(Table2[[#This Row],[Pit Count]]/Table2[[#This Row],[Total Beds]],"0")</f>
        <v>1</v>
      </c>
      <c r="R103" t="str">
        <f>Table1[[#This Row],[HMIS Participating]]</f>
        <v>Yes</v>
      </c>
      <c r="S103">
        <f>Table1[[#This Row],[Victim Service Provider]]</f>
        <v>0</v>
      </c>
      <c r="T103" t="str">
        <f>Table1[[#This Row],[Target Population]]</f>
        <v>NA</v>
      </c>
      <c r="U103">
        <f>Table1[[#This Row],[Bed Type]]</f>
        <v>0</v>
      </c>
      <c r="V103" t="str">
        <f>Table1[[#This Row],[address1]]</f>
        <v>201 West First Street</v>
      </c>
      <c r="W103">
        <f>Table1[[#This Row],[address2]]</f>
        <v>0</v>
      </c>
      <c r="X103" t="str">
        <f>Table1[[#This Row],[city]]</f>
        <v>Greenville</v>
      </c>
      <c r="Y103" t="str">
        <f>Table1[[#This Row],[state]]</f>
        <v>NC</v>
      </c>
      <c r="Z103">
        <f>Table1[[#This Row],[zip]]</f>
        <v>27839</v>
      </c>
    </row>
    <row r="104" spans="2:26" x14ac:dyDescent="0.35">
      <c r="B104" t="str">
        <f>Table1[[#This Row],[CoC]]</f>
        <v>North Carolina Balance of State CoC</v>
      </c>
      <c r="C104" t="str">
        <f>IF(OR(Table2[[#This Row],[CoC]]="Durham City &amp; County CoC",Table2[[#This Row],[CoC]]="Chapel Hill/Orange County CoC"),"NA",(_xlfn.XLOOKUP(Table2[[#This Row],[HMIS Project ID]],'region ref'!A:A,'region ref'!C:C,"",0)))</f>
        <v>Region 09</v>
      </c>
      <c r="D104" t="str">
        <f>IF(OR(Table2[[#This Row],[CoC]]="Durham City &amp; County CoC",Table2[[#This Row],[CoC]]="Chapel Hill/Orange County CoC"),Table2[[#This Row],[CoC]],(_xlfn.XLOOKUP(Table2[[#This Row],[HMIS Project ID]],'region ref'!A:A,'region ref'!B:B,"",0)))</f>
        <v>Multiple</v>
      </c>
      <c r="E104" t="str">
        <f>Table1[[#This Row],[Organization Name]]</f>
        <v>Back at Home BoS - Multiple BoS Counties</v>
      </c>
      <c r="F104" t="str">
        <f>Table1[[#This Row],[Project Name]]</f>
        <v>Back at Home BoS - Region 9 - Trillium - RRH - Unsheltered CoC</v>
      </c>
      <c r="G104">
        <f>Table1[[#This Row],[HMIS Project ID]]</f>
        <v>20675</v>
      </c>
      <c r="H104" t="str">
        <f>Table1[[#This Row],[Project Type]]</f>
        <v>RRH</v>
      </c>
      <c r="I104">
        <f>Table1[[#This Row],[Beds HH w/ Children]]</f>
        <v>2</v>
      </c>
      <c r="J104">
        <f>Table1[[#This Row],[Units HH w/ Children]]</f>
        <v>1</v>
      </c>
      <c r="K104">
        <f>Table1[[#This Row],[Beds HH w/o Children]]</f>
        <v>3</v>
      </c>
      <c r="L104">
        <f>Table1[[#This Row],[Year-Round Beds]]</f>
        <v>5</v>
      </c>
      <c r="M104">
        <f>Table1[[#This Row],[Overflow Beds]]</f>
        <v>0</v>
      </c>
      <c r="N104">
        <f>Table1[[#This Row],[Total Seasonal Beds]]</f>
        <v>0</v>
      </c>
      <c r="O104">
        <f>Table1[[#This Row],[Total Beds]]</f>
        <v>5</v>
      </c>
      <c r="P104">
        <f>Table1[[#This Row],[Pit Count]]</f>
        <v>5</v>
      </c>
      <c r="Q104" s="12">
        <f>IFERROR(Table2[[#This Row],[Pit Count]]/Table2[[#This Row],[Total Beds]],"0")</f>
        <v>1</v>
      </c>
      <c r="R104" t="str">
        <f>Table1[[#This Row],[HMIS Participating]]</f>
        <v>Yes</v>
      </c>
      <c r="S104">
        <f>Table1[[#This Row],[Victim Service Provider]]</f>
        <v>0</v>
      </c>
      <c r="T104" t="str">
        <f>Table1[[#This Row],[Target Population]]</f>
        <v>NA</v>
      </c>
      <c r="U104">
        <f>Table1[[#This Row],[Bed Type]]</f>
        <v>0</v>
      </c>
      <c r="V104" t="str">
        <f>Table1[[#This Row],[address1]]</f>
        <v>201 West First Street</v>
      </c>
      <c r="W104">
        <f>Table1[[#This Row],[address2]]</f>
        <v>0</v>
      </c>
      <c r="X104" t="str">
        <f>Table1[[#This Row],[city]]</f>
        <v>Greenville</v>
      </c>
      <c r="Y104" t="str">
        <f>Table1[[#This Row],[state]]</f>
        <v>NC</v>
      </c>
      <c r="Z104">
        <f>Table1[[#This Row],[zip]]</f>
        <v>27856</v>
      </c>
    </row>
    <row r="105" spans="2:26" x14ac:dyDescent="0.35">
      <c r="B105" t="str">
        <f>Table1[[#This Row],[CoC]]</f>
        <v>North Carolina Balance of State CoC</v>
      </c>
      <c r="C105" t="str">
        <f>IF(OR(Table2[[#This Row],[CoC]]="Durham City &amp; County CoC",Table2[[#This Row],[CoC]]="Chapel Hill/Orange County CoC"),"NA",(_xlfn.XLOOKUP(Table2[[#This Row],[HMIS Project ID]],'region ref'!A:A,'region ref'!C:C,"",0)))</f>
        <v>Region 09</v>
      </c>
      <c r="D105" t="str">
        <f>IF(OR(Table2[[#This Row],[CoC]]="Durham City &amp; County CoC",Table2[[#This Row],[CoC]]="Chapel Hill/Orange County CoC"),Table2[[#This Row],[CoC]],(_xlfn.XLOOKUP(Table2[[#This Row],[HMIS Project ID]],'region ref'!A:A,'region ref'!B:B,"",0)))</f>
        <v>Multiple</v>
      </c>
      <c r="E105" t="str">
        <f>Table1[[#This Row],[Organization Name]]</f>
        <v>Back at Home BoS - Multiple BoS Counties</v>
      </c>
      <c r="F105" t="str">
        <f>Table1[[#This Row],[Project Name]]</f>
        <v>Back at Home BoS - Region 9 - Vaya - PSH - Rural CoC</v>
      </c>
      <c r="G105">
        <f>Table1[[#This Row],[HMIS Project ID]]</f>
        <v>20681</v>
      </c>
      <c r="H105" t="str">
        <f>Table1[[#This Row],[Project Type]]</f>
        <v>PSH</v>
      </c>
      <c r="I105">
        <f>Table1[[#This Row],[Beds HH w/ Children]]</f>
        <v>42</v>
      </c>
      <c r="J105">
        <f>Table1[[#This Row],[Units HH w/ Children]]</f>
        <v>12</v>
      </c>
      <c r="K105">
        <f>Table1[[#This Row],[Beds HH w/o Children]]</f>
        <v>52</v>
      </c>
      <c r="L105">
        <f>Table1[[#This Row],[Year-Round Beds]]</f>
        <v>94</v>
      </c>
      <c r="M105">
        <f>Table1[[#This Row],[Overflow Beds]]</f>
        <v>0</v>
      </c>
      <c r="N105">
        <f>Table1[[#This Row],[Total Seasonal Beds]]</f>
        <v>0</v>
      </c>
      <c r="O105">
        <f>Table1[[#This Row],[Total Beds]]</f>
        <v>94</v>
      </c>
      <c r="P105">
        <f>Table1[[#This Row],[Pit Count]]</f>
        <v>94</v>
      </c>
      <c r="Q105" s="12">
        <f>IFERROR(Table2[[#This Row],[Pit Count]]/Table2[[#This Row],[Total Beds]],"0")</f>
        <v>1</v>
      </c>
      <c r="R105" t="str">
        <f>Table1[[#This Row],[HMIS Participating]]</f>
        <v>Yes</v>
      </c>
      <c r="S105">
        <f>Table1[[#This Row],[Victim Service Provider]]</f>
        <v>0</v>
      </c>
      <c r="T105" t="str">
        <f>Table1[[#This Row],[Target Population]]</f>
        <v>NA</v>
      </c>
      <c r="U105">
        <f>Table1[[#This Row],[Bed Type]]</f>
        <v>0</v>
      </c>
      <c r="V105" t="str">
        <f>Table1[[#This Row],[address1]]</f>
        <v>134 S. Garnett St.</v>
      </c>
      <c r="W105">
        <f>Table1[[#This Row],[address2]]</f>
        <v>0</v>
      </c>
      <c r="X105" t="str">
        <f>Table1[[#This Row],[city]]</f>
        <v>Henderson</v>
      </c>
      <c r="Y105" t="str">
        <f>Table1[[#This Row],[state]]</f>
        <v>NC</v>
      </c>
      <c r="Z105">
        <f>Table1[[#This Row],[zip]]</f>
        <v>27536</v>
      </c>
    </row>
    <row r="106" spans="2:26" x14ac:dyDescent="0.35">
      <c r="B106" t="str">
        <f>Table1[[#This Row],[CoC]]</f>
        <v>North Carolina Balance of State CoC</v>
      </c>
      <c r="C106" t="str">
        <f>IF(OR(Table2[[#This Row],[CoC]]="Durham City &amp; County CoC",Table2[[#This Row],[CoC]]="Chapel Hill/Orange County CoC"),"NA",(_xlfn.XLOOKUP(Table2[[#This Row],[HMIS Project ID]],'region ref'!A:A,'region ref'!C:C,"",0)))</f>
        <v>Region 09</v>
      </c>
      <c r="D106" t="str">
        <f>IF(OR(Table2[[#This Row],[CoC]]="Durham City &amp; County CoC",Table2[[#This Row],[CoC]]="Chapel Hill/Orange County CoC"),Table2[[#This Row],[CoC]],(_xlfn.XLOOKUP(Table2[[#This Row],[HMIS Project ID]],'region ref'!A:A,'region ref'!B:B,"",0)))</f>
        <v>Multiple</v>
      </c>
      <c r="E106" t="str">
        <f>Table1[[#This Row],[Organization Name]]</f>
        <v>Back at Home BoS - Multiple BoS Counties</v>
      </c>
      <c r="F106" t="str">
        <f>Table1[[#This Row],[Project Name]]</f>
        <v>Back at Home BoS - Region 9 - Vaya - RRH - Rural CoC</v>
      </c>
      <c r="G106">
        <f>Table1[[#This Row],[HMIS Project ID]]</f>
        <v>20680</v>
      </c>
      <c r="H106" t="str">
        <f>Table1[[#This Row],[Project Type]]</f>
        <v>RRH</v>
      </c>
      <c r="I106">
        <f>Table1[[#This Row],[Beds HH w/ Children]]</f>
        <v>59</v>
      </c>
      <c r="J106">
        <f>Table1[[#This Row],[Units HH w/ Children]]</f>
        <v>14</v>
      </c>
      <c r="K106">
        <f>Table1[[#This Row],[Beds HH w/o Children]]</f>
        <v>5</v>
      </c>
      <c r="L106">
        <f>Table1[[#This Row],[Year-Round Beds]]</f>
        <v>64</v>
      </c>
      <c r="M106">
        <f>Table1[[#This Row],[Overflow Beds]]</f>
        <v>0</v>
      </c>
      <c r="N106">
        <f>Table1[[#This Row],[Total Seasonal Beds]]</f>
        <v>0</v>
      </c>
      <c r="O106">
        <f>Table1[[#This Row],[Total Beds]]</f>
        <v>64</v>
      </c>
      <c r="P106">
        <f>Table1[[#This Row],[Pit Count]]</f>
        <v>64</v>
      </c>
      <c r="Q106" s="12">
        <f>IFERROR(Table2[[#This Row],[Pit Count]]/Table2[[#This Row],[Total Beds]],"0")</f>
        <v>1</v>
      </c>
      <c r="R106" t="str">
        <f>Table1[[#This Row],[HMIS Participating]]</f>
        <v>Yes</v>
      </c>
      <c r="S106">
        <f>Table1[[#This Row],[Victim Service Provider]]</f>
        <v>0</v>
      </c>
      <c r="T106" t="str">
        <f>Table1[[#This Row],[Target Population]]</f>
        <v>NA</v>
      </c>
      <c r="U106">
        <f>Table1[[#This Row],[Bed Type]]</f>
        <v>0</v>
      </c>
      <c r="V106" t="str">
        <f>Table1[[#This Row],[address1]]</f>
        <v>134 S. Garnett St.</v>
      </c>
      <c r="W106">
        <f>Table1[[#This Row],[address2]]</f>
        <v>0</v>
      </c>
      <c r="X106" t="str">
        <f>Table1[[#This Row],[city]]</f>
        <v>Henderson</v>
      </c>
      <c r="Y106" t="str">
        <f>Table1[[#This Row],[state]]</f>
        <v>NC</v>
      </c>
      <c r="Z106">
        <f>Table1[[#This Row],[zip]]</f>
        <v>27537</v>
      </c>
    </row>
    <row r="107" spans="2:26" x14ac:dyDescent="0.35">
      <c r="B107" t="str">
        <f>Table1[[#This Row],[CoC]]</f>
        <v>North Carolina Balance of State CoC</v>
      </c>
      <c r="C107" t="str">
        <f>IF(OR(Table2[[#This Row],[CoC]]="Durham City &amp; County CoC",Table2[[#This Row],[CoC]]="Chapel Hill/Orange County CoC"),"NA",(_xlfn.XLOOKUP(Table2[[#This Row],[HMIS Project ID]],'region ref'!A:A,'region ref'!C:C,"",0)))</f>
        <v>Region 09</v>
      </c>
      <c r="D107" t="str">
        <f>IF(OR(Table2[[#This Row],[CoC]]="Durham City &amp; County CoC",Table2[[#This Row],[CoC]]="Chapel Hill/Orange County CoC"),Table2[[#This Row],[CoC]],(_xlfn.XLOOKUP(Table2[[#This Row],[HMIS Project ID]],'region ref'!A:A,'region ref'!B:B,"",0)))</f>
        <v>Multiple</v>
      </c>
      <c r="E107" t="str">
        <f>Table1[[#This Row],[Organization Name]]</f>
        <v>Back at Home BoS - Multiple BoS Counties</v>
      </c>
      <c r="F107" t="str">
        <f>Table1[[#This Row],[Project Name]]</f>
        <v>Back at Home BoS - Region 9 - Vaya CH ded - PSH - CoC</v>
      </c>
      <c r="G107">
        <f>Table1[[#This Row],[HMIS Project ID]]</f>
        <v>21024</v>
      </c>
      <c r="H107" t="str">
        <f>Table1[[#This Row],[Project Type]]</f>
        <v>PSH</v>
      </c>
      <c r="I107">
        <f>Table1[[#This Row],[Beds HH w/ Children]]</f>
        <v>0</v>
      </c>
      <c r="J107">
        <f>Table1[[#This Row],[Units HH w/ Children]]</f>
        <v>0</v>
      </c>
      <c r="K107">
        <f>Table1[[#This Row],[Beds HH w/o Children]]</f>
        <v>5</v>
      </c>
      <c r="L107">
        <f>Table1[[#This Row],[Year-Round Beds]]</f>
        <v>5</v>
      </c>
      <c r="M107">
        <f>Table1[[#This Row],[Overflow Beds]]</f>
        <v>0</v>
      </c>
      <c r="N107">
        <f>Table1[[#This Row],[Total Seasonal Beds]]</f>
        <v>0</v>
      </c>
      <c r="O107">
        <f>Table1[[#This Row],[Total Beds]]</f>
        <v>5</v>
      </c>
      <c r="P107">
        <f>Table1[[#This Row],[Pit Count]]</f>
        <v>5</v>
      </c>
      <c r="Q107" s="12">
        <f>IFERROR(Table2[[#This Row],[Pit Count]]/Table2[[#This Row],[Total Beds]],"0")</f>
        <v>1</v>
      </c>
      <c r="R107" t="str">
        <f>Table1[[#This Row],[HMIS Participating]]</f>
        <v>Yes</v>
      </c>
      <c r="S107">
        <f>Table1[[#This Row],[Victim Service Provider]]</f>
        <v>0</v>
      </c>
      <c r="T107" t="str">
        <f>Table1[[#This Row],[Target Population]]</f>
        <v>NA</v>
      </c>
      <c r="U107">
        <f>Table1[[#This Row],[Bed Type]]</f>
        <v>0</v>
      </c>
      <c r="V107" t="str">
        <f>Table1[[#This Row],[address1]]</f>
        <v>134 S. Garnett St.</v>
      </c>
      <c r="W107">
        <f>Table1[[#This Row],[address2]]</f>
        <v>0</v>
      </c>
      <c r="X107" t="str">
        <f>Table1[[#This Row],[city]]</f>
        <v>Henderson</v>
      </c>
      <c r="Y107" t="str">
        <f>Table1[[#This Row],[state]]</f>
        <v>NC</v>
      </c>
      <c r="Z107">
        <f>Table1[[#This Row],[zip]]</f>
        <v>27536</v>
      </c>
    </row>
    <row r="108" spans="2:26" x14ac:dyDescent="0.35">
      <c r="B108" t="str">
        <f>Table1[[#This Row],[CoC]]</f>
        <v>North Carolina Balance of State CoC</v>
      </c>
      <c r="C108" t="str">
        <f>IF(OR(Table2[[#This Row],[CoC]]="Durham City &amp; County CoC",Table2[[#This Row],[CoC]]="Chapel Hill/Orange County CoC"),"NA",(_xlfn.XLOOKUP(Table2[[#This Row],[HMIS Project ID]],'region ref'!A:A,'region ref'!C:C,"",0)))</f>
        <v>Region 05</v>
      </c>
      <c r="D108" t="str">
        <f>IF(OR(Table2[[#This Row],[CoC]]="Durham City &amp; County CoC",Table2[[#This Row],[CoC]]="Chapel Hill/Orange County CoC"),Table2[[#This Row],[CoC]],(_xlfn.XLOOKUP(Table2[[#This Row],[HMIS Project ID]],'region ref'!A:A,'region ref'!B:B,"",0)))</f>
        <v>Davidson</v>
      </c>
      <c r="E108" t="str">
        <f>Table1[[#This Row],[Organization Name]]</f>
        <v>Baptist Children's Home - Davidson County</v>
      </c>
      <c r="F108" t="str">
        <f>Table1[[#This Row],[Project Name]]</f>
        <v>Baptist Children's Home - Davidson County - Family Care - TH - Private</v>
      </c>
      <c r="G108">
        <f>Table1[[#This Row],[HMIS Project ID]]</f>
        <v>20135</v>
      </c>
      <c r="H108" t="str">
        <f>Table1[[#This Row],[Project Type]]</f>
        <v>TH</v>
      </c>
      <c r="I108">
        <f>Table1[[#This Row],[Beds HH w/ Children]]</f>
        <v>6</v>
      </c>
      <c r="J108">
        <f>Table1[[#This Row],[Units HH w/ Children]]</f>
        <v>3</v>
      </c>
      <c r="K108">
        <f>Table1[[#This Row],[Beds HH w/o Children]]</f>
        <v>0</v>
      </c>
      <c r="L108">
        <f>Table1[[#This Row],[Year-Round Beds]]</f>
        <v>6</v>
      </c>
      <c r="M108">
        <f>Table1[[#This Row],[Overflow Beds]]</f>
        <v>0</v>
      </c>
      <c r="N108">
        <f>Table1[[#This Row],[Total Seasonal Beds]]</f>
        <v>0</v>
      </c>
      <c r="O108">
        <f>Table1[[#This Row],[Total Beds]]</f>
        <v>6</v>
      </c>
      <c r="P108">
        <f>Table1[[#This Row],[Pit Count]]</f>
        <v>4</v>
      </c>
      <c r="Q108" s="12">
        <f>IFERROR(Table2[[#This Row],[Pit Count]]/Table2[[#This Row],[Total Beds]],"0")</f>
        <v>0.66666666666666663</v>
      </c>
      <c r="R108" t="str">
        <f>Table1[[#This Row],[HMIS Participating]]</f>
        <v>No</v>
      </c>
      <c r="S108">
        <f>Table1[[#This Row],[Victim Service Provider]]</f>
        <v>0</v>
      </c>
      <c r="T108" t="str">
        <f>Table1[[#This Row],[Target Population]]</f>
        <v>NA</v>
      </c>
      <c r="U108">
        <f>Table1[[#This Row],[Bed Type]]</f>
        <v>0</v>
      </c>
      <c r="V108" t="str">
        <f>Table1[[#This Row],[address1]]</f>
        <v>100 Boone Drive</v>
      </c>
      <c r="W108">
        <f>Table1[[#This Row],[address2]]</f>
        <v>0</v>
      </c>
      <c r="X108" t="str">
        <f>Table1[[#This Row],[city]]</f>
        <v>Thomasville</v>
      </c>
      <c r="Y108" t="str">
        <f>Table1[[#This Row],[state]]</f>
        <v>NC</v>
      </c>
      <c r="Z108">
        <f>Table1[[#This Row],[zip]]</f>
        <v>27360</v>
      </c>
    </row>
    <row r="109" spans="2:26" x14ac:dyDescent="0.35">
      <c r="B109" t="str">
        <f>Table1[[#This Row],[CoC]]</f>
        <v>North Carolina Balance of State CoC</v>
      </c>
      <c r="C109" t="str">
        <f>IF(OR(Table2[[#This Row],[CoC]]="Durham City &amp; County CoC",Table2[[#This Row],[CoC]]="Chapel Hill/Orange County CoC"),"NA",(_xlfn.XLOOKUP(Table2[[#This Row],[HMIS Project ID]],'region ref'!A:A,'region ref'!C:C,"",0)))</f>
        <v>Region 08</v>
      </c>
      <c r="D109" t="str">
        <f>IF(OR(Table2[[#This Row],[CoC]]="Durham City &amp; County CoC",Table2[[#This Row],[CoC]]="Chapel Hill/Orange County CoC"),Table2[[#This Row],[CoC]],(_xlfn.XLOOKUP(Table2[[#This Row],[HMIS Project ID]],'region ref'!A:A,'region ref'!B:B,"",0)))</f>
        <v>Bladen</v>
      </c>
      <c r="E109" t="str">
        <f>Table1[[#This Row],[Organization Name]]</f>
        <v>Bladenboro Housing Authority - Bladen County</v>
      </c>
      <c r="F109" t="str">
        <f>Table1[[#This Row],[Project Name]]</f>
        <v>Bladenboro Housing Authority - Bladen County - EHV - PH - HUD</v>
      </c>
      <c r="G109">
        <f>Table1[[#This Row],[HMIS Project ID]]</f>
        <v>20436</v>
      </c>
      <c r="H109" t="str">
        <f>Table1[[#This Row],[Project Type]]</f>
        <v>OPH</v>
      </c>
      <c r="I109">
        <f>Table1[[#This Row],[Beds HH w/ Children]]</f>
        <v>0</v>
      </c>
      <c r="J109">
        <f>Table1[[#This Row],[Units HH w/ Children]]</f>
        <v>0</v>
      </c>
      <c r="K109">
        <f>Table1[[#This Row],[Beds HH w/o Children]]</f>
        <v>12</v>
      </c>
      <c r="L109">
        <f>Table1[[#This Row],[Year-Round Beds]]</f>
        <v>12</v>
      </c>
      <c r="M109">
        <f>Table1[[#This Row],[Overflow Beds]]</f>
        <v>0</v>
      </c>
      <c r="N109">
        <f>Table1[[#This Row],[Total Seasonal Beds]]</f>
        <v>0</v>
      </c>
      <c r="O109">
        <f>Table1[[#This Row],[Total Beds]]</f>
        <v>12</v>
      </c>
      <c r="P109">
        <f>Table1[[#This Row],[Pit Count]]</f>
        <v>12</v>
      </c>
      <c r="Q109" s="12">
        <f>IFERROR(Table2[[#This Row],[Pit Count]]/Table2[[#This Row],[Total Beds]],"0")</f>
        <v>1</v>
      </c>
      <c r="R109" t="str">
        <f>Table1[[#This Row],[HMIS Participating]]</f>
        <v>No</v>
      </c>
      <c r="S109">
        <f>Table1[[#This Row],[Victim Service Provider]]</f>
        <v>0</v>
      </c>
      <c r="T109" t="str">
        <f>Table1[[#This Row],[Target Population]]</f>
        <v>NA</v>
      </c>
      <c r="U109">
        <f>Table1[[#This Row],[Bed Type]]</f>
        <v>0</v>
      </c>
      <c r="V109" t="str">
        <f>Table1[[#This Row],[address1]]</f>
        <v>706 Chestnut St</v>
      </c>
      <c r="W109">
        <f>Table1[[#This Row],[address2]]</f>
        <v>0</v>
      </c>
      <c r="X109" t="str">
        <f>Table1[[#This Row],[city]]</f>
        <v>Bladenboro</v>
      </c>
      <c r="Y109" t="str">
        <f>Table1[[#This Row],[state]]</f>
        <v>NC</v>
      </c>
      <c r="Z109">
        <f>Table1[[#This Row],[zip]]</f>
        <v>28320</v>
      </c>
    </row>
    <row r="110" spans="2:26" x14ac:dyDescent="0.35">
      <c r="B110" t="str">
        <f>Table1[[#This Row],[CoC]]</f>
        <v>North Carolina Balance of State CoC</v>
      </c>
      <c r="C110" t="str">
        <f>IF(OR(Table2[[#This Row],[CoC]]="Durham City &amp; County CoC",Table2[[#This Row],[CoC]]="Chapel Hill/Orange County CoC"),"NA",(_xlfn.XLOOKUP(Table2[[#This Row],[HMIS Project ID]],'region ref'!A:A,'region ref'!C:C,"",0)))</f>
        <v>Region 07</v>
      </c>
      <c r="D110" t="str">
        <f>IF(OR(Table2[[#This Row],[CoC]]="Durham City &amp; County CoC",Table2[[#This Row],[CoC]]="Chapel Hill/Orange County CoC"),Table2[[#This Row],[CoC]],(_xlfn.XLOOKUP(Table2[[#This Row],[HMIS Project ID]],'region ref'!A:A,'region ref'!B:B,"",0)))</f>
        <v>Lee</v>
      </c>
      <c r="E110" t="str">
        <f>Table1[[#This Row],[Organization Name]]</f>
        <v>Bread of Life Ministries of Sanford - Lee County</v>
      </c>
      <c r="F110" t="str">
        <f>Table1[[#This Row],[Project Name]]</f>
        <v>Bread of Life Ministries of Sanford - Lee County - Emer. Weather Shelter - Seasonal- ES - Private</v>
      </c>
      <c r="G110">
        <f>Table1[[#This Row],[HMIS Project ID]]</f>
        <v>7227</v>
      </c>
      <c r="H110" t="str">
        <f>Table1[[#This Row],[Project Type]]</f>
        <v>ES</v>
      </c>
      <c r="I110">
        <f>Table1[[#This Row],[Beds HH w/ Children]]</f>
        <v>0</v>
      </c>
      <c r="J110">
        <f>Table1[[#This Row],[Units HH w/ Children]]</f>
        <v>0</v>
      </c>
      <c r="K110">
        <f>Table1[[#This Row],[Beds HH w/o Children]]</f>
        <v>0</v>
      </c>
      <c r="L110">
        <f>Table1[[#This Row],[Year-Round Beds]]</f>
        <v>0</v>
      </c>
      <c r="M110">
        <f>Table1[[#This Row],[Overflow Beds]]</f>
        <v>0</v>
      </c>
      <c r="N110">
        <f>Table1[[#This Row],[Total Seasonal Beds]]</f>
        <v>20</v>
      </c>
      <c r="O110">
        <f>Table1[[#This Row],[Total Beds]]</f>
        <v>20</v>
      </c>
      <c r="P110">
        <f>Table1[[#This Row],[Pit Count]]</f>
        <v>16</v>
      </c>
      <c r="Q110" s="12">
        <f>IFERROR(Table2[[#This Row],[Pit Count]]/Table2[[#This Row],[Total Beds]],"0")</f>
        <v>0.8</v>
      </c>
      <c r="R110" t="str">
        <f>Table1[[#This Row],[HMIS Participating]]</f>
        <v>No</v>
      </c>
      <c r="S110">
        <f>Table1[[#This Row],[Victim Service Provider]]</f>
        <v>0</v>
      </c>
      <c r="T110" t="str">
        <f>Table1[[#This Row],[Target Population]]</f>
        <v>NA</v>
      </c>
      <c r="U110" t="str">
        <f>Table1[[#This Row],[Bed Type]]</f>
        <v>Facility</v>
      </c>
      <c r="V110" t="str">
        <f>Table1[[#This Row],[address1]]</f>
        <v>219 Maple Ave</v>
      </c>
      <c r="W110">
        <f>Table1[[#This Row],[address2]]</f>
        <v>0</v>
      </c>
      <c r="X110" t="str">
        <f>Table1[[#This Row],[city]]</f>
        <v>Sanford</v>
      </c>
      <c r="Y110" t="str">
        <f>Table1[[#This Row],[state]]</f>
        <v>NC</v>
      </c>
      <c r="Z110">
        <f>Table1[[#This Row],[zip]]</f>
        <v>27330</v>
      </c>
    </row>
    <row r="111" spans="2:26" x14ac:dyDescent="0.35">
      <c r="B111" t="str">
        <f>Table1[[#This Row],[CoC]]</f>
        <v>North Carolina Balance of State CoC</v>
      </c>
      <c r="C111" t="str">
        <f>IF(OR(Table2[[#This Row],[CoC]]="Durham City &amp; County CoC",Table2[[#This Row],[CoC]]="Chapel Hill/Orange County CoC"),"NA",(_xlfn.XLOOKUP(Table2[[#This Row],[HMIS Project ID]],'region ref'!A:A,'region ref'!C:C,"",0)))</f>
        <v>Region 07</v>
      </c>
      <c r="D111" t="str">
        <f>IF(OR(Table2[[#This Row],[CoC]]="Durham City &amp; County CoC",Table2[[#This Row],[CoC]]="Chapel Hill/Orange County CoC"),Table2[[#This Row],[CoC]],(_xlfn.XLOOKUP(Table2[[#This Row],[HMIS Project ID]],'region ref'!A:A,'region ref'!B:B,"",0)))</f>
        <v>Multiple</v>
      </c>
      <c r="E111" t="str">
        <f>Table1[[#This Row],[Organization Name]]</f>
        <v>Brick Capital Community Development - Multiple BoS Counties</v>
      </c>
      <c r="F111" t="str">
        <f>Table1[[#This Row],[Project Name]]</f>
        <v>Brick Capital Community Development - Piedmont Transfer - PSH - HUD</v>
      </c>
      <c r="G111">
        <f>Table1[[#This Row],[HMIS Project ID]]</f>
        <v>20873</v>
      </c>
      <c r="H111" t="str">
        <f>Table1[[#This Row],[Project Type]]</f>
        <v>PSH</v>
      </c>
      <c r="I111">
        <f>Table1[[#This Row],[Beds HH w/ Children]]</f>
        <v>86</v>
      </c>
      <c r="J111">
        <f>Table1[[#This Row],[Units HH w/ Children]]</f>
        <v>22</v>
      </c>
      <c r="K111">
        <f>Table1[[#This Row],[Beds HH w/o Children]]</f>
        <v>66</v>
      </c>
      <c r="L111">
        <f>Table1[[#This Row],[Year-Round Beds]]</f>
        <v>152</v>
      </c>
      <c r="M111">
        <f>Table1[[#This Row],[Overflow Beds]]</f>
        <v>0</v>
      </c>
      <c r="N111">
        <f>Table1[[#This Row],[Total Seasonal Beds]]</f>
        <v>0</v>
      </c>
      <c r="O111">
        <f>Table1[[#This Row],[Total Beds]]</f>
        <v>152</v>
      </c>
      <c r="P111">
        <f>Table1[[#This Row],[Pit Count]]</f>
        <v>152</v>
      </c>
      <c r="Q111" s="12">
        <f>IFERROR(Table2[[#This Row],[Pit Count]]/Table2[[#This Row],[Total Beds]],"0")</f>
        <v>1</v>
      </c>
      <c r="R111" t="str">
        <f>Table1[[#This Row],[HMIS Participating]]</f>
        <v>Yes</v>
      </c>
      <c r="S111">
        <f>Table1[[#This Row],[Victim Service Provider]]</f>
        <v>0</v>
      </c>
      <c r="T111" t="str">
        <f>Table1[[#This Row],[Target Population]]</f>
        <v>NA</v>
      </c>
      <c r="U111">
        <f>Table1[[#This Row],[Bed Type]]</f>
        <v>0</v>
      </c>
      <c r="V111" t="str">
        <f>Table1[[#This Row],[address1]]</f>
        <v>403 W Makepeace St.</v>
      </c>
      <c r="W111">
        <f>Table1[[#This Row],[address2]]</f>
        <v>0</v>
      </c>
      <c r="X111" t="str">
        <f>Table1[[#This Row],[city]]</f>
        <v>Sanford</v>
      </c>
      <c r="Y111" t="str">
        <f>Table1[[#This Row],[state]]</f>
        <v>NC</v>
      </c>
      <c r="Z111">
        <f>Table1[[#This Row],[zip]]</f>
        <v>28025</v>
      </c>
    </row>
    <row r="112" spans="2:26" x14ac:dyDescent="0.35">
      <c r="B112" t="str">
        <f>Table1[[#This Row],[CoC]]</f>
        <v>North Carolina Balance of State CoC</v>
      </c>
      <c r="C112" t="str">
        <f>IF(OR(Table2[[#This Row],[CoC]]="Durham City &amp; County CoC",Table2[[#This Row],[CoC]]="Chapel Hill/Orange County CoC"),"NA",(_xlfn.XLOOKUP(Table2[[#This Row],[HMIS Project ID]],'region ref'!A:A,'region ref'!C:C,"",0)))</f>
        <v>Region 07</v>
      </c>
      <c r="D112" t="str">
        <f>IF(OR(Table2[[#This Row],[CoC]]="Durham City &amp; County CoC",Table2[[#This Row],[CoC]]="Chapel Hill/Orange County CoC"),Table2[[#This Row],[CoC]],(_xlfn.XLOOKUP(Table2[[#This Row],[HMIS Project ID]],'region ref'!A:A,'region ref'!B:B,"",0)))</f>
        <v>Multiple</v>
      </c>
      <c r="E112" t="str">
        <f>Table1[[#This Row],[Organization Name]]</f>
        <v>Brick Capital Community Development - Multiple BoS Counties</v>
      </c>
      <c r="F112" t="str">
        <f>Table1[[#This Row],[Project Name]]</f>
        <v>Brick Capital Community Development - Region 7 - PSH - HUD</v>
      </c>
      <c r="G112">
        <f>Table1[[#This Row],[HMIS Project ID]]</f>
        <v>20612</v>
      </c>
      <c r="H112" t="str">
        <f>Table1[[#This Row],[Project Type]]</f>
        <v>PSH</v>
      </c>
      <c r="I112">
        <f>Table1[[#This Row],[Beds HH w/ Children]]</f>
        <v>0</v>
      </c>
      <c r="J112">
        <f>Table1[[#This Row],[Units HH w/ Children]]</f>
        <v>0</v>
      </c>
      <c r="K112">
        <f>Table1[[#This Row],[Beds HH w/o Children]]</f>
        <v>20</v>
      </c>
      <c r="L112">
        <f>Table1[[#This Row],[Year-Round Beds]]</f>
        <v>20</v>
      </c>
      <c r="M112">
        <f>Table1[[#This Row],[Overflow Beds]]</f>
        <v>0</v>
      </c>
      <c r="N112">
        <f>Table1[[#This Row],[Total Seasonal Beds]]</f>
        <v>0</v>
      </c>
      <c r="O112">
        <f>Table1[[#This Row],[Total Beds]]</f>
        <v>20</v>
      </c>
      <c r="P112">
        <f>Table1[[#This Row],[Pit Count]]</f>
        <v>20</v>
      </c>
      <c r="Q112" s="12">
        <f>IFERROR(Table2[[#This Row],[Pit Count]]/Table2[[#This Row],[Total Beds]],"0")</f>
        <v>1</v>
      </c>
      <c r="R112" t="str">
        <f>Table1[[#This Row],[HMIS Participating]]</f>
        <v>Yes</v>
      </c>
      <c r="S112">
        <f>Table1[[#This Row],[Victim Service Provider]]</f>
        <v>0</v>
      </c>
      <c r="T112" t="str">
        <f>Table1[[#This Row],[Target Population]]</f>
        <v>NA</v>
      </c>
      <c r="U112">
        <f>Table1[[#This Row],[Bed Type]]</f>
        <v>0</v>
      </c>
      <c r="V112" t="str">
        <f>Table1[[#This Row],[address1]]</f>
        <v>403 W Makepeace St.</v>
      </c>
      <c r="W112">
        <f>Table1[[#This Row],[address2]]</f>
        <v>0</v>
      </c>
      <c r="X112" t="str">
        <f>Table1[[#This Row],[city]]</f>
        <v>Sanford</v>
      </c>
      <c r="Y112" t="str">
        <f>Table1[[#This Row],[state]]</f>
        <v>NC</v>
      </c>
      <c r="Z112">
        <f>Table1[[#This Row],[zip]]</f>
        <v>27330</v>
      </c>
    </row>
    <row r="113" spans="2:26" x14ac:dyDescent="0.35">
      <c r="B113" t="str">
        <f>Table1[[#This Row],[CoC]]</f>
        <v>North Carolina Balance of State CoC</v>
      </c>
      <c r="C113" t="str">
        <f>IF(OR(Table2[[#This Row],[CoC]]="Durham City &amp; County CoC",Table2[[#This Row],[CoC]]="Chapel Hill/Orange County CoC"),"NA",(_xlfn.XLOOKUP(Table2[[#This Row],[HMIS Project ID]],'region ref'!A:A,'region ref'!C:C,"",0)))</f>
        <v>Region 05</v>
      </c>
      <c r="D113" t="str">
        <f>IF(OR(Table2[[#This Row],[CoC]]="Durham City &amp; County CoC",Table2[[#This Row],[CoC]]="Chapel Hill/Orange County CoC"),Table2[[#This Row],[CoC]],(_xlfn.XLOOKUP(Table2[[#This Row],[HMIS Project ID]],'region ref'!A:A,'region ref'!B:B,"",0)))</f>
        <v>Cabarrus</v>
      </c>
      <c r="E113" t="str">
        <f>Table1[[#This Row],[Organization Name]]</f>
        <v>Cabarrus Cooperative Christian Ministry - Cabarrus County</v>
      </c>
      <c r="F113" t="str">
        <f>Table1[[#This Row],[Project Name]]</f>
        <v>Cabarrus Cooperative Christian Ministry - Cabarrus County - Mac + - TH - Private</v>
      </c>
      <c r="G113">
        <f>Table1[[#This Row],[HMIS Project ID]]</f>
        <v>21075</v>
      </c>
      <c r="H113" t="str">
        <f>Table1[[#This Row],[Project Type]]</f>
        <v>TH</v>
      </c>
      <c r="I113">
        <f>Table1[[#This Row],[Beds HH w/ Children]]</f>
        <v>11</v>
      </c>
      <c r="J113">
        <f>Table1[[#This Row],[Units HH w/ Children]]</f>
        <v>5</v>
      </c>
      <c r="K113">
        <f>Table1[[#This Row],[Beds HH w/o Children]]</f>
        <v>0</v>
      </c>
      <c r="L113">
        <f>Table1[[#This Row],[Year-Round Beds]]</f>
        <v>11</v>
      </c>
      <c r="M113">
        <f>Table1[[#This Row],[Overflow Beds]]</f>
        <v>0</v>
      </c>
      <c r="N113">
        <f>Table1[[#This Row],[Total Seasonal Beds]]</f>
        <v>0</v>
      </c>
      <c r="O113">
        <f>Table1[[#This Row],[Total Beds]]</f>
        <v>11</v>
      </c>
      <c r="P113">
        <f>Table1[[#This Row],[Pit Count]]</f>
        <v>5</v>
      </c>
      <c r="Q113" s="12">
        <f>IFERROR(Table2[[#This Row],[Pit Count]]/Table2[[#This Row],[Total Beds]],"0")</f>
        <v>0.45454545454545453</v>
      </c>
      <c r="R113" t="str">
        <f>Table1[[#This Row],[HMIS Participating]]</f>
        <v>No</v>
      </c>
      <c r="S113">
        <f>Table1[[#This Row],[Victim Service Provider]]</f>
        <v>0</v>
      </c>
      <c r="T113" t="str">
        <f>Table1[[#This Row],[Target Population]]</f>
        <v>NA</v>
      </c>
      <c r="U113">
        <f>Table1[[#This Row],[Bed Type]]</f>
        <v>0</v>
      </c>
      <c r="V113" t="str">
        <f>Table1[[#This Row],[address1]]</f>
        <v>4876 Caremore Place</v>
      </c>
      <c r="W113">
        <f>Table1[[#This Row],[address2]]</f>
        <v>0</v>
      </c>
      <c r="X113" t="str">
        <f>Table1[[#This Row],[city]]</f>
        <v>Kannapolis</v>
      </c>
      <c r="Y113" t="str">
        <f>Table1[[#This Row],[state]]</f>
        <v>NC</v>
      </c>
      <c r="Z113">
        <f>Table1[[#This Row],[zip]]</f>
        <v>28081</v>
      </c>
    </row>
    <row r="114" spans="2:26" x14ac:dyDescent="0.35">
      <c r="B114" t="str">
        <f>Table1[[#This Row],[CoC]]</f>
        <v>North Carolina Balance of State CoC</v>
      </c>
      <c r="C114" t="str">
        <f>IF(OR(Table2[[#This Row],[CoC]]="Durham City &amp; County CoC",Table2[[#This Row],[CoC]]="Chapel Hill/Orange County CoC"),"NA",(_xlfn.XLOOKUP(Table2[[#This Row],[HMIS Project ID]],'region ref'!A:A,'region ref'!C:C,"",0)))</f>
        <v>Region 05</v>
      </c>
      <c r="D114" t="str">
        <f>IF(OR(Table2[[#This Row],[CoC]]="Durham City &amp; County CoC",Table2[[#This Row],[CoC]]="Chapel Hill/Orange County CoC"),Table2[[#This Row],[CoC]],(_xlfn.XLOOKUP(Table2[[#This Row],[HMIS Project ID]],'region ref'!A:A,'region ref'!B:B,"",0)))</f>
        <v>Cabarrus</v>
      </c>
      <c r="E114" t="str">
        <f>Table1[[#This Row],[Organization Name]]</f>
        <v>Cabarrus Cooperative Christian Ministry - Cabarrus County</v>
      </c>
      <c r="F114" t="str">
        <f>Table1[[#This Row],[Project Name]]</f>
        <v>Cabarrus Cooperative Christian Ministry - Cabarrus County - Mothers and Children's - TH - Private</v>
      </c>
      <c r="G114">
        <f>Table1[[#This Row],[HMIS Project ID]]</f>
        <v>5042</v>
      </c>
      <c r="H114" t="str">
        <f>Table1[[#This Row],[Project Type]]</f>
        <v>TH</v>
      </c>
      <c r="I114">
        <f>Table1[[#This Row],[Beds HH w/ Children]]</f>
        <v>24</v>
      </c>
      <c r="J114">
        <f>Table1[[#This Row],[Units HH w/ Children]]</f>
        <v>7</v>
      </c>
      <c r="K114">
        <f>Table1[[#This Row],[Beds HH w/o Children]]</f>
        <v>0</v>
      </c>
      <c r="L114">
        <f>Table1[[#This Row],[Year-Round Beds]]</f>
        <v>24</v>
      </c>
      <c r="M114">
        <f>Table1[[#This Row],[Overflow Beds]]</f>
        <v>0</v>
      </c>
      <c r="N114">
        <f>Table1[[#This Row],[Total Seasonal Beds]]</f>
        <v>0</v>
      </c>
      <c r="O114">
        <f>Table1[[#This Row],[Total Beds]]</f>
        <v>24</v>
      </c>
      <c r="P114">
        <f>Table1[[#This Row],[Pit Count]]</f>
        <v>16</v>
      </c>
      <c r="Q114" s="12">
        <f>IFERROR(Table2[[#This Row],[Pit Count]]/Table2[[#This Row],[Total Beds]],"0")</f>
        <v>0.66666666666666663</v>
      </c>
      <c r="R114" t="str">
        <f>Table1[[#This Row],[HMIS Participating]]</f>
        <v>No</v>
      </c>
      <c r="S114">
        <f>Table1[[#This Row],[Victim Service Provider]]</f>
        <v>0</v>
      </c>
      <c r="T114" t="str">
        <f>Table1[[#This Row],[Target Population]]</f>
        <v>NA</v>
      </c>
      <c r="U114">
        <f>Table1[[#This Row],[Bed Type]]</f>
        <v>0</v>
      </c>
      <c r="V114" t="str">
        <f>Table1[[#This Row],[address1]]</f>
        <v>274 Spring St NW</v>
      </c>
      <c r="W114">
        <f>Table1[[#This Row],[address2]]</f>
        <v>0</v>
      </c>
      <c r="X114" t="str">
        <f>Table1[[#This Row],[city]]</f>
        <v>Concord</v>
      </c>
      <c r="Y114" t="str">
        <f>Table1[[#This Row],[state]]</f>
        <v>NC</v>
      </c>
      <c r="Z114">
        <f>Table1[[#This Row],[zip]]</f>
        <v>28025</v>
      </c>
    </row>
    <row r="115" spans="2:26" x14ac:dyDescent="0.35">
      <c r="B115" t="str">
        <f>Table1[[#This Row],[CoC]]</f>
        <v>North Carolina Balance of State CoC</v>
      </c>
      <c r="C115" t="str">
        <f>IF(OR(Table2[[#This Row],[CoC]]="Durham City &amp; County CoC",Table2[[#This Row],[CoC]]="Chapel Hill/Orange County CoC"),"NA",(_xlfn.XLOOKUP(Table2[[#This Row],[HMIS Project ID]],'region ref'!A:A,'region ref'!C:C,"",0)))</f>
        <v>Region 05</v>
      </c>
      <c r="D115" t="str">
        <f>IF(OR(Table2[[#This Row],[CoC]]="Durham City &amp; County CoC",Table2[[#This Row],[CoC]]="Chapel Hill/Orange County CoC"),Table2[[#This Row],[CoC]],(_xlfn.XLOOKUP(Table2[[#This Row],[HMIS Project ID]],'region ref'!A:A,'region ref'!B:B,"",0)))</f>
        <v>Cabarrus</v>
      </c>
      <c r="E115" t="str">
        <f>Table1[[#This Row],[Organization Name]]</f>
        <v>Cabarrus Cooperative Christian Ministry - Cabarrus County</v>
      </c>
      <c r="F115" t="str">
        <f>Table1[[#This Row],[Project Name]]</f>
        <v>Cabarrus Cooperative Christian Ministry - Cabarrus County - My Father's House - TH - Private</v>
      </c>
      <c r="G115">
        <f>Table1[[#This Row],[HMIS Project ID]]</f>
        <v>21076</v>
      </c>
      <c r="H115" t="str">
        <f>Table1[[#This Row],[Project Type]]</f>
        <v>ES</v>
      </c>
      <c r="I115">
        <f>Table1[[#This Row],[Beds HH w/ Children]]</f>
        <v>14</v>
      </c>
      <c r="J115">
        <f>Table1[[#This Row],[Units HH w/ Children]]</f>
        <v>4</v>
      </c>
      <c r="K115">
        <f>Table1[[#This Row],[Beds HH w/o Children]]</f>
        <v>0</v>
      </c>
      <c r="L115">
        <f>Table1[[#This Row],[Year-Round Beds]]</f>
        <v>14</v>
      </c>
      <c r="M115">
        <f>Table1[[#This Row],[Overflow Beds]]</f>
        <v>0</v>
      </c>
      <c r="N115">
        <f>Table1[[#This Row],[Total Seasonal Beds]]</f>
        <v>0</v>
      </c>
      <c r="O115">
        <f>Table1[[#This Row],[Total Beds]]</f>
        <v>14</v>
      </c>
      <c r="P115">
        <f>Table1[[#This Row],[Pit Count]]</f>
        <v>10</v>
      </c>
      <c r="Q115" s="12">
        <f>IFERROR(Table2[[#This Row],[Pit Count]]/Table2[[#This Row],[Total Beds]],"0")</f>
        <v>0.7142857142857143</v>
      </c>
      <c r="R115" t="str">
        <f>Table1[[#This Row],[HMIS Participating]]</f>
        <v>No</v>
      </c>
      <c r="S115">
        <f>Table1[[#This Row],[Victim Service Provider]]</f>
        <v>0</v>
      </c>
      <c r="T115" t="str">
        <f>Table1[[#This Row],[Target Population]]</f>
        <v>NA</v>
      </c>
      <c r="U115" t="str">
        <f>Table1[[#This Row],[Bed Type]]</f>
        <v>Facility</v>
      </c>
      <c r="V115" t="str">
        <f>Table1[[#This Row],[address1]]</f>
        <v>1805 Dale Earnhardt Blvd</v>
      </c>
      <c r="W115">
        <f>Table1[[#This Row],[address2]]</f>
        <v>0</v>
      </c>
      <c r="X115" t="str">
        <f>Table1[[#This Row],[city]]</f>
        <v>Kannapolis</v>
      </c>
      <c r="Y115" t="str">
        <f>Table1[[#This Row],[state]]</f>
        <v>NC</v>
      </c>
      <c r="Z115">
        <f>Table1[[#This Row],[zip]]</f>
        <v>28081</v>
      </c>
    </row>
    <row r="116" spans="2:26" x14ac:dyDescent="0.35">
      <c r="B116" t="str">
        <f>Table1[[#This Row],[CoC]]</f>
        <v>North Carolina Balance of State CoC</v>
      </c>
      <c r="C116" t="str">
        <f>IF(OR(Table2[[#This Row],[CoC]]="Durham City &amp; County CoC",Table2[[#This Row],[CoC]]="Chapel Hill/Orange County CoC"),"NA",(_xlfn.XLOOKUP(Table2[[#This Row],[HMIS Project ID]],'region ref'!A:A,'region ref'!C:C,"",0)))</f>
        <v>Region 05</v>
      </c>
      <c r="D116" t="str">
        <f>IF(OR(Table2[[#This Row],[CoC]]="Durham City &amp; County CoC",Table2[[#This Row],[CoC]]="Chapel Hill/Orange County CoC"),Table2[[#This Row],[CoC]],(_xlfn.XLOOKUP(Table2[[#This Row],[HMIS Project ID]],'region ref'!A:A,'region ref'!B:B,"",0)))</f>
        <v>Cabarrus</v>
      </c>
      <c r="E116" t="str">
        <f>Table1[[#This Row],[Organization Name]]</f>
        <v>Cabarrus Cooperative Christian Ministry - Cabarrus County</v>
      </c>
      <c r="F116" t="str">
        <f>Table1[[#This Row],[Project Name]]</f>
        <v>Cabarrus Cooperative Christian Ministry - Cabarrus County - Teaching House - TH - Private</v>
      </c>
      <c r="G116">
        <f>Table1[[#This Row],[HMIS Project ID]]</f>
        <v>4975</v>
      </c>
      <c r="H116" t="str">
        <f>Table1[[#This Row],[Project Type]]</f>
        <v>TH</v>
      </c>
      <c r="I116">
        <f>Table1[[#This Row],[Beds HH w/ Children]]</f>
        <v>22</v>
      </c>
      <c r="J116">
        <f>Table1[[#This Row],[Units HH w/ Children]]</f>
        <v>11</v>
      </c>
      <c r="K116">
        <f>Table1[[#This Row],[Beds HH w/o Children]]</f>
        <v>0</v>
      </c>
      <c r="L116">
        <f>Table1[[#This Row],[Year-Round Beds]]</f>
        <v>22</v>
      </c>
      <c r="M116">
        <f>Table1[[#This Row],[Overflow Beds]]</f>
        <v>0</v>
      </c>
      <c r="N116">
        <f>Table1[[#This Row],[Total Seasonal Beds]]</f>
        <v>0</v>
      </c>
      <c r="O116">
        <f>Table1[[#This Row],[Total Beds]]</f>
        <v>22</v>
      </c>
      <c r="P116">
        <f>Table1[[#This Row],[Pit Count]]</f>
        <v>0</v>
      </c>
      <c r="Q116" s="12">
        <f>IFERROR(Table2[[#This Row],[Pit Count]]/Table2[[#This Row],[Total Beds]],"0")</f>
        <v>0</v>
      </c>
      <c r="R116" t="str">
        <f>Table1[[#This Row],[HMIS Participating]]</f>
        <v>No</v>
      </c>
      <c r="S116">
        <f>Table1[[#This Row],[Victim Service Provider]]</f>
        <v>0</v>
      </c>
      <c r="T116" t="str">
        <f>Table1[[#This Row],[Target Population]]</f>
        <v>NA</v>
      </c>
      <c r="U116">
        <f>Table1[[#This Row],[Bed Type]]</f>
        <v>0</v>
      </c>
      <c r="V116" t="str">
        <f>Table1[[#This Row],[address1]]</f>
        <v>246 Country Club Dr.  NE</v>
      </c>
      <c r="W116">
        <f>Table1[[#This Row],[address2]]</f>
        <v>0</v>
      </c>
      <c r="X116" t="str">
        <f>Table1[[#This Row],[city]]</f>
        <v>Concord</v>
      </c>
      <c r="Y116" t="str">
        <f>Table1[[#This Row],[state]]</f>
        <v>NC</v>
      </c>
      <c r="Z116">
        <f>Table1[[#This Row],[zip]]</f>
        <v>28025</v>
      </c>
    </row>
    <row r="117" spans="2:26" x14ac:dyDescent="0.35">
      <c r="B117" t="str">
        <f>Table1[[#This Row],[CoC]]</f>
        <v>North Carolina Balance of State CoC</v>
      </c>
      <c r="C117" t="str">
        <f>IF(OR(Table2[[#This Row],[CoC]]="Durham City &amp; County CoC",Table2[[#This Row],[CoC]]="Chapel Hill/Orange County CoC"),"NA",(_xlfn.XLOOKUP(Table2[[#This Row],[HMIS Project ID]],'region ref'!A:A,'region ref'!C:C,"",0)))</f>
        <v>Region 05</v>
      </c>
      <c r="D117" t="str">
        <f>IF(OR(Table2[[#This Row],[CoC]]="Durham City &amp; County CoC",Table2[[#This Row],[CoC]]="Chapel Hill/Orange County CoC"),Table2[[#This Row],[CoC]],(_xlfn.XLOOKUP(Table2[[#This Row],[HMIS Project ID]],'region ref'!A:A,'region ref'!B:B,"",0)))</f>
        <v>Cabarrus</v>
      </c>
      <c r="E117" t="str">
        <f>Table1[[#This Row],[Organization Name]]</f>
        <v>Cabarrus Victim's Asstistance Network - Cabarrus County</v>
      </c>
      <c r="F117" t="str">
        <f>Table1[[#This Row],[Project Name]]</f>
        <v>Cabarrus Victim's Asstistance Network - Cabarrus County - DV Shelter - ES - Private</v>
      </c>
      <c r="G117">
        <f>Table1[[#This Row],[HMIS Project ID]]</f>
        <v>4816</v>
      </c>
      <c r="H117" t="str">
        <f>Table1[[#This Row],[Project Type]]</f>
        <v>ES</v>
      </c>
      <c r="I117">
        <f>Table1[[#This Row],[Beds HH w/ Children]]</f>
        <v>9</v>
      </c>
      <c r="J117">
        <f>Table1[[#This Row],[Units HH w/ Children]]</f>
        <v>3</v>
      </c>
      <c r="K117">
        <f>Table1[[#This Row],[Beds HH w/o Children]]</f>
        <v>1</v>
      </c>
      <c r="L117">
        <f>Table1[[#This Row],[Year-Round Beds]]</f>
        <v>10</v>
      </c>
      <c r="M117">
        <f>Table1[[#This Row],[Overflow Beds]]</f>
        <v>0</v>
      </c>
      <c r="N117">
        <f>Table1[[#This Row],[Total Seasonal Beds]]</f>
        <v>0</v>
      </c>
      <c r="O117">
        <f>Table1[[#This Row],[Total Beds]]</f>
        <v>10</v>
      </c>
      <c r="P117">
        <f>Table1[[#This Row],[Pit Count]]</f>
        <v>6</v>
      </c>
      <c r="Q117" s="12">
        <f>IFERROR(Table2[[#This Row],[Pit Count]]/Table2[[#This Row],[Total Beds]],"0")</f>
        <v>0.6</v>
      </c>
      <c r="R117" t="str">
        <f>Table1[[#This Row],[HMIS Participating]]</f>
        <v>No</v>
      </c>
      <c r="S117">
        <f>Table1[[#This Row],[Victim Service Provider]]</f>
        <v>1</v>
      </c>
      <c r="T117" t="str">
        <f>Table1[[#This Row],[Target Population]]</f>
        <v>DV</v>
      </c>
      <c r="U117" t="str">
        <f>Table1[[#This Row],[Bed Type]]</f>
        <v>Facility</v>
      </c>
      <c r="V117">
        <f>Table1[[#This Row],[address1]]</f>
        <v>0</v>
      </c>
      <c r="W117">
        <f>Table1[[#This Row],[address2]]</f>
        <v>0</v>
      </c>
      <c r="X117" t="str">
        <f>Table1[[#This Row],[city]]</f>
        <v>Concord</v>
      </c>
      <c r="Y117" t="str">
        <f>Table1[[#This Row],[state]]</f>
        <v>NC</v>
      </c>
      <c r="Z117">
        <f>Table1[[#This Row],[zip]]</f>
        <v>28026</v>
      </c>
    </row>
    <row r="118" spans="2:26" x14ac:dyDescent="0.35">
      <c r="B118" t="str">
        <f>Table1[[#This Row],[CoC]]</f>
        <v>North Carolina Balance of State CoC</v>
      </c>
      <c r="C118" t="str">
        <f>IF(OR(Table2[[#This Row],[CoC]]="Durham City &amp; County CoC",Table2[[#This Row],[CoC]]="Chapel Hill/Orange County CoC"),"NA",(_xlfn.XLOOKUP(Table2[[#This Row],[HMIS Project ID]],'region ref'!A:A,'region ref'!C:C,"",0)))</f>
        <v>Region 13</v>
      </c>
      <c r="D118" t="str">
        <f>IF(OR(Table2[[#This Row],[CoC]]="Durham City &amp; County CoC",Table2[[#This Row],[CoC]]="Chapel Hill/Orange County CoC"),Table2[[#This Row],[CoC]],(_xlfn.XLOOKUP(Table2[[#This Row],[HMIS Project ID]],'region ref'!A:A,'region ref'!B:B,"",0)))</f>
        <v>Carteret</v>
      </c>
      <c r="E118" t="str">
        <f>Table1[[#This Row],[Organization Name]]</f>
        <v>Carteret Co. Domestic Violence - Carteret County</v>
      </c>
      <c r="F118" t="str">
        <f>Table1[[#This Row],[Project Name]]</f>
        <v>Carteret Co. Domestic Violence - Carteret County - DV Shelter - ES - Private</v>
      </c>
      <c r="G118">
        <f>Table1[[#This Row],[HMIS Project ID]]</f>
        <v>4818</v>
      </c>
      <c r="H118" t="str">
        <f>Table1[[#This Row],[Project Type]]</f>
        <v>ES</v>
      </c>
      <c r="I118">
        <f>Table1[[#This Row],[Beds HH w/ Children]]</f>
        <v>6</v>
      </c>
      <c r="J118">
        <f>Table1[[#This Row],[Units HH w/ Children]]</f>
        <v>2</v>
      </c>
      <c r="K118">
        <f>Table1[[#This Row],[Beds HH w/o Children]]</f>
        <v>3</v>
      </c>
      <c r="L118">
        <f>Table1[[#This Row],[Year-Round Beds]]</f>
        <v>9</v>
      </c>
      <c r="M118">
        <f>Table1[[#This Row],[Overflow Beds]]</f>
        <v>0</v>
      </c>
      <c r="N118">
        <f>Table1[[#This Row],[Total Seasonal Beds]]</f>
        <v>0</v>
      </c>
      <c r="O118">
        <f>Table1[[#This Row],[Total Beds]]</f>
        <v>9</v>
      </c>
      <c r="P118">
        <f>Table1[[#This Row],[Pit Count]]</f>
        <v>3</v>
      </c>
      <c r="Q118" s="12">
        <f>IFERROR(Table2[[#This Row],[Pit Count]]/Table2[[#This Row],[Total Beds]],"0")</f>
        <v>0.33333333333333331</v>
      </c>
      <c r="R118" t="str">
        <f>Table1[[#This Row],[HMIS Participating]]</f>
        <v>Comparable</v>
      </c>
      <c r="S118">
        <f>Table1[[#This Row],[Victim Service Provider]]</f>
        <v>1</v>
      </c>
      <c r="T118" t="str">
        <f>Table1[[#This Row],[Target Population]]</f>
        <v>DV</v>
      </c>
      <c r="U118" t="str">
        <f>Table1[[#This Row],[Bed Type]]</f>
        <v>Facility</v>
      </c>
      <c r="V118">
        <f>Table1[[#This Row],[address1]]</f>
        <v>0</v>
      </c>
      <c r="W118">
        <f>Table1[[#This Row],[address2]]</f>
        <v>0</v>
      </c>
      <c r="X118" t="str">
        <f>Table1[[#This Row],[city]]</f>
        <v>Morehead City</v>
      </c>
      <c r="Y118" t="str">
        <f>Table1[[#This Row],[state]]</f>
        <v>NC</v>
      </c>
      <c r="Z118">
        <f>Table1[[#This Row],[zip]]</f>
        <v>28557</v>
      </c>
    </row>
    <row r="119" spans="2:26" x14ac:dyDescent="0.35">
      <c r="B119" t="str">
        <f>Table1[[#This Row],[CoC]]</f>
        <v>North Carolina Balance of State CoC</v>
      </c>
      <c r="C119" t="str">
        <f>IF(OR(Table2[[#This Row],[CoC]]="Durham City &amp; County CoC",Table2[[#This Row],[CoC]]="Chapel Hill/Orange County CoC"),"NA",(_xlfn.XLOOKUP(Table2[[#This Row],[HMIS Project ID]],'region ref'!A:A,'region ref'!C:C,"",0)))</f>
        <v>Region 06</v>
      </c>
      <c r="D119" t="str">
        <f>IF(OR(Table2[[#This Row],[CoC]]="Durham City &amp; County CoC",Table2[[#This Row],[CoC]]="Chapel Hill/Orange County CoC"),Table2[[#This Row],[CoC]],(_xlfn.XLOOKUP(Table2[[#This Row],[HMIS Project ID]],'region ref'!A:A,'region ref'!B:B,"",0)))</f>
        <v>Chatham</v>
      </c>
      <c r="E119" t="str">
        <f>Table1[[#This Row],[Organization Name]]</f>
        <v>Catholic Worker House - Chatham County</v>
      </c>
      <c r="F119" t="str">
        <f>Table1[[#This Row],[Project Name]]</f>
        <v>Catholic Worker House - Chatham County - Silk Hope Shelter - ES - Private</v>
      </c>
      <c r="G119">
        <f>Table1[[#This Row],[HMIS Project ID]]</f>
        <v>4822</v>
      </c>
      <c r="H119" t="str">
        <f>Table1[[#This Row],[Project Type]]</f>
        <v>ES</v>
      </c>
      <c r="I119">
        <f>Table1[[#This Row],[Beds HH w/ Children]]</f>
        <v>0</v>
      </c>
      <c r="J119">
        <f>Table1[[#This Row],[Units HH w/ Children]]</f>
        <v>0</v>
      </c>
      <c r="K119">
        <f>Table1[[#This Row],[Beds HH w/o Children]]</f>
        <v>3</v>
      </c>
      <c r="L119">
        <f>Table1[[#This Row],[Year-Round Beds]]</f>
        <v>3</v>
      </c>
      <c r="M119">
        <f>Table1[[#This Row],[Overflow Beds]]</f>
        <v>0</v>
      </c>
      <c r="N119">
        <f>Table1[[#This Row],[Total Seasonal Beds]]</f>
        <v>0</v>
      </c>
      <c r="O119">
        <f>Table1[[#This Row],[Total Beds]]</f>
        <v>3</v>
      </c>
      <c r="P119">
        <f>Table1[[#This Row],[Pit Count]]</f>
        <v>1</v>
      </c>
      <c r="Q119" s="12">
        <f>IFERROR(Table2[[#This Row],[Pit Count]]/Table2[[#This Row],[Total Beds]],"0")</f>
        <v>0.33333333333333331</v>
      </c>
      <c r="R119" t="str">
        <f>Table1[[#This Row],[HMIS Participating]]</f>
        <v>No</v>
      </c>
      <c r="S119">
        <f>Table1[[#This Row],[Victim Service Provider]]</f>
        <v>0</v>
      </c>
      <c r="T119" t="str">
        <f>Table1[[#This Row],[Target Population]]</f>
        <v>NA</v>
      </c>
      <c r="U119" t="str">
        <f>Table1[[#This Row],[Bed Type]]</f>
        <v>Facility</v>
      </c>
      <c r="V119" t="str">
        <f>Table1[[#This Row],[address1]]</f>
        <v>3355 Woody Store Rd</v>
      </c>
      <c r="W119">
        <f>Table1[[#This Row],[address2]]</f>
        <v>0</v>
      </c>
      <c r="X119" t="str">
        <f>Table1[[#This Row],[city]]</f>
        <v>Siler City</v>
      </c>
      <c r="Y119" t="str">
        <f>Table1[[#This Row],[state]]</f>
        <v>NC</v>
      </c>
      <c r="Z119">
        <f>Table1[[#This Row],[zip]]</f>
        <v>27344</v>
      </c>
    </row>
    <row r="120" spans="2:26" x14ac:dyDescent="0.35">
      <c r="B120" t="str">
        <f>Table1[[#This Row],[CoC]]</f>
        <v>North Carolina Balance of State CoC</v>
      </c>
      <c r="C120" t="str">
        <f>IF(OR(Table2[[#This Row],[CoC]]="Durham City &amp; County CoC",Table2[[#This Row],[CoC]]="Chapel Hill/Orange County CoC"),"NA",(_xlfn.XLOOKUP(Table2[[#This Row],[HMIS Project ID]],'region ref'!A:A,'region ref'!C:C,"",0)))</f>
        <v>Region 12</v>
      </c>
      <c r="D120" t="str">
        <f>IF(OR(Table2[[#This Row],[CoC]]="Durham City &amp; County CoC",Table2[[#This Row],[CoC]]="Chapel Hill/Orange County CoC"),Table2[[#This Row],[CoC]],(_xlfn.XLOOKUP(Table2[[#This Row],[HMIS Project ID]],'region ref'!A:A,'region ref'!B:B,"",0)))</f>
        <v>Pitt</v>
      </c>
      <c r="E120" t="str">
        <f>Table1[[#This Row],[Organization Name]]</f>
        <v>Center for Family Violence Prevention - Pitt County</v>
      </c>
      <c r="F120" t="str">
        <f>Table1[[#This Row],[Project Name]]</f>
        <v>Center for Family Violence Prevention - Pitt County - New Directions DV Shelter - ES - Private</v>
      </c>
      <c r="G120">
        <f>Table1[[#This Row],[HMIS Project ID]]</f>
        <v>4868</v>
      </c>
      <c r="H120" t="str">
        <f>Table1[[#This Row],[Project Type]]</f>
        <v>ES</v>
      </c>
      <c r="I120">
        <f>Table1[[#This Row],[Beds HH w/ Children]]</f>
        <v>11</v>
      </c>
      <c r="J120">
        <f>Table1[[#This Row],[Units HH w/ Children]]</f>
        <v>2</v>
      </c>
      <c r="K120">
        <f>Table1[[#This Row],[Beds HH w/o Children]]</f>
        <v>6</v>
      </c>
      <c r="L120">
        <f>Table1[[#This Row],[Year-Round Beds]]</f>
        <v>17</v>
      </c>
      <c r="M120">
        <f>Table1[[#This Row],[Overflow Beds]]</f>
        <v>0</v>
      </c>
      <c r="N120">
        <f>Table1[[#This Row],[Total Seasonal Beds]]</f>
        <v>0</v>
      </c>
      <c r="O120">
        <f>Table1[[#This Row],[Total Beds]]</f>
        <v>17</v>
      </c>
      <c r="P120">
        <f>Table1[[#This Row],[Pit Count]]</f>
        <v>12</v>
      </c>
      <c r="Q120" s="12">
        <f>IFERROR(Table2[[#This Row],[Pit Count]]/Table2[[#This Row],[Total Beds]],"0")</f>
        <v>0.70588235294117652</v>
      </c>
      <c r="R120" t="str">
        <f>Table1[[#This Row],[HMIS Participating]]</f>
        <v>Comparable</v>
      </c>
      <c r="S120">
        <f>Table1[[#This Row],[Victim Service Provider]]</f>
        <v>1</v>
      </c>
      <c r="T120" t="str">
        <f>Table1[[#This Row],[Target Population]]</f>
        <v>DV</v>
      </c>
      <c r="U120" t="str">
        <f>Table1[[#This Row],[Bed Type]]</f>
        <v>Facility</v>
      </c>
      <c r="V120">
        <f>Table1[[#This Row],[address1]]</f>
        <v>0</v>
      </c>
      <c r="W120">
        <f>Table1[[#This Row],[address2]]</f>
        <v>0</v>
      </c>
      <c r="X120" t="str">
        <f>Table1[[#This Row],[city]]</f>
        <v>Greenville</v>
      </c>
      <c r="Y120" t="str">
        <f>Table1[[#This Row],[state]]</f>
        <v>NC</v>
      </c>
      <c r="Z120">
        <f>Table1[[#This Row],[zip]]</f>
        <v>27858</v>
      </c>
    </row>
    <row r="121" spans="2:26" x14ac:dyDescent="0.35">
      <c r="B121" t="str">
        <f>Table1[[#This Row],[CoC]]</f>
        <v>North Carolina Balance of State CoC</v>
      </c>
      <c r="C121" t="str">
        <f>IF(OR(Table2[[#This Row],[CoC]]="Durham City &amp; County CoC",Table2[[#This Row],[CoC]]="Chapel Hill/Orange County CoC"),"NA",(_xlfn.XLOOKUP(Table2[[#This Row],[HMIS Project ID]],'region ref'!A:A,'region ref'!C:C,"",0)))</f>
        <v>Region 09</v>
      </c>
      <c r="D121" t="str">
        <f>IF(OR(Table2[[#This Row],[CoC]]="Durham City &amp; County CoC",Table2[[#This Row],[CoC]]="Chapel Hill/Orange County CoC"),Table2[[#This Row],[CoC]],(_xlfn.XLOOKUP(Table2[[#This Row],[HMIS Project ID]],'region ref'!A:A,'region ref'!B:B,"",0)))</f>
        <v>Multiple</v>
      </c>
      <c r="E121" t="str">
        <f>Table1[[#This Row],[Organization Name]]</f>
        <v>Centre for Homeownership &amp; Economic Development Corporation, Inc. (CHOEDC)</v>
      </c>
      <c r="F121" t="str">
        <f>Table1[[#This Row],[Project Name]]</f>
        <v>CHOEDC - Multiple BoS Counties - Region 9 - RRH - State ESG</v>
      </c>
      <c r="G121">
        <f>Table1[[#This Row],[HMIS Project ID]]</f>
        <v>20928</v>
      </c>
      <c r="H121" t="str">
        <f>Table1[[#This Row],[Project Type]]</f>
        <v>RRH</v>
      </c>
      <c r="I121">
        <f>Table1[[#This Row],[Beds HH w/ Children]]</f>
        <v>9</v>
      </c>
      <c r="J121">
        <f>Table1[[#This Row],[Units HH w/ Children]]</f>
        <v>2</v>
      </c>
      <c r="K121">
        <f>Table1[[#This Row],[Beds HH w/o Children]]</f>
        <v>4</v>
      </c>
      <c r="L121">
        <f>Table1[[#This Row],[Year-Round Beds]]</f>
        <v>13</v>
      </c>
      <c r="M121">
        <f>Table1[[#This Row],[Overflow Beds]]</f>
        <v>0</v>
      </c>
      <c r="N121">
        <f>Table1[[#This Row],[Total Seasonal Beds]]</f>
        <v>0</v>
      </c>
      <c r="O121">
        <f>Table1[[#This Row],[Total Beds]]</f>
        <v>13</v>
      </c>
      <c r="P121">
        <f>Table1[[#This Row],[Pit Count]]</f>
        <v>13</v>
      </c>
      <c r="Q121" s="12">
        <f>IFERROR(Table2[[#This Row],[Pit Count]]/Table2[[#This Row],[Total Beds]],"0")</f>
        <v>1</v>
      </c>
      <c r="R121" t="str">
        <f>Table1[[#This Row],[HMIS Participating]]</f>
        <v>Yes</v>
      </c>
      <c r="S121">
        <f>Table1[[#This Row],[Victim Service Provider]]</f>
        <v>0</v>
      </c>
      <c r="T121" t="str">
        <f>Table1[[#This Row],[Target Population]]</f>
        <v>NA</v>
      </c>
      <c r="U121">
        <f>Table1[[#This Row],[Bed Type]]</f>
        <v>0</v>
      </c>
      <c r="V121" t="str">
        <f>Table1[[#This Row],[address1]]</f>
        <v>960 Corporate Drive, Suite 405</v>
      </c>
      <c r="W121">
        <f>Table1[[#This Row],[address2]]</f>
        <v>0</v>
      </c>
      <c r="X121" t="str">
        <f>Table1[[#This Row],[city]]</f>
        <v>Hillsborough</v>
      </c>
      <c r="Y121" t="str">
        <f>Table1[[#This Row],[state]]</f>
        <v>NC</v>
      </c>
      <c r="Z121">
        <f>Table1[[#This Row],[zip]]</f>
        <v>27801</v>
      </c>
    </row>
    <row r="122" spans="2:26" x14ac:dyDescent="0.35">
      <c r="B122" t="str">
        <f>Table1[[#This Row],[CoC]]</f>
        <v>North Carolina Balance of State CoC</v>
      </c>
      <c r="C122" t="str">
        <f>IF(OR(Table2[[#This Row],[CoC]]="Durham City &amp; County CoC",Table2[[#This Row],[CoC]]="Chapel Hill/Orange County CoC"),"NA",(_xlfn.XLOOKUP(Table2[[#This Row],[HMIS Project ID]],'region ref'!A:A,'region ref'!C:C,"",0)))</f>
        <v>Region 03</v>
      </c>
      <c r="D122" t="str">
        <f>IF(OR(Table2[[#This Row],[CoC]]="Durham City &amp; County CoC",Table2[[#This Row],[CoC]]="Chapel Hill/Orange County CoC"),Table2[[#This Row],[CoC]],(_xlfn.XLOOKUP(Table2[[#This Row],[HMIS Project ID]],'region ref'!A:A,'region ref'!B:B,"",0)))</f>
        <v>Alexander</v>
      </c>
      <c r="E122" t="str">
        <f>Table1[[#This Row],[Organization Name]]</f>
        <v>Charles George Asheville VAMC - Multiple BoS Counties</v>
      </c>
      <c r="F122" t="str">
        <f>Table1[[#This Row],[Project Name]]</f>
        <v>Charles George VAMC - Alexander County - HUD-VASH - VA</v>
      </c>
      <c r="G122">
        <f>Table1[[#This Row],[HMIS Project ID]]</f>
        <v>20582</v>
      </c>
      <c r="H122" t="str">
        <f>Table1[[#This Row],[Project Type]]</f>
        <v>PSH</v>
      </c>
      <c r="I122">
        <f>Table1[[#This Row],[Beds HH w/ Children]]</f>
        <v>0</v>
      </c>
      <c r="J122">
        <f>Table1[[#This Row],[Units HH w/ Children]]</f>
        <v>0</v>
      </c>
      <c r="K122">
        <f>Table1[[#This Row],[Beds HH w/o Children]]</f>
        <v>1</v>
      </c>
      <c r="L122">
        <f>Table1[[#This Row],[Year-Round Beds]]</f>
        <v>1</v>
      </c>
      <c r="M122">
        <f>Table1[[#This Row],[Overflow Beds]]</f>
        <v>0</v>
      </c>
      <c r="N122">
        <f>Table1[[#This Row],[Total Seasonal Beds]]</f>
        <v>0</v>
      </c>
      <c r="O122">
        <f>Table1[[#This Row],[Total Beds]]</f>
        <v>1</v>
      </c>
      <c r="P122">
        <f>Table1[[#This Row],[Pit Count]]</f>
        <v>1</v>
      </c>
      <c r="Q122" s="12">
        <f>IFERROR(Table2[[#This Row],[Pit Count]]/Table2[[#This Row],[Total Beds]],"0")</f>
        <v>1</v>
      </c>
      <c r="R122" t="str">
        <f>Table1[[#This Row],[HMIS Participating]]</f>
        <v>No</v>
      </c>
      <c r="S122">
        <f>Table1[[#This Row],[Victim Service Provider]]</f>
        <v>0</v>
      </c>
      <c r="T122" t="str">
        <f>Table1[[#This Row],[Target Population]]</f>
        <v>NA</v>
      </c>
      <c r="U122">
        <f>Table1[[#This Row],[Bed Type]]</f>
        <v>0</v>
      </c>
      <c r="V122">
        <f>Table1[[#This Row],[address1]]</f>
        <v>0</v>
      </c>
      <c r="W122">
        <f>Table1[[#This Row],[address2]]</f>
        <v>0</v>
      </c>
      <c r="X122" t="str">
        <f>Table1[[#This Row],[city]]</f>
        <v>Stony Point</v>
      </c>
      <c r="Y122" t="str">
        <f>Table1[[#This Row],[state]]</f>
        <v>NC</v>
      </c>
      <c r="Z122">
        <f>Table1[[#This Row],[zip]]</f>
        <v>28678</v>
      </c>
    </row>
    <row r="123" spans="2:26" x14ac:dyDescent="0.35">
      <c r="B123" t="str">
        <f>Table1[[#This Row],[CoC]]</f>
        <v>North Carolina Balance of State CoC</v>
      </c>
      <c r="C123" t="str">
        <f>IF(OR(Table2[[#This Row],[CoC]]="Durham City &amp; County CoC",Table2[[#This Row],[CoC]]="Chapel Hill/Orange County CoC"),"NA",(_xlfn.XLOOKUP(Table2[[#This Row],[HMIS Project ID]],'region ref'!A:A,'region ref'!C:C,"",0)))</f>
        <v>Region 03</v>
      </c>
      <c r="D123" t="str">
        <f>IF(OR(Table2[[#This Row],[CoC]]="Durham City &amp; County CoC",Table2[[#This Row],[CoC]]="Chapel Hill/Orange County CoC"),Table2[[#This Row],[CoC]],(_xlfn.XLOOKUP(Table2[[#This Row],[HMIS Project ID]],'region ref'!A:A,'region ref'!B:B,"",0)))</f>
        <v>Caldwell</v>
      </c>
      <c r="E123" t="str">
        <f>Table1[[#This Row],[Organization Name]]</f>
        <v>Charles George Asheville VAMC - Multiple BoS Counties</v>
      </c>
      <c r="F123" t="str">
        <f>Table1[[#This Row],[Project Name]]</f>
        <v>Charles George VAMC - Caldwell County - HUD-VASH - VA</v>
      </c>
      <c r="G123">
        <f>Table1[[#This Row],[HMIS Project ID]]</f>
        <v>20345</v>
      </c>
      <c r="H123" t="str">
        <f>Table1[[#This Row],[Project Type]]</f>
        <v>PSH</v>
      </c>
      <c r="I123">
        <f>Table1[[#This Row],[Beds HH w/ Children]]</f>
        <v>0</v>
      </c>
      <c r="J123">
        <f>Table1[[#This Row],[Units HH w/ Children]]</f>
        <v>0</v>
      </c>
      <c r="K123">
        <f>Table1[[#This Row],[Beds HH w/o Children]]</f>
        <v>11</v>
      </c>
      <c r="L123">
        <f>Table1[[#This Row],[Year-Round Beds]]</f>
        <v>11</v>
      </c>
      <c r="M123">
        <f>Table1[[#This Row],[Overflow Beds]]</f>
        <v>0</v>
      </c>
      <c r="N123">
        <f>Table1[[#This Row],[Total Seasonal Beds]]</f>
        <v>0</v>
      </c>
      <c r="O123">
        <f>Table1[[#This Row],[Total Beds]]</f>
        <v>11</v>
      </c>
      <c r="P123">
        <f>Table1[[#This Row],[Pit Count]]</f>
        <v>10</v>
      </c>
      <c r="Q123" s="12">
        <f>IFERROR(Table2[[#This Row],[Pit Count]]/Table2[[#This Row],[Total Beds]],"0")</f>
        <v>0.90909090909090906</v>
      </c>
      <c r="R123" t="str">
        <f>Table1[[#This Row],[HMIS Participating]]</f>
        <v>No</v>
      </c>
      <c r="S123">
        <f>Table1[[#This Row],[Victim Service Provider]]</f>
        <v>0</v>
      </c>
      <c r="T123" t="str">
        <f>Table1[[#This Row],[Target Population]]</f>
        <v>NA</v>
      </c>
      <c r="U123">
        <f>Table1[[#This Row],[Bed Type]]</f>
        <v>0</v>
      </c>
      <c r="V123">
        <f>Table1[[#This Row],[address1]]</f>
        <v>0</v>
      </c>
      <c r="W123">
        <f>Table1[[#This Row],[address2]]</f>
        <v>0</v>
      </c>
      <c r="X123" t="str">
        <f>Table1[[#This Row],[city]]</f>
        <v>Granite Falls</v>
      </c>
      <c r="Y123" t="str">
        <f>Table1[[#This Row],[state]]</f>
        <v>NC</v>
      </c>
      <c r="Z123">
        <f>Table1[[#This Row],[zip]]</f>
        <v>28630</v>
      </c>
    </row>
    <row r="124" spans="2:26" x14ac:dyDescent="0.35">
      <c r="B124" t="str">
        <f>Table1[[#This Row],[CoC]]</f>
        <v>North Carolina Balance of State CoC</v>
      </c>
      <c r="C124" t="str">
        <f>IF(OR(Table2[[#This Row],[CoC]]="Durham City &amp; County CoC",Table2[[#This Row],[CoC]]="Chapel Hill/Orange County CoC"),"NA",(_xlfn.XLOOKUP(Table2[[#This Row],[HMIS Project ID]],'region ref'!A:A,'region ref'!C:C,"",0)))</f>
        <v>Region 01</v>
      </c>
      <c r="D124" t="str">
        <f>IF(OR(Table2[[#This Row],[CoC]]="Durham City &amp; County CoC",Table2[[#This Row],[CoC]]="Chapel Hill/Orange County CoC"),Table2[[#This Row],[CoC]],(_xlfn.XLOOKUP(Table2[[#This Row],[HMIS Project ID]],'region ref'!A:A,'region ref'!B:B,"",0)))</f>
        <v>Madison</v>
      </c>
      <c r="E124" t="str">
        <f>Table1[[#This Row],[Organization Name]]</f>
        <v>Charles George Asheville VAMC - Multiple BoS Counties</v>
      </c>
      <c r="F124" t="str">
        <f>Table1[[#This Row],[Project Name]]</f>
        <v>Charles George VAMC - Madison County - HUD-VASH - VA</v>
      </c>
      <c r="G124">
        <f>Table1[[#This Row],[HMIS Project ID]]</f>
        <v>7141</v>
      </c>
      <c r="H124" t="str">
        <f>Table1[[#This Row],[Project Type]]</f>
        <v>PSH</v>
      </c>
      <c r="I124">
        <f>Table1[[#This Row],[Beds HH w/ Children]]</f>
        <v>0</v>
      </c>
      <c r="J124">
        <f>Table1[[#This Row],[Units HH w/ Children]]</f>
        <v>0</v>
      </c>
      <c r="K124">
        <f>Table1[[#This Row],[Beds HH w/o Children]]</f>
        <v>1</v>
      </c>
      <c r="L124">
        <f>Table1[[#This Row],[Year-Round Beds]]</f>
        <v>1</v>
      </c>
      <c r="M124">
        <f>Table1[[#This Row],[Overflow Beds]]</f>
        <v>0</v>
      </c>
      <c r="N124">
        <f>Table1[[#This Row],[Total Seasonal Beds]]</f>
        <v>0</v>
      </c>
      <c r="O124">
        <f>Table1[[#This Row],[Total Beds]]</f>
        <v>1</v>
      </c>
      <c r="P124">
        <f>Table1[[#This Row],[Pit Count]]</f>
        <v>0</v>
      </c>
      <c r="Q124" s="12">
        <f>IFERROR(Table2[[#This Row],[Pit Count]]/Table2[[#This Row],[Total Beds]],"0")</f>
        <v>0</v>
      </c>
      <c r="R124" t="str">
        <f>Table1[[#This Row],[HMIS Participating]]</f>
        <v>No</v>
      </c>
      <c r="S124">
        <f>Table1[[#This Row],[Victim Service Provider]]</f>
        <v>0</v>
      </c>
      <c r="T124" t="str">
        <f>Table1[[#This Row],[Target Population]]</f>
        <v>NA</v>
      </c>
      <c r="U124">
        <f>Table1[[#This Row],[Bed Type]]</f>
        <v>0</v>
      </c>
      <c r="V124">
        <f>Table1[[#This Row],[address1]]</f>
        <v>0</v>
      </c>
      <c r="W124">
        <f>Table1[[#This Row],[address2]]</f>
        <v>0</v>
      </c>
      <c r="X124" t="str">
        <f>Table1[[#This Row],[city]]</f>
        <v>Madison</v>
      </c>
      <c r="Y124" t="str">
        <f>Table1[[#This Row],[state]]</f>
        <v>NC</v>
      </c>
      <c r="Z124">
        <f>Table1[[#This Row],[zip]]</f>
        <v>28753</v>
      </c>
    </row>
    <row r="125" spans="2:26" x14ac:dyDescent="0.35">
      <c r="B125" t="str">
        <f>Table1[[#This Row],[CoC]]</f>
        <v>North Carolina Balance of State CoC</v>
      </c>
      <c r="C125" t="str">
        <f>IF(OR(Table2[[#This Row],[CoC]]="Durham City &amp; County CoC",Table2[[#This Row],[CoC]]="Chapel Hill/Orange County CoC"),"NA",(_xlfn.XLOOKUP(Table2[[#This Row],[HMIS Project ID]],'region ref'!A:A,'region ref'!C:C,"",0)))</f>
        <v>Region 02</v>
      </c>
      <c r="D125" t="str">
        <f>IF(OR(Table2[[#This Row],[CoC]]="Durham City &amp; County CoC",Table2[[#This Row],[CoC]]="Chapel Hill/Orange County CoC"),Table2[[#This Row],[CoC]],(_xlfn.XLOOKUP(Table2[[#This Row],[HMIS Project ID]],'region ref'!A:A,'region ref'!B:B,"",0)))</f>
        <v>Transylvania</v>
      </c>
      <c r="E125" t="str">
        <f>Table1[[#This Row],[Organization Name]]</f>
        <v>Charles George Asheville VAMC - Multiple BoS Counties</v>
      </c>
      <c r="F125" t="str">
        <f>Table1[[#This Row],[Project Name]]</f>
        <v>Charles George VAMC - Transylvania County - HUD-VASH - VA</v>
      </c>
      <c r="G125">
        <f>Table1[[#This Row],[HMIS Project ID]]</f>
        <v>20346</v>
      </c>
      <c r="H125" t="str">
        <f>Table1[[#This Row],[Project Type]]</f>
        <v>PSH</v>
      </c>
      <c r="I125">
        <f>Table1[[#This Row],[Beds HH w/ Children]]</f>
        <v>0</v>
      </c>
      <c r="J125">
        <f>Table1[[#This Row],[Units HH w/ Children]]</f>
        <v>0</v>
      </c>
      <c r="K125">
        <f>Table1[[#This Row],[Beds HH w/o Children]]</f>
        <v>1</v>
      </c>
      <c r="L125">
        <f>Table1[[#This Row],[Year-Round Beds]]</f>
        <v>1</v>
      </c>
      <c r="M125">
        <f>Table1[[#This Row],[Overflow Beds]]</f>
        <v>0</v>
      </c>
      <c r="N125">
        <f>Table1[[#This Row],[Total Seasonal Beds]]</f>
        <v>0</v>
      </c>
      <c r="O125">
        <f>Table1[[#This Row],[Total Beds]]</f>
        <v>1</v>
      </c>
      <c r="P125">
        <f>Table1[[#This Row],[Pit Count]]</f>
        <v>1</v>
      </c>
      <c r="Q125" s="12">
        <f>IFERROR(Table2[[#This Row],[Pit Count]]/Table2[[#This Row],[Total Beds]],"0")</f>
        <v>1</v>
      </c>
      <c r="R125" t="str">
        <f>Table1[[#This Row],[HMIS Participating]]</f>
        <v>No</v>
      </c>
      <c r="S125">
        <f>Table1[[#This Row],[Victim Service Provider]]</f>
        <v>0</v>
      </c>
      <c r="T125" t="str">
        <f>Table1[[#This Row],[Target Population]]</f>
        <v>NA</v>
      </c>
      <c r="U125">
        <f>Table1[[#This Row],[Bed Type]]</f>
        <v>0</v>
      </c>
      <c r="V125">
        <f>Table1[[#This Row],[address1]]</f>
        <v>0</v>
      </c>
      <c r="W125">
        <f>Table1[[#This Row],[address2]]</f>
        <v>0</v>
      </c>
      <c r="X125" t="str">
        <f>Table1[[#This Row],[city]]</f>
        <v>Brevard</v>
      </c>
      <c r="Y125" t="str">
        <f>Table1[[#This Row],[state]]</f>
        <v>NC</v>
      </c>
      <c r="Z125">
        <f>Table1[[#This Row],[zip]]</f>
        <v>28712</v>
      </c>
    </row>
    <row r="126" spans="2:26" x14ac:dyDescent="0.35">
      <c r="B126" t="str">
        <f>Table1[[#This Row],[CoC]]</f>
        <v>North Carolina Balance of State CoC</v>
      </c>
      <c r="C126" t="str">
        <f>IF(OR(Table2[[#This Row],[CoC]]="Durham City &amp; County CoC",Table2[[#This Row],[CoC]]="Chapel Hill/Orange County CoC"),"NA",(_xlfn.XLOOKUP(Table2[[#This Row],[HMIS Project ID]],'region ref'!A:A,'region ref'!C:C,"",0)))</f>
        <v>Region 03</v>
      </c>
      <c r="D126" t="str">
        <f>IF(OR(Table2[[#This Row],[CoC]]="Durham City &amp; County CoC",Table2[[#This Row],[CoC]]="Chapel Hill/Orange County CoC"),Table2[[#This Row],[CoC]],(_xlfn.XLOOKUP(Table2[[#This Row],[HMIS Project ID]],'region ref'!A:A,'region ref'!B:B,"",0)))</f>
        <v>Burke</v>
      </c>
      <c r="E126" t="str">
        <f>Table1[[#This Row],[Organization Name]]</f>
        <v>Charles George VAMC - Burke County</v>
      </c>
      <c r="F126" t="str">
        <f>Table1[[#This Row],[Project Name]]</f>
        <v>Charles George VAMC - Burke County - HUD-VASH - VA</v>
      </c>
      <c r="G126">
        <f>Table1[[#This Row],[HMIS Project ID]]</f>
        <v>20051</v>
      </c>
      <c r="H126" t="str">
        <f>Table1[[#This Row],[Project Type]]</f>
        <v>PSH</v>
      </c>
      <c r="I126">
        <f>Table1[[#This Row],[Beds HH w/ Children]]</f>
        <v>0</v>
      </c>
      <c r="J126">
        <f>Table1[[#This Row],[Units HH w/ Children]]</f>
        <v>0</v>
      </c>
      <c r="K126">
        <f>Table1[[#This Row],[Beds HH w/o Children]]</f>
        <v>6</v>
      </c>
      <c r="L126">
        <f>Table1[[#This Row],[Year-Round Beds]]</f>
        <v>6</v>
      </c>
      <c r="M126">
        <f>Table1[[#This Row],[Overflow Beds]]</f>
        <v>0</v>
      </c>
      <c r="N126">
        <f>Table1[[#This Row],[Total Seasonal Beds]]</f>
        <v>0</v>
      </c>
      <c r="O126">
        <f>Table1[[#This Row],[Total Beds]]</f>
        <v>6</v>
      </c>
      <c r="P126">
        <f>Table1[[#This Row],[Pit Count]]</f>
        <v>6</v>
      </c>
      <c r="Q126" s="12">
        <f>IFERROR(Table2[[#This Row],[Pit Count]]/Table2[[#This Row],[Total Beds]],"0")</f>
        <v>1</v>
      </c>
      <c r="R126" t="str">
        <f>Table1[[#This Row],[HMIS Participating]]</f>
        <v>No</v>
      </c>
      <c r="S126">
        <f>Table1[[#This Row],[Victim Service Provider]]</f>
        <v>0</v>
      </c>
      <c r="T126" t="str">
        <f>Table1[[#This Row],[Target Population]]</f>
        <v>NA</v>
      </c>
      <c r="U126">
        <f>Table1[[#This Row],[Bed Type]]</f>
        <v>0</v>
      </c>
      <c r="V126">
        <f>Table1[[#This Row],[address1]]</f>
        <v>0</v>
      </c>
      <c r="W126">
        <f>Table1[[#This Row],[address2]]</f>
        <v>0</v>
      </c>
      <c r="X126" t="str">
        <f>Table1[[#This Row],[city]]</f>
        <v>Hildebran</v>
      </c>
      <c r="Y126" t="str">
        <f>Table1[[#This Row],[state]]</f>
        <v>NC</v>
      </c>
      <c r="Z126">
        <f>Table1[[#This Row],[zip]]</f>
        <v>28637</v>
      </c>
    </row>
    <row r="127" spans="2:26" x14ac:dyDescent="0.35">
      <c r="B127" t="str">
        <f>Table1[[#This Row],[CoC]]</f>
        <v>North Carolina Balance of State CoC</v>
      </c>
      <c r="C127" t="str">
        <f>IF(OR(Table2[[#This Row],[CoC]]="Durham City &amp; County CoC",Table2[[#This Row],[CoC]]="Chapel Hill/Orange County CoC"),"NA",(_xlfn.XLOOKUP(Table2[[#This Row],[HMIS Project ID]],'region ref'!A:A,'region ref'!C:C,"",0)))</f>
        <v>Region 03</v>
      </c>
      <c r="D127" t="str">
        <f>IF(OR(Table2[[#This Row],[CoC]]="Durham City &amp; County CoC",Table2[[#This Row],[CoC]]="Chapel Hill/Orange County CoC"),Table2[[#This Row],[CoC]],(_xlfn.XLOOKUP(Table2[[#This Row],[HMIS Project ID]],'region ref'!A:A,'region ref'!B:B,"",0)))</f>
        <v>Catawba</v>
      </c>
      <c r="E127" t="str">
        <f>Table1[[#This Row],[Organization Name]]</f>
        <v>Charles George VAMC - Catawba County</v>
      </c>
      <c r="F127" t="str">
        <f>Table1[[#This Row],[Project Name]]</f>
        <v>Charles George VAMC - Catawba County - HUD-VASH - VA</v>
      </c>
      <c r="G127">
        <f>Table1[[#This Row],[HMIS Project ID]]</f>
        <v>20053</v>
      </c>
      <c r="H127" t="str">
        <f>Table1[[#This Row],[Project Type]]</f>
        <v>PSH</v>
      </c>
      <c r="I127">
        <f>Table1[[#This Row],[Beds HH w/ Children]]</f>
        <v>0</v>
      </c>
      <c r="J127">
        <f>Table1[[#This Row],[Units HH w/ Children]]</f>
        <v>0</v>
      </c>
      <c r="K127">
        <f>Table1[[#This Row],[Beds HH w/o Children]]</f>
        <v>30</v>
      </c>
      <c r="L127">
        <f>Table1[[#This Row],[Year-Round Beds]]</f>
        <v>30</v>
      </c>
      <c r="M127">
        <f>Table1[[#This Row],[Overflow Beds]]</f>
        <v>0</v>
      </c>
      <c r="N127">
        <f>Table1[[#This Row],[Total Seasonal Beds]]</f>
        <v>0</v>
      </c>
      <c r="O127">
        <f>Table1[[#This Row],[Total Beds]]</f>
        <v>30</v>
      </c>
      <c r="P127">
        <f>Table1[[#This Row],[Pit Count]]</f>
        <v>26</v>
      </c>
      <c r="Q127" s="12">
        <f>IFERROR(Table2[[#This Row],[Pit Count]]/Table2[[#This Row],[Total Beds]],"0")</f>
        <v>0.8666666666666667</v>
      </c>
      <c r="R127" t="str">
        <f>Table1[[#This Row],[HMIS Participating]]</f>
        <v>No</v>
      </c>
      <c r="S127">
        <f>Table1[[#This Row],[Victim Service Provider]]</f>
        <v>0</v>
      </c>
      <c r="T127" t="str">
        <f>Table1[[#This Row],[Target Population]]</f>
        <v>NA</v>
      </c>
      <c r="U127">
        <f>Table1[[#This Row],[Bed Type]]</f>
        <v>0</v>
      </c>
      <c r="V127">
        <f>Table1[[#This Row],[address1]]</f>
        <v>0</v>
      </c>
      <c r="W127">
        <f>Table1[[#This Row],[address2]]</f>
        <v>0</v>
      </c>
      <c r="X127" t="str">
        <f>Table1[[#This Row],[city]]</f>
        <v>Hickory</v>
      </c>
      <c r="Y127" t="str">
        <f>Table1[[#This Row],[state]]</f>
        <v>NC</v>
      </c>
      <c r="Z127">
        <f>Table1[[#This Row],[zip]]</f>
        <v>28602</v>
      </c>
    </row>
    <row r="128" spans="2:26" x14ac:dyDescent="0.35">
      <c r="B128" t="str">
        <f>Table1[[#This Row],[CoC]]</f>
        <v>North Carolina Balance of State CoC</v>
      </c>
      <c r="C128" t="str">
        <f>IF(OR(Table2[[#This Row],[CoC]]="Durham City &amp; County CoC",Table2[[#This Row],[CoC]]="Chapel Hill/Orange County CoC"),"NA",(_xlfn.XLOOKUP(Table2[[#This Row],[HMIS Project ID]],'region ref'!A:A,'region ref'!C:C,"",0)))</f>
        <v>Region 02</v>
      </c>
      <c r="D128" t="str">
        <f>IF(OR(Table2[[#This Row],[CoC]]="Durham City &amp; County CoC",Table2[[#This Row],[CoC]]="Chapel Hill/Orange County CoC"),Table2[[#This Row],[CoC]],(_xlfn.XLOOKUP(Table2[[#This Row],[HMIS Project ID]],'region ref'!A:A,'region ref'!B:B,"",0)))</f>
        <v>Rutherford</v>
      </c>
      <c r="E128" t="str">
        <f>Table1[[#This Row],[Organization Name]]</f>
        <v>Charles George VAMC - Rutherford County</v>
      </c>
      <c r="F128" t="str">
        <f>Table1[[#This Row],[Project Name]]</f>
        <v>Charles George VAMC - Rutherford County - HUD-VASH - VA</v>
      </c>
      <c r="G128">
        <f>Table1[[#This Row],[HMIS Project ID]]</f>
        <v>7161</v>
      </c>
      <c r="H128" t="str">
        <f>Table1[[#This Row],[Project Type]]</f>
        <v>PSH</v>
      </c>
      <c r="I128">
        <f>Table1[[#This Row],[Beds HH w/ Children]]</f>
        <v>0</v>
      </c>
      <c r="J128">
        <f>Table1[[#This Row],[Units HH w/ Children]]</f>
        <v>0</v>
      </c>
      <c r="K128">
        <f>Table1[[#This Row],[Beds HH w/o Children]]</f>
        <v>10</v>
      </c>
      <c r="L128">
        <f>Table1[[#This Row],[Year-Round Beds]]</f>
        <v>10</v>
      </c>
      <c r="M128">
        <f>Table1[[#This Row],[Overflow Beds]]</f>
        <v>0</v>
      </c>
      <c r="N128">
        <f>Table1[[#This Row],[Total Seasonal Beds]]</f>
        <v>0</v>
      </c>
      <c r="O128">
        <f>Table1[[#This Row],[Total Beds]]</f>
        <v>10</v>
      </c>
      <c r="P128">
        <f>Table1[[#This Row],[Pit Count]]</f>
        <v>9</v>
      </c>
      <c r="Q128" s="12">
        <f>IFERROR(Table2[[#This Row],[Pit Count]]/Table2[[#This Row],[Total Beds]],"0")</f>
        <v>0.9</v>
      </c>
      <c r="R128" t="str">
        <f>Table1[[#This Row],[HMIS Participating]]</f>
        <v>No</v>
      </c>
      <c r="S128">
        <f>Table1[[#This Row],[Victim Service Provider]]</f>
        <v>0</v>
      </c>
      <c r="T128" t="str">
        <f>Table1[[#This Row],[Target Population]]</f>
        <v>NA</v>
      </c>
      <c r="U128">
        <f>Table1[[#This Row],[Bed Type]]</f>
        <v>0</v>
      </c>
      <c r="V128">
        <f>Table1[[#This Row],[address1]]</f>
        <v>0</v>
      </c>
      <c r="W128">
        <f>Table1[[#This Row],[address2]]</f>
        <v>0</v>
      </c>
      <c r="X128" t="str">
        <f>Table1[[#This Row],[city]]</f>
        <v>Spindale</v>
      </c>
      <c r="Y128" t="str">
        <f>Table1[[#This Row],[state]]</f>
        <v>NC</v>
      </c>
      <c r="Z128">
        <f>Table1[[#This Row],[zip]]</f>
        <v>28160</v>
      </c>
    </row>
    <row r="129" spans="2:26" x14ac:dyDescent="0.35">
      <c r="B129" t="str">
        <f>Table1[[#This Row],[CoC]]</f>
        <v>North Carolina Balance of State CoC</v>
      </c>
      <c r="C129" t="str">
        <f>IF(OR(Table2[[#This Row],[CoC]]="Durham City &amp; County CoC",Table2[[#This Row],[CoC]]="Chapel Hill/Orange County CoC"),"NA",(_xlfn.XLOOKUP(Table2[[#This Row],[HMIS Project ID]],'region ref'!A:A,'region ref'!C:C,"",0)))</f>
        <v>Region 03</v>
      </c>
      <c r="D129" t="str">
        <f>IF(OR(Table2[[#This Row],[CoC]]="Durham City &amp; County CoC",Table2[[#This Row],[CoC]]="Chapel Hill/Orange County CoC"),Table2[[#This Row],[CoC]],(_xlfn.XLOOKUP(Table2[[#This Row],[HMIS Project ID]],'region ref'!A:A,'region ref'!B:B,"",0)))</f>
        <v>McDowell</v>
      </c>
      <c r="E129" t="str">
        <f>Table1[[#This Row],[Organization Name]]</f>
        <v>Charles George VAMC/Isothermal Housing - McDowell County</v>
      </c>
      <c r="F129" t="str">
        <f>Table1[[#This Row],[Project Name]]</f>
        <v>Charles George VAMC - McDowell County - HUD-VASH - VA</v>
      </c>
      <c r="G129">
        <f>Table1[[#This Row],[HMIS Project ID]]</f>
        <v>7392</v>
      </c>
      <c r="H129" t="str">
        <f>Table1[[#This Row],[Project Type]]</f>
        <v>PSH</v>
      </c>
      <c r="I129">
        <f>Table1[[#This Row],[Beds HH w/ Children]]</f>
        <v>0</v>
      </c>
      <c r="J129">
        <f>Table1[[#This Row],[Units HH w/ Children]]</f>
        <v>0</v>
      </c>
      <c r="K129">
        <f>Table1[[#This Row],[Beds HH w/o Children]]</f>
        <v>10</v>
      </c>
      <c r="L129">
        <f>Table1[[#This Row],[Year-Round Beds]]</f>
        <v>10</v>
      </c>
      <c r="M129">
        <f>Table1[[#This Row],[Overflow Beds]]</f>
        <v>0</v>
      </c>
      <c r="N129">
        <f>Table1[[#This Row],[Total Seasonal Beds]]</f>
        <v>0</v>
      </c>
      <c r="O129">
        <f>Table1[[#This Row],[Total Beds]]</f>
        <v>10</v>
      </c>
      <c r="P129">
        <f>Table1[[#This Row],[Pit Count]]</f>
        <v>9</v>
      </c>
      <c r="Q129" s="12">
        <f>IFERROR(Table2[[#This Row],[Pit Count]]/Table2[[#This Row],[Total Beds]],"0")</f>
        <v>0.9</v>
      </c>
      <c r="R129" t="str">
        <f>Table1[[#This Row],[HMIS Participating]]</f>
        <v>No</v>
      </c>
      <c r="S129">
        <f>Table1[[#This Row],[Victim Service Provider]]</f>
        <v>0</v>
      </c>
      <c r="T129" t="str">
        <f>Table1[[#This Row],[Target Population]]</f>
        <v>NA</v>
      </c>
      <c r="U129">
        <f>Table1[[#This Row],[Bed Type]]</f>
        <v>0</v>
      </c>
      <c r="V129">
        <f>Table1[[#This Row],[address1]]</f>
        <v>0</v>
      </c>
      <c r="W129">
        <f>Table1[[#This Row],[address2]]</f>
        <v>0</v>
      </c>
      <c r="X129" t="str">
        <f>Table1[[#This Row],[city]]</f>
        <v>Marion</v>
      </c>
      <c r="Y129" t="str">
        <f>Table1[[#This Row],[state]]</f>
        <v>NC</v>
      </c>
      <c r="Z129">
        <f>Table1[[#This Row],[zip]]</f>
        <v>28752</v>
      </c>
    </row>
    <row r="130" spans="2:26" x14ac:dyDescent="0.35">
      <c r="B130" t="str">
        <f>Table1[[#This Row],[CoC]]</f>
        <v>North Carolina Balance of State CoC</v>
      </c>
      <c r="C130" t="str">
        <f>IF(OR(Table2[[#This Row],[CoC]]="Durham City &amp; County CoC",Table2[[#This Row],[CoC]]="Chapel Hill/Orange County CoC"),"NA",(_xlfn.XLOOKUP(Table2[[#This Row],[HMIS Project ID]],'region ref'!A:A,'region ref'!C:C,"",0)))</f>
        <v>Region 01</v>
      </c>
      <c r="D130" t="str">
        <f>IF(OR(Table2[[#This Row],[CoC]]="Durham City &amp; County CoC",Table2[[#This Row],[CoC]]="Chapel Hill/Orange County CoC"),Table2[[#This Row],[CoC]],(_xlfn.XLOOKUP(Table2[[#This Row],[HMIS Project ID]],'region ref'!A:A,'region ref'!B:B,"",0)))</f>
        <v>Haywood</v>
      </c>
      <c r="E130" t="str">
        <f>Table1[[#This Row],[Organization Name]]</f>
        <v>Charles George VAMC/Mountain Projects - Haywood County</v>
      </c>
      <c r="F130" t="str">
        <f>Table1[[#This Row],[Project Name]]</f>
        <v>Charles George VAMC - Haywood County - HUD-VASH - VA</v>
      </c>
      <c r="G130">
        <f>Table1[[#This Row],[HMIS Project ID]]</f>
        <v>7394</v>
      </c>
      <c r="H130" t="str">
        <f>Table1[[#This Row],[Project Type]]</f>
        <v>PSH</v>
      </c>
      <c r="I130">
        <f>Table1[[#This Row],[Beds HH w/ Children]]</f>
        <v>0</v>
      </c>
      <c r="J130">
        <f>Table1[[#This Row],[Units HH w/ Children]]</f>
        <v>0</v>
      </c>
      <c r="K130">
        <f>Table1[[#This Row],[Beds HH w/o Children]]</f>
        <v>5</v>
      </c>
      <c r="L130">
        <f>Table1[[#This Row],[Year-Round Beds]]</f>
        <v>5</v>
      </c>
      <c r="M130">
        <f>Table1[[#This Row],[Overflow Beds]]</f>
        <v>0</v>
      </c>
      <c r="N130">
        <f>Table1[[#This Row],[Total Seasonal Beds]]</f>
        <v>0</v>
      </c>
      <c r="O130">
        <f>Table1[[#This Row],[Total Beds]]</f>
        <v>5</v>
      </c>
      <c r="P130">
        <f>Table1[[#This Row],[Pit Count]]</f>
        <v>5</v>
      </c>
      <c r="Q130" s="12">
        <f>IFERROR(Table2[[#This Row],[Pit Count]]/Table2[[#This Row],[Total Beds]],"0")</f>
        <v>1</v>
      </c>
      <c r="R130" t="str">
        <f>Table1[[#This Row],[HMIS Participating]]</f>
        <v>No</v>
      </c>
      <c r="S130">
        <f>Table1[[#This Row],[Victim Service Provider]]</f>
        <v>0</v>
      </c>
      <c r="T130" t="str">
        <f>Table1[[#This Row],[Target Population]]</f>
        <v>NA</v>
      </c>
      <c r="U130">
        <f>Table1[[#This Row],[Bed Type]]</f>
        <v>0</v>
      </c>
      <c r="V130">
        <f>Table1[[#This Row],[address1]]</f>
        <v>0</v>
      </c>
      <c r="W130">
        <f>Table1[[#This Row],[address2]]</f>
        <v>0</v>
      </c>
      <c r="X130" t="str">
        <f>Table1[[#This Row],[city]]</f>
        <v>Waynesville</v>
      </c>
      <c r="Y130" t="str">
        <f>Table1[[#This Row],[state]]</f>
        <v>NC</v>
      </c>
      <c r="Z130">
        <f>Table1[[#This Row],[zip]]</f>
        <v>28786</v>
      </c>
    </row>
    <row r="131" spans="2:26" x14ac:dyDescent="0.35">
      <c r="B131" t="str">
        <f>Table1[[#This Row],[CoC]]</f>
        <v>North Carolina Balance of State CoC</v>
      </c>
      <c r="C131" t="str">
        <f>IF(OR(Table2[[#This Row],[CoC]]="Durham City &amp; County CoC",Table2[[#This Row],[CoC]]="Chapel Hill/Orange County CoC"),"NA",(_xlfn.XLOOKUP(Table2[[#This Row],[HMIS Project ID]],'region ref'!A:A,'region ref'!C:C,"",0)))</f>
        <v>Region 06</v>
      </c>
      <c r="D131" t="str">
        <f>IF(OR(Table2[[#This Row],[CoC]]="Durham City &amp; County CoC",Table2[[#This Row],[CoC]]="Chapel Hill/Orange County CoC"),Table2[[#This Row],[CoC]],(_xlfn.XLOOKUP(Table2[[#This Row],[HMIS Project ID]],'region ref'!A:A,'region ref'!B:B,"",0)))</f>
        <v>Chatham</v>
      </c>
      <c r="E131" t="str">
        <f>Table1[[#This Row],[Organization Name]]</f>
        <v>Chatham County Housing Authority - Chatham County</v>
      </c>
      <c r="F131" t="str">
        <f>Table1[[#This Row],[Project Name]]</f>
        <v>Chatham County Housing Authority - Chatham County - EHV - PH - HUD</v>
      </c>
      <c r="G131">
        <f>Table1[[#This Row],[HMIS Project ID]]</f>
        <v>20438</v>
      </c>
      <c r="H131" t="str">
        <f>Table1[[#This Row],[Project Type]]</f>
        <v>OPH</v>
      </c>
      <c r="I131">
        <f>Table1[[#This Row],[Beds HH w/ Children]]</f>
        <v>0</v>
      </c>
      <c r="J131">
        <f>Table1[[#This Row],[Units HH w/ Children]]</f>
        <v>0</v>
      </c>
      <c r="K131">
        <f>Table1[[#This Row],[Beds HH w/o Children]]</f>
        <v>15</v>
      </c>
      <c r="L131">
        <f>Table1[[#This Row],[Year-Round Beds]]</f>
        <v>15</v>
      </c>
      <c r="M131">
        <f>Table1[[#This Row],[Overflow Beds]]</f>
        <v>0</v>
      </c>
      <c r="N131">
        <f>Table1[[#This Row],[Total Seasonal Beds]]</f>
        <v>0</v>
      </c>
      <c r="O131">
        <f>Table1[[#This Row],[Total Beds]]</f>
        <v>15</v>
      </c>
      <c r="P131">
        <f>Table1[[#This Row],[Pit Count]]</f>
        <v>11</v>
      </c>
      <c r="Q131" s="12">
        <f>IFERROR(Table2[[#This Row],[Pit Count]]/Table2[[#This Row],[Total Beds]],"0")</f>
        <v>0.73333333333333328</v>
      </c>
      <c r="R131" t="str">
        <f>Table1[[#This Row],[HMIS Participating]]</f>
        <v>No</v>
      </c>
      <c r="S131">
        <f>Table1[[#This Row],[Victim Service Provider]]</f>
        <v>0</v>
      </c>
      <c r="T131" t="str">
        <f>Table1[[#This Row],[Target Population]]</f>
        <v>NA</v>
      </c>
      <c r="U131">
        <f>Table1[[#This Row],[Bed Type]]</f>
        <v>0</v>
      </c>
      <c r="V131" t="str">
        <f>Table1[[#This Row],[address1]]</f>
        <v>13450 US-64</v>
      </c>
      <c r="W131">
        <f>Table1[[#This Row],[address2]]</f>
        <v>0</v>
      </c>
      <c r="X131" t="str">
        <f>Table1[[#This Row],[city]]</f>
        <v>Siler City</v>
      </c>
      <c r="Y131" t="str">
        <f>Table1[[#This Row],[state]]</f>
        <v>NC</v>
      </c>
      <c r="Z131">
        <f>Table1[[#This Row],[zip]]</f>
        <v>27344</v>
      </c>
    </row>
    <row r="132" spans="2:26" x14ac:dyDescent="0.35">
      <c r="B132" t="str">
        <f>Table1[[#This Row],[CoC]]</f>
        <v>North Carolina Balance of State CoC</v>
      </c>
      <c r="C132" t="str">
        <f>IF(OR(Table2[[#This Row],[CoC]]="Durham City &amp; County CoC",Table2[[#This Row],[CoC]]="Chapel Hill/Orange County CoC"),"NA",(_xlfn.XLOOKUP(Table2[[#This Row],[HMIS Project ID]],'region ref'!A:A,'region ref'!C:C,"",0)))</f>
        <v>Region 09</v>
      </c>
      <c r="D132" t="str">
        <f>IF(OR(Table2[[#This Row],[CoC]]="Durham City &amp; County CoC",Table2[[#This Row],[CoC]]="Chapel Hill/Orange County CoC"),Table2[[#This Row],[CoC]],(_xlfn.XLOOKUP(Table2[[#This Row],[HMIS Project ID]],'region ref'!A:A,'region ref'!B:B,"",0)))</f>
        <v>Vance</v>
      </c>
      <c r="E132" t="str">
        <f>Table1[[#This Row],[Organization Name]]</f>
        <v>Community Partners of Hope - Vance County</v>
      </c>
      <c r="F132" t="str">
        <f>Table1[[#This Row],[Project Name]]</f>
        <v>Community Partners of Hope - Vance County - Men's Shelter - Private</v>
      </c>
      <c r="G132">
        <f>Table1[[#This Row],[HMIS Project ID]]</f>
        <v>5570</v>
      </c>
      <c r="H132" t="str">
        <f>Table1[[#This Row],[Project Type]]</f>
        <v>ES</v>
      </c>
      <c r="I132">
        <f>Table1[[#This Row],[Beds HH w/ Children]]</f>
        <v>0</v>
      </c>
      <c r="J132">
        <f>Table1[[#This Row],[Units HH w/ Children]]</f>
        <v>0</v>
      </c>
      <c r="K132">
        <f>Table1[[#This Row],[Beds HH w/o Children]]</f>
        <v>16</v>
      </c>
      <c r="L132">
        <f>Table1[[#This Row],[Year-Round Beds]]</f>
        <v>16</v>
      </c>
      <c r="M132">
        <f>Table1[[#This Row],[Overflow Beds]]</f>
        <v>0</v>
      </c>
      <c r="N132">
        <f>Table1[[#This Row],[Total Seasonal Beds]]</f>
        <v>0</v>
      </c>
      <c r="O132">
        <f>Table1[[#This Row],[Total Beds]]</f>
        <v>16</v>
      </c>
      <c r="P132">
        <f>Table1[[#This Row],[Pit Count]]</f>
        <v>11</v>
      </c>
      <c r="Q132" s="12">
        <f>IFERROR(Table2[[#This Row],[Pit Count]]/Table2[[#This Row],[Total Beds]],"0")</f>
        <v>0.6875</v>
      </c>
      <c r="R132" t="str">
        <f>Table1[[#This Row],[HMIS Participating]]</f>
        <v>No</v>
      </c>
      <c r="S132">
        <f>Table1[[#This Row],[Victim Service Provider]]</f>
        <v>0</v>
      </c>
      <c r="T132" t="str">
        <f>Table1[[#This Row],[Target Population]]</f>
        <v>NA</v>
      </c>
      <c r="U132" t="str">
        <f>Table1[[#This Row],[Bed Type]]</f>
        <v>Facility</v>
      </c>
      <c r="V132" t="str">
        <f>Table1[[#This Row],[address1]]</f>
        <v>903 North Garnett Street</v>
      </c>
      <c r="W132">
        <f>Table1[[#This Row],[address2]]</f>
        <v>0</v>
      </c>
      <c r="X132" t="str">
        <f>Table1[[#This Row],[city]]</f>
        <v>Henderson</v>
      </c>
      <c r="Y132" t="str">
        <f>Table1[[#This Row],[state]]</f>
        <v>NC</v>
      </c>
      <c r="Z132">
        <f>Table1[[#This Row],[zip]]</f>
        <v>27536</v>
      </c>
    </row>
    <row r="133" spans="2:26" x14ac:dyDescent="0.35">
      <c r="B133" t="str">
        <f>Table1[[#This Row],[CoC]]</f>
        <v>North Carolina Balance of State CoC</v>
      </c>
      <c r="C133" t="str">
        <f>IF(OR(Table2[[#This Row],[CoC]]="Durham City &amp; County CoC",Table2[[#This Row],[CoC]]="Chapel Hill/Orange County CoC"),"NA",(_xlfn.XLOOKUP(Table2[[#This Row],[HMIS Project ID]],'region ref'!A:A,'region ref'!C:C,"",0)))</f>
        <v>Region 09</v>
      </c>
      <c r="D133" t="str">
        <f>IF(OR(Table2[[#This Row],[CoC]]="Durham City &amp; County CoC",Table2[[#This Row],[CoC]]="Chapel Hill/Orange County CoC"),Table2[[#This Row],[CoC]],(_xlfn.XLOOKUP(Table2[[#This Row],[HMIS Project ID]],'region ref'!A:A,'region ref'!B:B,"",0)))</f>
        <v>Vance</v>
      </c>
      <c r="E133" t="str">
        <f>Table1[[#This Row],[Organization Name]]</f>
        <v>Community Partners of Hope - Vance County</v>
      </c>
      <c r="F133" t="str">
        <f>Table1[[#This Row],[Project Name]]</f>
        <v>Community Partners of Hope - Vance County - Men's Transitional Housing - Private</v>
      </c>
      <c r="G133">
        <f>Table1[[#This Row],[HMIS Project ID]]</f>
        <v>6786</v>
      </c>
      <c r="H133" t="str">
        <f>Table1[[#This Row],[Project Type]]</f>
        <v>TH</v>
      </c>
      <c r="I133">
        <f>Table1[[#This Row],[Beds HH w/ Children]]</f>
        <v>0</v>
      </c>
      <c r="J133">
        <f>Table1[[#This Row],[Units HH w/ Children]]</f>
        <v>0</v>
      </c>
      <c r="K133">
        <f>Table1[[#This Row],[Beds HH w/o Children]]</f>
        <v>7</v>
      </c>
      <c r="L133">
        <f>Table1[[#This Row],[Year-Round Beds]]</f>
        <v>7</v>
      </c>
      <c r="M133">
        <f>Table1[[#This Row],[Overflow Beds]]</f>
        <v>0</v>
      </c>
      <c r="N133">
        <f>Table1[[#This Row],[Total Seasonal Beds]]</f>
        <v>0</v>
      </c>
      <c r="O133">
        <f>Table1[[#This Row],[Total Beds]]</f>
        <v>7</v>
      </c>
      <c r="P133">
        <f>Table1[[#This Row],[Pit Count]]</f>
        <v>6</v>
      </c>
      <c r="Q133" s="12">
        <f>IFERROR(Table2[[#This Row],[Pit Count]]/Table2[[#This Row],[Total Beds]],"0")</f>
        <v>0.8571428571428571</v>
      </c>
      <c r="R133" t="str">
        <f>Table1[[#This Row],[HMIS Participating]]</f>
        <v>No</v>
      </c>
      <c r="S133">
        <f>Table1[[#This Row],[Victim Service Provider]]</f>
        <v>0</v>
      </c>
      <c r="T133" t="str">
        <f>Table1[[#This Row],[Target Population]]</f>
        <v>NA</v>
      </c>
      <c r="U133">
        <f>Table1[[#This Row],[Bed Type]]</f>
        <v>0</v>
      </c>
      <c r="V133" t="str">
        <f>Table1[[#This Row],[address1]]</f>
        <v>203 Harner Street</v>
      </c>
      <c r="W133">
        <f>Table1[[#This Row],[address2]]</f>
        <v>0</v>
      </c>
      <c r="X133" t="str">
        <f>Table1[[#This Row],[city]]</f>
        <v>Henderson</v>
      </c>
      <c r="Y133" t="str">
        <f>Table1[[#This Row],[state]]</f>
        <v>NC</v>
      </c>
      <c r="Z133">
        <f>Table1[[#This Row],[zip]]</f>
        <v>27536</v>
      </c>
    </row>
    <row r="134" spans="2:26" x14ac:dyDescent="0.35">
      <c r="B134" t="str">
        <f>Table1[[#This Row],[CoC]]</f>
        <v>North Carolina Balance of State CoC</v>
      </c>
      <c r="C134" t="str">
        <f>IF(OR(Table2[[#This Row],[CoC]]="Durham City &amp; County CoC",Table2[[#This Row],[CoC]]="Chapel Hill/Orange County CoC"),"NA",(_xlfn.XLOOKUP(Table2[[#This Row],[HMIS Project ID]],'region ref'!A:A,'region ref'!C:C,"",0)))</f>
        <v>Region 08</v>
      </c>
      <c r="D134" t="str">
        <f>IF(OR(Table2[[#This Row],[CoC]]="Durham City &amp; County CoC",Table2[[#This Row],[CoC]]="Chapel Hill/Orange County CoC"),Table2[[#This Row],[CoC]],(_xlfn.XLOOKUP(Table2[[#This Row],[HMIS Project ID]],'region ref'!A:A,'region ref'!B:B,"",0)))</f>
        <v>Scotland</v>
      </c>
      <c r="E134" t="str">
        <f>Table1[[#This Row],[Organization Name]]</f>
        <v>Concerned Citizens for the Homeless  - Scotland County</v>
      </c>
      <c r="F134" t="str">
        <f>Table1[[#This Row],[Project Name]]</f>
        <v>Concerned Citizens for the Homeless  - Scotland County - Emergency Shelter - Private</v>
      </c>
      <c r="G134">
        <f>Table1[[#This Row],[HMIS Project ID]]</f>
        <v>20520</v>
      </c>
      <c r="H134" t="str">
        <f>Table1[[#This Row],[Project Type]]</f>
        <v>ES</v>
      </c>
      <c r="I134">
        <f>Table1[[#This Row],[Beds HH w/ Children]]</f>
        <v>0</v>
      </c>
      <c r="J134">
        <f>Table1[[#This Row],[Units HH w/ Children]]</f>
        <v>0</v>
      </c>
      <c r="K134">
        <f>Table1[[#This Row],[Beds HH w/o Children]]</f>
        <v>8</v>
      </c>
      <c r="L134">
        <f>Table1[[#This Row],[Year-Round Beds]]</f>
        <v>8</v>
      </c>
      <c r="M134">
        <f>Table1[[#This Row],[Overflow Beds]]</f>
        <v>0</v>
      </c>
      <c r="N134">
        <f>Table1[[#This Row],[Total Seasonal Beds]]</f>
        <v>0</v>
      </c>
      <c r="O134">
        <f>Table1[[#This Row],[Total Beds]]</f>
        <v>8</v>
      </c>
      <c r="P134">
        <f>Table1[[#This Row],[Pit Count]]</f>
        <v>6</v>
      </c>
      <c r="Q134" s="12">
        <f>IFERROR(Table2[[#This Row],[Pit Count]]/Table2[[#This Row],[Total Beds]],"0")</f>
        <v>0.75</v>
      </c>
      <c r="R134" t="str">
        <f>Table1[[#This Row],[HMIS Participating]]</f>
        <v>No</v>
      </c>
      <c r="S134">
        <f>Table1[[#This Row],[Victim Service Provider]]</f>
        <v>0</v>
      </c>
      <c r="T134" t="str">
        <f>Table1[[#This Row],[Target Population]]</f>
        <v>NA</v>
      </c>
      <c r="U134" t="str">
        <f>Table1[[#This Row],[Bed Type]]</f>
        <v>Facility</v>
      </c>
      <c r="V134" t="str">
        <f>Table1[[#This Row],[address1]]</f>
        <v>130 Biggs St</v>
      </c>
      <c r="W134">
        <f>Table1[[#This Row],[address2]]</f>
        <v>0</v>
      </c>
      <c r="X134" t="str">
        <f>Table1[[#This Row],[city]]</f>
        <v>Laurinburg</v>
      </c>
      <c r="Y134" t="str">
        <f>Table1[[#This Row],[state]]</f>
        <v>NC</v>
      </c>
      <c r="Z134">
        <f>Table1[[#This Row],[zip]]</f>
        <v>28352</v>
      </c>
    </row>
    <row r="135" spans="2:26" x14ac:dyDescent="0.35">
      <c r="B135" t="str">
        <f>Table1[[#This Row],[CoC]]</f>
        <v>North Carolina Balance of State CoC</v>
      </c>
      <c r="C135" t="str">
        <f>IF(OR(Table2[[#This Row],[CoC]]="Durham City &amp; County CoC",Table2[[#This Row],[CoC]]="Chapel Hill/Orange County CoC"),"NA",(_xlfn.XLOOKUP(Table2[[#This Row],[HMIS Project ID]],'region ref'!A:A,'region ref'!C:C,"",0)))</f>
        <v>Region 02</v>
      </c>
      <c r="D135" t="str">
        <f>IF(OR(Table2[[#This Row],[CoC]]="Durham City &amp; County CoC",Table2[[#This Row],[CoC]]="Chapel Hill/Orange County CoC"),Table2[[#This Row],[CoC]],(_xlfn.XLOOKUP(Table2[[#This Row],[HMIS Project ID]],'region ref'!A:A,'region ref'!B:B,"",0)))</f>
        <v>Transylvania</v>
      </c>
      <c r="E135" t="str">
        <f>Table1[[#This Row],[Organization Name]]</f>
        <v>Cove Shelter - Transylvania County</v>
      </c>
      <c r="F135" t="str">
        <f>Table1[[#This Row],[Project Name]]</f>
        <v>Cove Shelter - Transylvania County - ES - Private</v>
      </c>
      <c r="G135">
        <f>Table1[[#This Row],[HMIS Project ID]]</f>
        <v>20727</v>
      </c>
      <c r="H135" t="str">
        <f>Table1[[#This Row],[Project Type]]</f>
        <v>ES</v>
      </c>
      <c r="I135">
        <f>Table1[[#This Row],[Beds HH w/ Children]]</f>
        <v>0</v>
      </c>
      <c r="J135">
        <f>Table1[[#This Row],[Units HH w/ Children]]</f>
        <v>0</v>
      </c>
      <c r="K135">
        <f>Table1[[#This Row],[Beds HH w/o Children]]</f>
        <v>0</v>
      </c>
      <c r="L135">
        <f>Table1[[#This Row],[Year-Round Beds]]</f>
        <v>0</v>
      </c>
      <c r="M135">
        <f>Table1[[#This Row],[Overflow Beds]]</f>
        <v>0</v>
      </c>
      <c r="N135">
        <f>Table1[[#This Row],[Total Seasonal Beds]]</f>
        <v>20</v>
      </c>
      <c r="O135">
        <f>Table1[[#This Row],[Total Beds]]</f>
        <v>20</v>
      </c>
      <c r="P135">
        <f>Table1[[#This Row],[Pit Count]]</f>
        <v>14</v>
      </c>
      <c r="Q135" s="12">
        <f>IFERROR(Table2[[#This Row],[Pit Count]]/Table2[[#This Row],[Total Beds]],"0")</f>
        <v>0.7</v>
      </c>
      <c r="R135" t="str">
        <f>Table1[[#This Row],[HMIS Participating]]</f>
        <v>No</v>
      </c>
      <c r="S135">
        <f>Table1[[#This Row],[Victim Service Provider]]</f>
        <v>0</v>
      </c>
      <c r="T135" t="str">
        <f>Table1[[#This Row],[Target Population]]</f>
        <v>NA</v>
      </c>
      <c r="U135" t="str">
        <f>Table1[[#This Row],[Bed Type]]</f>
        <v>Facility</v>
      </c>
      <c r="V135" t="str">
        <f>Table1[[#This Row],[address1]]</f>
        <v>40 Nicholson Creek Road</v>
      </c>
      <c r="W135">
        <f>Table1[[#This Row],[address2]]</f>
        <v>0</v>
      </c>
      <c r="X135" t="str">
        <f>Table1[[#This Row],[city]]</f>
        <v>Brevard</v>
      </c>
      <c r="Y135" t="str">
        <f>Table1[[#This Row],[state]]</f>
        <v>NC</v>
      </c>
      <c r="Z135">
        <f>Table1[[#This Row],[zip]]</f>
        <v>28712</v>
      </c>
    </row>
    <row r="136" spans="2:26" x14ac:dyDescent="0.35">
      <c r="B136" t="str">
        <f>Table1[[#This Row],[CoC]]</f>
        <v>North Carolina Balance of State CoC</v>
      </c>
      <c r="C136" t="str">
        <f>IF(OR(Table2[[#This Row],[CoC]]="Durham City &amp; County CoC",Table2[[#This Row],[CoC]]="Chapel Hill/Orange County CoC"),"NA",(_xlfn.XLOOKUP(Table2[[#This Row],[HMIS Project ID]],'region ref'!A:A,'region ref'!C:C,"",0)))</f>
        <v>Region 05</v>
      </c>
      <c r="D136" t="str">
        <f>IF(OR(Table2[[#This Row],[CoC]]="Durham City &amp; County CoC",Table2[[#This Row],[CoC]]="Chapel Hill/Orange County CoC"),Table2[[#This Row],[CoC]],(_xlfn.XLOOKUP(Table2[[#This Row],[HMIS Project ID]],'region ref'!A:A,'region ref'!B:B,"",0)))</f>
        <v>Davidson</v>
      </c>
      <c r="E136" t="str">
        <f>Table1[[#This Row],[Organization Name]]</f>
        <v>Davidson County First Hope Ministries - Davidson County</v>
      </c>
      <c r="F136" t="str">
        <f>Table1[[#This Row],[Project Name]]</f>
        <v>Davidson County First Hope Ministries - Davidson County - Emergency Shelter - ES - ESG</v>
      </c>
      <c r="G136">
        <f>Table1[[#This Row],[HMIS Project ID]]</f>
        <v>1779</v>
      </c>
      <c r="H136" t="str">
        <f>Table1[[#This Row],[Project Type]]</f>
        <v>ES</v>
      </c>
      <c r="I136">
        <f>Table1[[#This Row],[Beds HH w/ Children]]</f>
        <v>24</v>
      </c>
      <c r="J136">
        <f>Table1[[#This Row],[Units HH w/ Children]]</f>
        <v>7</v>
      </c>
      <c r="K136">
        <f>Table1[[#This Row],[Beds HH w/o Children]]</f>
        <v>64</v>
      </c>
      <c r="L136">
        <f>Table1[[#This Row],[Year-Round Beds]]</f>
        <v>88</v>
      </c>
      <c r="M136">
        <f>Table1[[#This Row],[Overflow Beds]]</f>
        <v>0</v>
      </c>
      <c r="N136">
        <f>Table1[[#This Row],[Total Seasonal Beds]]</f>
        <v>0</v>
      </c>
      <c r="O136">
        <f>Table1[[#This Row],[Total Beds]]</f>
        <v>88</v>
      </c>
      <c r="P136">
        <f>Table1[[#This Row],[Pit Count]]</f>
        <v>66</v>
      </c>
      <c r="Q136" s="12">
        <f>IFERROR(Table2[[#This Row],[Pit Count]]/Table2[[#This Row],[Total Beds]],"0")</f>
        <v>0.75</v>
      </c>
      <c r="R136" t="str">
        <f>Table1[[#This Row],[HMIS Participating]]</f>
        <v>Yes</v>
      </c>
      <c r="S136">
        <f>Table1[[#This Row],[Victim Service Provider]]</f>
        <v>0</v>
      </c>
      <c r="T136" t="str">
        <f>Table1[[#This Row],[Target Population]]</f>
        <v>NA</v>
      </c>
      <c r="U136" t="str">
        <f>Table1[[#This Row],[Bed Type]]</f>
        <v>Facility</v>
      </c>
      <c r="V136" t="str">
        <f>Table1[[#This Row],[address1]]</f>
        <v>107 E 1st Ave</v>
      </c>
      <c r="W136">
        <f>Table1[[#This Row],[address2]]</f>
        <v>0</v>
      </c>
      <c r="X136" t="str">
        <f>Table1[[#This Row],[city]]</f>
        <v>Lexington</v>
      </c>
      <c r="Y136" t="str">
        <f>Table1[[#This Row],[state]]</f>
        <v>NC</v>
      </c>
      <c r="Z136">
        <f>Table1[[#This Row],[zip]]</f>
        <v>27292</v>
      </c>
    </row>
    <row r="137" spans="2:26" x14ac:dyDescent="0.35">
      <c r="B137" t="str">
        <f>Table1[[#This Row],[CoC]]</f>
        <v>North Carolina Balance of State CoC</v>
      </c>
      <c r="C137" t="str">
        <f>IF(OR(Table2[[#This Row],[CoC]]="Durham City &amp; County CoC",Table2[[#This Row],[CoC]]="Chapel Hill/Orange County CoC"),"NA",(_xlfn.XLOOKUP(Table2[[#This Row],[HMIS Project ID]],'region ref'!A:A,'region ref'!C:C,"",0)))</f>
        <v>Region 04</v>
      </c>
      <c r="D137" t="str">
        <f>IF(OR(Table2[[#This Row],[CoC]]="Durham City &amp; County CoC",Table2[[#This Row],[CoC]]="Chapel Hill/Orange County CoC"),Table2[[#This Row],[CoC]],(_xlfn.XLOOKUP(Table2[[#This Row],[HMIS Project ID]],'region ref'!A:A,'region ref'!B:B,"",0)))</f>
        <v>Iredell</v>
      </c>
      <c r="E137" t="str">
        <f>Table1[[#This Row],[Organization Name]]</f>
        <v>Diakonos, Inc. - Iredell County</v>
      </c>
      <c r="F137" t="str">
        <f>Table1[[#This Row],[Project Name]]</f>
        <v>Diakonos, Inc. - Iredell County - Fifth Street Ministries - ES - State ESG</v>
      </c>
      <c r="G137">
        <f>Table1[[#This Row],[HMIS Project ID]]</f>
        <v>4542</v>
      </c>
      <c r="H137" t="str">
        <f>Table1[[#This Row],[Project Type]]</f>
        <v>ES</v>
      </c>
      <c r="I137">
        <f>Table1[[#This Row],[Beds HH w/ Children]]</f>
        <v>24</v>
      </c>
      <c r="J137">
        <f>Table1[[#This Row],[Units HH w/ Children]]</f>
        <v>6</v>
      </c>
      <c r="K137">
        <f>Table1[[#This Row],[Beds HH w/o Children]]</f>
        <v>48</v>
      </c>
      <c r="L137">
        <f>Table1[[#This Row],[Year-Round Beds]]</f>
        <v>72</v>
      </c>
      <c r="M137">
        <f>Table1[[#This Row],[Overflow Beds]]</f>
        <v>0</v>
      </c>
      <c r="N137">
        <f>Table1[[#This Row],[Total Seasonal Beds]]</f>
        <v>0</v>
      </c>
      <c r="O137">
        <f>Table1[[#This Row],[Total Beds]]</f>
        <v>72</v>
      </c>
      <c r="P137">
        <f>Table1[[#This Row],[Pit Count]]</f>
        <v>33</v>
      </c>
      <c r="Q137" s="12">
        <f>IFERROR(Table2[[#This Row],[Pit Count]]/Table2[[#This Row],[Total Beds]],"0")</f>
        <v>0.45833333333333331</v>
      </c>
      <c r="R137" t="str">
        <f>Table1[[#This Row],[HMIS Participating]]</f>
        <v>Yes</v>
      </c>
      <c r="S137">
        <f>Table1[[#This Row],[Victim Service Provider]]</f>
        <v>0</v>
      </c>
      <c r="T137" t="str">
        <f>Table1[[#This Row],[Target Population]]</f>
        <v>NA</v>
      </c>
      <c r="U137" t="str">
        <f>Table1[[#This Row],[Bed Type]]</f>
        <v>Facility</v>
      </c>
      <c r="V137" t="str">
        <f>Table1[[#This Row],[address1]]</f>
        <v>1421 Fifth St</v>
      </c>
      <c r="W137">
        <f>Table1[[#This Row],[address2]]</f>
        <v>0</v>
      </c>
      <c r="X137" t="str">
        <f>Table1[[#This Row],[city]]</f>
        <v>Statesville</v>
      </c>
      <c r="Y137" t="str">
        <f>Table1[[#This Row],[state]]</f>
        <v>NC</v>
      </c>
      <c r="Z137">
        <f>Table1[[#This Row],[zip]]</f>
        <v>28677</v>
      </c>
    </row>
    <row r="138" spans="2:26" x14ac:dyDescent="0.35">
      <c r="B138" t="str">
        <f>Table1[[#This Row],[CoC]]</f>
        <v>North Carolina Balance of State CoC</v>
      </c>
      <c r="C138" t="str">
        <f>IF(OR(Table2[[#This Row],[CoC]]="Durham City &amp; County CoC",Table2[[#This Row],[CoC]]="Chapel Hill/Orange County CoC"),"NA",(_xlfn.XLOOKUP(Table2[[#This Row],[HMIS Project ID]],'region ref'!A:A,'region ref'!C:C,"",0)))</f>
        <v>Region 04</v>
      </c>
      <c r="D138" t="str">
        <f>IF(OR(Table2[[#This Row],[CoC]]="Durham City &amp; County CoC",Table2[[#This Row],[CoC]]="Chapel Hill/Orange County CoC"),Table2[[#This Row],[CoC]],(_xlfn.XLOOKUP(Table2[[#This Row],[HMIS Project ID]],'region ref'!A:A,'region ref'!B:B,"",0)))</f>
        <v>Iredell</v>
      </c>
      <c r="E138" t="str">
        <f>Table1[[#This Row],[Organization Name]]</f>
        <v>Diakonos, Inc. - Iredell County</v>
      </c>
      <c r="F138" t="str">
        <f>Table1[[#This Row],[Project Name]]</f>
        <v>Diakonos, Inc. - Iredell County - My Sister's House DV Shelter - ES - Private</v>
      </c>
      <c r="G138">
        <f>Table1[[#This Row],[HMIS Project ID]]</f>
        <v>6787</v>
      </c>
      <c r="H138" t="str">
        <f>Table1[[#This Row],[Project Type]]</f>
        <v>ES</v>
      </c>
      <c r="I138">
        <f>Table1[[#This Row],[Beds HH w/ Children]]</f>
        <v>24</v>
      </c>
      <c r="J138">
        <f>Table1[[#This Row],[Units HH w/ Children]]</f>
        <v>6</v>
      </c>
      <c r="K138">
        <f>Table1[[#This Row],[Beds HH w/o Children]]</f>
        <v>8</v>
      </c>
      <c r="L138">
        <f>Table1[[#This Row],[Year-Round Beds]]</f>
        <v>32</v>
      </c>
      <c r="M138">
        <f>Table1[[#This Row],[Overflow Beds]]</f>
        <v>0</v>
      </c>
      <c r="N138">
        <f>Table1[[#This Row],[Total Seasonal Beds]]</f>
        <v>0</v>
      </c>
      <c r="O138">
        <f>Table1[[#This Row],[Total Beds]]</f>
        <v>32</v>
      </c>
      <c r="P138">
        <f>Table1[[#This Row],[Pit Count]]</f>
        <v>7</v>
      </c>
      <c r="Q138" s="12">
        <f>IFERROR(Table2[[#This Row],[Pit Count]]/Table2[[#This Row],[Total Beds]],"0")</f>
        <v>0.21875</v>
      </c>
      <c r="R138" t="str">
        <f>Table1[[#This Row],[HMIS Participating]]</f>
        <v>Comparable</v>
      </c>
      <c r="S138">
        <f>Table1[[#This Row],[Victim Service Provider]]</f>
        <v>0</v>
      </c>
      <c r="T138" t="str">
        <f>Table1[[#This Row],[Target Population]]</f>
        <v>DV</v>
      </c>
      <c r="U138" t="str">
        <f>Table1[[#This Row],[Bed Type]]</f>
        <v>Facility</v>
      </c>
      <c r="V138" t="str">
        <f>Table1[[#This Row],[address1]]</f>
        <v>1421 Fifth St</v>
      </c>
      <c r="W138">
        <f>Table1[[#This Row],[address2]]</f>
        <v>0</v>
      </c>
      <c r="X138" t="str">
        <f>Table1[[#This Row],[city]]</f>
        <v>Statesville</v>
      </c>
      <c r="Y138" t="str">
        <f>Table1[[#This Row],[state]]</f>
        <v>NC</v>
      </c>
      <c r="Z138">
        <f>Table1[[#This Row],[zip]]</f>
        <v>28687</v>
      </c>
    </row>
    <row r="139" spans="2:26" x14ac:dyDescent="0.35">
      <c r="B139" t="str">
        <f>Table1[[#This Row],[CoC]]</f>
        <v>North Carolina Balance of State CoC</v>
      </c>
      <c r="C139" t="str">
        <f>IF(OR(Table2[[#This Row],[CoC]]="Durham City &amp; County CoC",Table2[[#This Row],[CoC]]="Chapel Hill/Orange County CoC"),"NA",(_xlfn.XLOOKUP(Table2[[#This Row],[HMIS Project ID]],'region ref'!A:A,'region ref'!C:C,"",0)))</f>
        <v>Region 04</v>
      </c>
      <c r="D139" t="str">
        <f>IF(OR(Table2[[#This Row],[CoC]]="Durham City &amp; County CoC",Table2[[#This Row],[CoC]]="Chapel Hill/Orange County CoC"),Table2[[#This Row],[CoC]],(_xlfn.XLOOKUP(Table2[[#This Row],[HMIS Project ID]],'region ref'!A:A,'region ref'!B:B,"",0)))</f>
        <v>Iredell</v>
      </c>
      <c r="E139" t="str">
        <f>Table1[[#This Row],[Organization Name]]</f>
        <v>Diakonos, Inc. - Iredell County</v>
      </c>
      <c r="F139" t="str">
        <f>Table1[[#This Row],[Project Name]]</f>
        <v>Diakonos, Inc. - Iredell County - Night Shelter - ES - State ESG</v>
      </c>
      <c r="G139">
        <f>Table1[[#This Row],[HMIS Project ID]]</f>
        <v>1432</v>
      </c>
      <c r="H139" t="str">
        <f>Table1[[#This Row],[Project Type]]</f>
        <v>ES</v>
      </c>
      <c r="I139">
        <f>Table1[[#This Row],[Beds HH w/ Children]]</f>
        <v>0</v>
      </c>
      <c r="J139">
        <f>Table1[[#This Row],[Units HH w/ Children]]</f>
        <v>0</v>
      </c>
      <c r="K139">
        <f>Table1[[#This Row],[Beds HH w/o Children]]</f>
        <v>56</v>
      </c>
      <c r="L139">
        <f>Table1[[#This Row],[Year-Round Beds]]</f>
        <v>56</v>
      </c>
      <c r="M139">
        <f>Table1[[#This Row],[Overflow Beds]]</f>
        <v>0</v>
      </c>
      <c r="N139">
        <f>Table1[[#This Row],[Total Seasonal Beds]]</f>
        <v>0</v>
      </c>
      <c r="O139">
        <f>Table1[[#This Row],[Total Beds]]</f>
        <v>56</v>
      </c>
      <c r="P139">
        <f>Table1[[#This Row],[Pit Count]]</f>
        <v>56</v>
      </c>
      <c r="Q139" s="12">
        <f>IFERROR(Table2[[#This Row],[Pit Count]]/Table2[[#This Row],[Total Beds]],"0")</f>
        <v>1</v>
      </c>
      <c r="R139" t="str">
        <f>Table1[[#This Row],[HMIS Participating]]</f>
        <v>Yes</v>
      </c>
      <c r="S139">
        <f>Table1[[#This Row],[Victim Service Provider]]</f>
        <v>0</v>
      </c>
      <c r="T139" t="str">
        <f>Table1[[#This Row],[Target Population]]</f>
        <v>NA</v>
      </c>
      <c r="U139" t="str">
        <f>Table1[[#This Row],[Bed Type]]</f>
        <v>Facility</v>
      </c>
      <c r="V139" t="str">
        <f>Table1[[#This Row],[address1]]</f>
        <v>1421 Fifth St</v>
      </c>
      <c r="W139">
        <f>Table1[[#This Row],[address2]]</f>
        <v>0</v>
      </c>
      <c r="X139" t="str">
        <f>Table1[[#This Row],[city]]</f>
        <v>Statesville</v>
      </c>
      <c r="Y139" t="str">
        <f>Table1[[#This Row],[state]]</f>
        <v>NC</v>
      </c>
      <c r="Z139">
        <f>Table1[[#This Row],[zip]]</f>
        <v>28677</v>
      </c>
    </row>
    <row r="140" spans="2:26" x14ac:dyDescent="0.35">
      <c r="B140" t="str">
        <f>Table1[[#This Row],[CoC]]</f>
        <v>North Carolina Balance of State CoC</v>
      </c>
      <c r="C140" t="str">
        <f>IF(OR(Table2[[#This Row],[CoC]]="Durham City &amp; County CoC",Table2[[#This Row],[CoC]]="Chapel Hill/Orange County CoC"),"NA",(_xlfn.XLOOKUP(Table2[[#This Row],[HMIS Project ID]],'region ref'!A:A,'region ref'!C:C,"",0)))</f>
        <v>Region 04</v>
      </c>
      <c r="D140" t="str">
        <f>IF(OR(Table2[[#This Row],[CoC]]="Durham City &amp; County CoC",Table2[[#This Row],[CoC]]="Chapel Hill/Orange County CoC"),Table2[[#This Row],[CoC]],(_xlfn.XLOOKUP(Table2[[#This Row],[HMIS Project ID]],'region ref'!A:A,'region ref'!B:B,"",0)))</f>
        <v>Iredell</v>
      </c>
      <c r="E140" t="str">
        <f>Table1[[#This Row],[Organization Name]]</f>
        <v>Diakonos, Inc. - Iredell County</v>
      </c>
      <c r="F140" t="str">
        <f>Table1[[#This Row],[Project Name]]</f>
        <v>Diakonos, Inc. - Iredell County - PSH - HUD</v>
      </c>
      <c r="G140">
        <f>Table1[[#This Row],[HMIS Project ID]]</f>
        <v>20747</v>
      </c>
      <c r="H140" t="str">
        <f>Table1[[#This Row],[Project Type]]</f>
        <v>PSH</v>
      </c>
      <c r="I140">
        <f>Table1[[#This Row],[Beds HH w/ Children]]</f>
        <v>0</v>
      </c>
      <c r="J140">
        <f>Table1[[#This Row],[Units HH w/ Children]]</f>
        <v>0</v>
      </c>
      <c r="K140">
        <f>Table1[[#This Row],[Beds HH w/o Children]]</f>
        <v>7</v>
      </c>
      <c r="L140">
        <f>Table1[[#This Row],[Year-Round Beds]]</f>
        <v>7</v>
      </c>
      <c r="M140">
        <f>Table1[[#This Row],[Overflow Beds]]</f>
        <v>0</v>
      </c>
      <c r="N140">
        <f>Table1[[#This Row],[Total Seasonal Beds]]</f>
        <v>0</v>
      </c>
      <c r="O140">
        <f>Table1[[#This Row],[Total Beds]]</f>
        <v>7</v>
      </c>
      <c r="P140">
        <f>Table1[[#This Row],[Pit Count]]</f>
        <v>7</v>
      </c>
      <c r="Q140" s="12">
        <f>IFERROR(Table2[[#This Row],[Pit Count]]/Table2[[#This Row],[Total Beds]],"0")</f>
        <v>1</v>
      </c>
      <c r="R140" t="str">
        <f>Table1[[#This Row],[HMIS Participating]]</f>
        <v>Yes</v>
      </c>
      <c r="S140">
        <f>Table1[[#This Row],[Victim Service Provider]]</f>
        <v>0</v>
      </c>
      <c r="T140" t="str">
        <f>Table1[[#This Row],[Target Population]]</f>
        <v>NA</v>
      </c>
      <c r="U140">
        <f>Table1[[#This Row],[Bed Type]]</f>
        <v>0</v>
      </c>
      <c r="V140">
        <f>Table1[[#This Row],[address1]]</f>
        <v>0</v>
      </c>
      <c r="W140">
        <f>Table1[[#This Row],[address2]]</f>
        <v>0</v>
      </c>
      <c r="X140" t="str">
        <f>Table1[[#This Row],[city]]</f>
        <v>Statesville</v>
      </c>
      <c r="Y140" t="str">
        <f>Table1[[#This Row],[state]]</f>
        <v>NC</v>
      </c>
      <c r="Z140">
        <f>Table1[[#This Row],[zip]]</f>
        <v>28677</v>
      </c>
    </row>
    <row r="141" spans="2:26" x14ac:dyDescent="0.35">
      <c r="B141" t="str">
        <f>Table1[[#This Row],[CoC]]</f>
        <v>North Carolina Balance of State CoC</v>
      </c>
      <c r="C141" t="str">
        <f>IF(OR(Table2[[#This Row],[CoC]]="Durham City &amp; County CoC",Table2[[#This Row],[CoC]]="Chapel Hill/Orange County CoC"),"NA",(_xlfn.XLOOKUP(Table2[[#This Row],[HMIS Project ID]],'region ref'!A:A,'region ref'!C:C,"",0)))</f>
        <v>Region 04</v>
      </c>
      <c r="D141" t="str">
        <f>IF(OR(Table2[[#This Row],[CoC]]="Durham City &amp; County CoC",Table2[[#This Row],[CoC]]="Chapel Hill/Orange County CoC"),Table2[[#This Row],[CoC]],(_xlfn.XLOOKUP(Table2[[#This Row],[HMIS Project ID]],'region ref'!A:A,'region ref'!B:B,"",0)))</f>
        <v>Iredell</v>
      </c>
      <c r="E141" t="str">
        <f>Table1[[#This Row],[Organization Name]]</f>
        <v>Diakonos, Inc. - Iredell County</v>
      </c>
      <c r="F141" t="str">
        <f>Table1[[#This Row],[Project Name]]</f>
        <v>Diakonos, Inc. - Iredell County - Transitional Housing - TH - Private</v>
      </c>
      <c r="G141">
        <f>Table1[[#This Row],[HMIS Project ID]]</f>
        <v>20476</v>
      </c>
      <c r="H141" t="str">
        <f>Table1[[#This Row],[Project Type]]</f>
        <v>TH</v>
      </c>
      <c r="I141">
        <f>Table1[[#This Row],[Beds HH w/ Children]]</f>
        <v>0</v>
      </c>
      <c r="J141">
        <f>Table1[[#This Row],[Units HH w/ Children]]</f>
        <v>0</v>
      </c>
      <c r="K141">
        <f>Table1[[#This Row],[Beds HH w/o Children]]</f>
        <v>15</v>
      </c>
      <c r="L141">
        <f>Table1[[#This Row],[Year-Round Beds]]</f>
        <v>15</v>
      </c>
      <c r="M141">
        <f>Table1[[#This Row],[Overflow Beds]]</f>
        <v>0</v>
      </c>
      <c r="N141">
        <f>Table1[[#This Row],[Total Seasonal Beds]]</f>
        <v>0</v>
      </c>
      <c r="O141">
        <f>Table1[[#This Row],[Total Beds]]</f>
        <v>15</v>
      </c>
      <c r="P141">
        <f>Table1[[#This Row],[Pit Count]]</f>
        <v>15</v>
      </c>
      <c r="Q141" s="12">
        <f>IFERROR(Table2[[#This Row],[Pit Count]]/Table2[[#This Row],[Total Beds]],"0")</f>
        <v>1</v>
      </c>
      <c r="R141" t="str">
        <f>Table1[[#This Row],[HMIS Participating]]</f>
        <v>Yes</v>
      </c>
      <c r="S141">
        <f>Table1[[#This Row],[Victim Service Provider]]</f>
        <v>0</v>
      </c>
      <c r="T141" t="str">
        <f>Table1[[#This Row],[Target Population]]</f>
        <v>NA</v>
      </c>
      <c r="U141">
        <f>Table1[[#This Row],[Bed Type]]</f>
        <v>0</v>
      </c>
      <c r="V141" t="str">
        <f>Table1[[#This Row],[address1]]</f>
        <v>1410 5th St</v>
      </c>
      <c r="W141" t="str">
        <f>Table1[[#This Row],[address2]]</f>
        <v>Unit A &amp; Unit B</v>
      </c>
      <c r="X141" t="str">
        <f>Table1[[#This Row],[city]]</f>
        <v>Statesville</v>
      </c>
      <c r="Y141" t="str">
        <f>Table1[[#This Row],[state]]</f>
        <v>NC</v>
      </c>
      <c r="Z141">
        <f>Table1[[#This Row],[zip]]</f>
        <v>28677</v>
      </c>
    </row>
    <row r="142" spans="2:26" x14ac:dyDescent="0.35">
      <c r="B142" t="str">
        <f>Table1[[#This Row],[CoC]]</f>
        <v>North Carolina Balance of State CoC</v>
      </c>
      <c r="C142" t="str">
        <f>IF(OR(Table2[[#This Row],[CoC]]="Durham City &amp; County CoC",Table2[[#This Row],[CoC]]="Chapel Hill/Orange County CoC"),"NA",(_xlfn.XLOOKUP(Table2[[#This Row],[HMIS Project ID]],'region ref'!A:A,'region ref'!C:C,"",0)))</f>
        <v>Region 04</v>
      </c>
      <c r="D142" t="str">
        <f>IF(OR(Table2[[#This Row],[CoC]]="Durham City &amp; County CoC",Table2[[#This Row],[CoC]]="Chapel Hill/Orange County CoC"),Table2[[#This Row],[CoC]],(_xlfn.XLOOKUP(Table2[[#This Row],[HMIS Project ID]],'region ref'!A:A,'region ref'!B:B,"",0)))</f>
        <v>Iredell</v>
      </c>
      <c r="E142" t="str">
        <f>Table1[[#This Row],[Organization Name]]</f>
        <v>Diakonos, Inc. - Iredell County</v>
      </c>
      <c r="F142" t="str">
        <f>Table1[[#This Row],[Project Name]]</f>
        <v>Diakonos, Inc. - Iredell County - Veterans Transitional Housing - TH - Private</v>
      </c>
      <c r="G142">
        <f>Table1[[#This Row],[HMIS Project ID]]</f>
        <v>6960</v>
      </c>
      <c r="H142" t="str">
        <f>Table1[[#This Row],[Project Type]]</f>
        <v>TH</v>
      </c>
      <c r="I142">
        <f>Table1[[#This Row],[Beds HH w/ Children]]</f>
        <v>0</v>
      </c>
      <c r="J142">
        <f>Table1[[#This Row],[Units HH w/ Children]]</f>
        <v>0</v>
      </c>
      <c r="K142">
        <f>Table1[[#This Row],[Beds HH w/o Children]]</f>
        <v>5</v>
      </c>
      <c r="L142">
        <f>Table1[[#This Row],[Year-Round Beds]]</f>
        <v>5</v>
      </c>
      <c r="M142">
        <f>Table1[[#This Row],[Overflow Beds]]</f>
        <v>0</v>
      </c>
      <c r="N142">
        <f>Table1[[#This Row],[Total Seasonal Beds]]</f>
        <v>0</v>
      </c>
      <c r="O142">
        <f>Table1[[#This Row],[Total Beds]]</f>
        <v>5</v>
      </c>
      <c r="P142">
        <f>Table1[[#This Row],[Pit Count]]</f>
        <v>2</v>
      </c>
      <c r="Q142" s="12">
        <f>IFERROR(Table2[[#This Row],[Pit Count]]/Table2[[#This Row],[Total Beds]],"0")</f>
        <v>0.4</v>
      </c>
      <c r="R142" t="str">
        <f>Table1[[#This Row],[HMIS Participating]]</f>
        <v>Yes</v>
      </c>
      <c r="S142">
        <f>Table1[[#This Row],[Victim Service Provider]]</f>
        <v>0</v>
      </c>
      <c r="T142" t="str">
        <f>Table1[[#This Row],[Target Population]]</f>
        <v>NA</v>
      </c>
      <c r="U142">
        <f>Table1[[#This Row],[Bed Type]]</f>
        <v>0</v>
      </c>
      <c r="V142" t="str">
        <f>Table1[[#This Row],[address1]]</f>
        <v>1208 Wilsonlee Blvd</v>
      </c>
      <c r="W142">
        <f>Table1[[#This Row],[address2]]</f>
        <v>0</v>
      </c>
      <c r="X142" t="str">
        <f>Table1[[#This Row],[city]]</f>
        <v>Statesville</v>
      </c>
      <c r="Y142" t="str">
        <f>Table1[[#This Row],[state]]</f>
        <v>NC</v>
      </c>
      <c r="Z142">
        <f>Table1[[#This Row],[zip]]</f>
        <v>28677</v>
      </c>
    </row>
    <row r="143" spans="2:26" x14ac:dyDescent="0.35">
      <c r="B143" t="str">
        <f>Table1[[#This Row],[CoC]]</f>
        <v>North Carolina Balance of State CoC</v>
      </c>
      <c r="C143" t="str">
        <f>IF(OR(Table2[[#This Row],[CoC]]="Durham City &amp; County CoC",Table2[[#This Row],[CoC]]="Chapel Hill/Orange County CoC"),"NA",(_xlfn.XLOOKUP(Table2[[#This Row],[HMIS Project ID]],'region ref'!A:A,'region ref'!C:C,"",0)))</f>
        <v>Region 04</v>
      </c>
      <c r="D143" t="str">
        <f>IF(OR(Table2[[#This Row],[CoC]]="Durham City &amp; County CoC",Table2[[#This Row],[CoC]]="Chapel Hill/Orange County CoC"),Table2[[#This Row],[CoC]],(_xlfn.XLOOKUP(Table2[[#This Row],[HMIS Project ID]],'region ref'!A:A,'region ref'!B:B,"",0)))</f>
        <v>Multiple</v>
      </c>
      <c r="E143" t="str">
        <f>Table1[[#This Row],[Organization Name]]</f>
        <v>Diakonos, Inc. - Iredell County</v>
      </c>
      <c r="F143" t="str">
        <f>Table1[[#This Row],[Project Name]]</f>
        <v>Diakonos, Inc. - Multiple BoS Counties - DISSY Rapid Rehousing - RRH - State ESG</v>
      </c>
      <c r="G143">
        <f>Table1[[#This Row],[HMIS Project ID]]</f>
        <v>6057</v>
      </c>
      <c r="H143" t="str">
        <f>Table1[[#This Row],[Project Type]]</f>
        <v>RRH</v>
      </c>
      <c r="I143">
        <f>Table1[[#This Row],[Beds HH w/ Children]]</f>
        <v>12</v>
      </c>
      <c r="J143">
        <f>Table1[[#This Row],[Units HH w/ Children]]</f>
        <v>5</v>
      </c>
      <c r="K143">
        <f>Table1[[#This Row],[Beds HH w/o Children]]</f>
        <v>2</v>
      </c>
      <c r="L143">
        <f>Table1[[#This Row],[Year-Round Beds]]</f>
        <v>14</v>
      </c>
      <c r="M143">
        <f>Table1[[#This Row],[Overflow Beds]]</f>
        <v>0</v>
      </c>
      <c r="N143">
        <f>Table1[[#This Row],[Total Seasonal Beds]]</f>
        <v>0</v>
      </c>
      <c r="O143">
        <f>Table1[[#This Row],[Total Beds]]</f>
        <v>14</v>
      </c>
      <c r="P143">
        <f>Table1[[#This Row],[Pit Count]]</f>
        <v>14</v>
      </c>
      <c r="Q143" s="12">
        <f>IFERROR(Table2[[#This Row],[Pit Count]]/Table2[[#This Row],[Total Beds]],"0")</f>
        <v>1</v>
      </c>
      <c r="R143" t="str">
        <f>Table1[[#This Row],[HMIS Participating]]</f>
        <v>Yes</v>
      </c>
      <c r="S143">
        <f>Table1[[#This Row],[Victim Service Provider]]</f>
        <v>0</v>
      </c>
      <c r="T143" t="str">
        <f>Table1[[#This Row],[Target Population]]</f>
        <v>NA</v>
      </c>
      <c r="U143">
        <f>Table1[[#This Row],[Bed Type]]</f>
        <v>0</v>
      </c>
      <c r="V143">
        <f>Table1[[#This Row],[address1]]</f>
        <v>0</v>
      </c>
      <c r="W143">
        <f>Table1[[#This Row],[address2]]</f>
        <v>0</v>
      </c>
      <c r="X143" t="str">
        <f>Table1[[#This Row],[city]]</f>
        <v>Statesville</v>
      </c>
      <c r="Y143" t="str">
        <f>Table1[[#This Row],[state]]</f>
        <v>NC</v>
      </c>
      <c r="Z143">
        <f>Table1[[#This Row],[zip]]</f>
        <v>28677</v>
      </c>
    </row>
    <row r="144" spans="2:26" x14ac:dyDescent="0.35">
      <c r="B144" t="str">
        <f>Table1[[#This Row],[CoC]]</f>
        <v>North Carolina Balance of State CoC</v>
      </c>
      <c r="C144" t="str">
        <f>IF(OR(Table2[[#This Row],[CoC]]="Durham City &amp; County CoC",Table2[[#This Row],[CoC]]="Chapel Hill/Orange County CoC"),"NA",(_xlfn.XLOOKUP(Table2[[#This Row],[HMIS Project ID]],'region ref'!A:A,'region ref'!C:C,"",0)))</f>
        <v>Region 03</v>
      </c>
      <c r="D144" t="str">
        <f>IF(OR(Table2[[#This Row],[CoC]]="Durham City &amp; County CoC",Table2[[#This Row],[CoC]]="Chapel Hill/Orange County CoC"),Table2[[#This Row],[CoC]],(_xlfn.XLOOKUP(Table2[[#This Row],[HMIS Project ID]],'region ref'!A:A,'region ref'!B:B,"",0)))</f>
        <v>Caldwell</v>
      </c>
      <c r="E144" t="str">
        <f>Table1[[#This Row],[Organization Name]]</f>
        <v>Dulatown Outreach Center - Caldwell County</v>
      </c>
      <c r="F144" t="str">
        <f>Table1[[#This Row],[Project Name]]</f>
        <v>Dulatown Outreach Center - Caldwell County - Kwanzaa Family Inn - ES - State ESG</v>
      </c>
      <c r="G144">
        <f>Table1[[#This Row],[HMIS Project ID]]</f>
        <v>1960</v>
      </c>
      <c r="H144" t="str">
        <f>Table1[[#This Row],[Project Type]]</f>
        <v>ES</v>
      </c>
      <c r="I144">
        <f>Table1[[#This Row],[Beds HH w/ Children]]</f>
        <v>7</v>
      </c>
      <c r="J144">
        <f>Table1[[#This Row],[Units HH w/ Children]]</f>
        <v>2</v>
      </c>
      <c r="K144">
        <f>Table1[[#This Row],[Beds HH w/o Children]]</f>
        <v>6</v>
      </c>
      <c r="L144">
        <f>Table1[[#This Row],[Year-Round Beds]]</f>
        <v>13</v>
      </c>
      <c r="M144">
        <f>Table1[[#This Row],[Overflow Beds]]</f>
        <v>0</v>
      </c>
      <c r="N144">
        <f>Table1[[#This Row],[Total Seasonal Beds]]</f>
        <v>0</v>
      </c>
      <c r="O144">
        <f>Table1[[#This Row],[Total Beds]]</f>
        <v>13</v>
      </c>
      <c r="P144">
        <f>Table1[[#This Row],[Pit Count]]</f>
        <v>13</v>
      </c>
      <c r="Q144" s="12">
        <f>IFERROR(Table2[[#This Row],[Pit Count]]/Table2[[#This Row],[Total Beds]],"0")</f>
        <v>1</v>
      </c>
      <c r="R144" t="str">
        <f>Table1[[#This Row],[HMIS Participating]]</f>
        <v>Yes</v>
      </c>
      <c r="S144">
        <f>Table1[[#This Row],[Victim Service Provider]]</f>
        <v>0</v>
      </c>
      <c r="T144" t="str">
        <f>Table1[[#This Row],[Target Population]]</f>
        <v>NA</v>
      </c>
      <c r="U144" t="str">
        <f>Table1[[#This Row],[Bed Type]]</f>
        <v>Facility</v>
      </c>
      <c r="V144" t="str">
        <f>Table1[[#This Row],[address1]]</f>
        <v>1631 Old North Rd</v>
      </c>
      <c r="W144">
        <f>Table1[[#This Row],[address2]]</f>
        <v>0</v>
      </c>
      <c r="X144" t="str">
        <f>Table1[[#This Row],[city]]</f>
        <v>Lenoir</v>
      </c>
      <c r="Y144" t="str">
        <f>Table1[[#This Row],[state]]</f>
        <v>NC</v>
      </c>
      <c r="Z144">
        <f>Table1[[#This Row],[zip]]</f>
        <v>28645</v>
      </c>
    </row>
    <row r="145" spans="2:26" x14ac:dyDescent="0.35">
      <c r="B145" t="str">
        <f>Table1[[#This Row],[CoC]]</f>
        <v>North Carolina Balance of State CoC</v>
      </c>
      <c r="C145" t="str">
        <f>IF(OR(Table2[[#This Row],[CoC]]="Durham City &amp; County CoC",Table2[[#This Row],[CoC]]="Chapel Hill/Orange County CoC"),"NA",(_xlfn.XLOOKUP(Table2[[#This Row],[HMIS Project ID]],'region ref'!A:A,'region ref'!C:C,"",0)))</f>
        <v>Region 03</v>
      </c>
      <c r="D145" t="str">
        <f>IF(OR(Table2[[#This Row],[CoC]]="Durham City &amp; County CoC",Table2[[#This Row],[CoC]]="Chapel Hill/Orange County CoC"),Table2[[#This Row],[CoC]],(_xlfn.XLOOKUP(Table2[[#This Row],[HMIS Project ID]],'region ref'!A:A,'region ref'!B:B,"",0)))</f>
        <v>Caldwell</v>
      </c>
      <c r="E145" t="str">
        <f>Table1[[#This Row],[Organization Name]]</f>
        <v>Dulatown Outreach Center - Caldwell County</v>
      </c>
      <c r="F145" t="str">
        <f>Table1[[#This Row],[Project Name]]</f>
        <v>Dulatown Outreach Center - Caldwell County - Kwanzaa Transitional Shelter - ES - Private</v>
      </c>
      <c r="G145">
        <f>Table1[[#This Row],[HMIS Project ID]]</f>
        <v>4719</v>
      </c>
      <c r="H145" t="str">
        <f>Table1[[#This Row],[Project Type]]</f>
        <v>ES</v>
      </c>
      <c r="I145">
        <f>Table1[[#This Row],[Beds HH w/ Children]]</f>
        <v>0</v>
      </c>
      <c r="J145">
        <f>Table1[[#This Row],[Units HH w/ Children]]</f>
        <v>0</v>
      </c>
      <c r="K145">
        <f>Table1[[#This Row],[Beds HH w/o Children]]</f>
        <v>1</v>
      </c>
      <c r="L145">
        <f>Table1[[#This Row],[Year-Round Beds]]</f>
        <v>1</v>
      </c>
      <c r="M145">
        <f>Table1[[#This Row],[Overflow Beds]]</f>
        <v>0</v>
      </c>
      <c r="N145">
        <f>Table1[[#This Row],[Total Seasonal Beds]]</f>
        <v>0</v>
      </c>
      <c r="O145">
        <f>Table1[[#This Row],[Total Beds]]</f>
        <v>1</v>
      </c>
      <c r="P145">
        <f>Table1[[#This Row],[Pit Count]]</f>
        <v>1</v>
      </c>
      <c r="Q145" s="12">
        <f>IFERROR(Table2[[#This Row],[Pit Count]]/Table2[[#This Row],[Total Beds]],"0")</f>
        <v>1</v>
      </c>
      <c r="R145" t="str">
        <f>Table1[[#This Row],[HMIS Participating]]</f>
        <v>Yes</v>
      </c>
      <c r="S145">
        <f>Table1[[#This Row],[Victim Service Provider]]</f>
        <v>0</v>
      </c>
      <c r="T145" t="str">
        <f>Table1[[#This Row],[Target Population]]</f>
        <v>NA</v>
      </c>
      <c r="U145" t="str">
        <f>Table1[[#This Row],[Bed Type]]</f>
        <v>Facility</v>
      </c>
      <c r="V145" t="str">
        <f>Table1[[#This Row],[address1]]</f>
        <v>1631 Old North Rd</v>
      </c>
      <c r="W145">
        <f>Table1[[#This Row],[address2]]</f>
        <v>0</v>
      </c>
      <c r="X145" t="str">
        <f>Table1[[#This Row],[city]]</f>
        <v>Lenoir</v>
      </c>
      <c r="Y145" t="str">
        <f>Table1[[#This Row],[state]]</f>
        <v>NC</v>
      </c>
      <c r="Z145">
        <f>Table1[[#This Row],[zip]]</f>
        <v>28645</v>
      </c>
    </row>
    <row r="146" spans="2:26" x14ac:dyDescent="0.35">
      <c r="B146" t="str">
        <f>Table1[[#This Row],[CoC]]</f>
        <v>North Carolina Balance of State CoC</v>
      </c>
      <c r="C146" t="str">
        <f>IF(OR(Table2[[#This Row],[CoC]]="Durham City &amp; County CoC",Table2[[#This Row],[CoC]]="Chapel Hill/Orange County CoC"),"NA",(_xlfn.XLOOKUP(Table2[[#This Row],[HMIS Project ID]],'region ref'!A:A,'region ref'!C:C,"",0)))</f>
        <v>Region 12</v>
      </c>
      <c r="D146" t="str">
        <f>IF(OR(Table2[[#This Row],[CoC]]="Durham City &amp; County CoC",Table2[[#This Row],[CoC]]="Chapel Hill/Orange County CoC"),Table2[[#This Row],[CoC]],(_xlfn.XLOOKUP(Table2[[#This Row],[HMIS Project ID]],'region ref'!A:A,'region ref'!B:B,"",0)))</f>
        <v>Beaufort</v>
      </c>
      <c r="E146" t="str">
        <f>Table1[[#This Row],[Organization Name]]</f>
        <v>Durham VAMC - Multiple BoS Counties</v>
      </c>
      <c r="F146" t="str">
        <f>Table1[[#This Row],[Project Name]]</f>
        <v>Durham VAMC - Beaufort County - HUD-VASH - VA</v>
      </c>
      <c r="G146">
        <f>Table1[[#This Row],[HMIS Project ID]]</f>
        <v>20385</v>
      </c>
      <c r="H146" t="str">
        <f>Table1[[#This Row],[Project Type]]</f>
        <v>PSH</v>
      </c>
      <c r="I146">
        <f>Table1[[#This Row],[Beds HH w/ Children]]</f>
        <v>0</v>
      </c>
      <c r="J146">
        <f>Table1[[#This Row],[Units HH w/ Children]]</f>
        <v>0</v>
      </c>
      <c r="K146">
        <f>Table1[[#This Row],[Beds HH w/o Children]]</f>
        <v>1</v>
      </c>
      <c r="L146">
        <f>Table1[[#This Row],[Year-Round Beds]]</f>
        <v>1</v>
      </c>
      <c r="M146">
        <f>Table1[[#This Row],[Overflow Beds]]</f>
        <v>0</v>
      </c>
      <c r="N146">
        <f>Table1[[#This Row],[Total Seasonal Beds]]</f>
        <v>0</v>
      </c>
      <c r="O146">
        <f>Table1[[#This Row],[Total Beds]]</f>
        <v>1</v>
      </c>
      <c r="P146">
        <f>Table1[[#This Row],[Pit Count]]</f>
        <v>0</v>
      </c>
      <c r="Q146" s="12">
        <f>IFERROR(Table2[[#This Row],[Pit Count]]/Table2[[#This Row],[Total Beds]],"0")</f>
        <v>0</v>
      </c>
      <c r="R146" t="str">
        <f>Table1[[#This Row],[HMIS Participating]]</f>
        <v>No</v>
      </c>
      <c r="S146">
        <f>Table1[[#This Row],[Victim Service Provider]]</f>
        <v>0</v>
      </c>
      <c r="T146" t="str">
        <f>Table1[[#This Row],[Target Population]]</f>
        <v>NA</v>
      </c>
      <c r="U146">
        <f>Table1[[#This Row],[Bed Type]]</f>
        <v>0</v>
      </c>
      <c r="V146">
        <f>Table1[[#This Row],[address1]]</f>
        <v>0</v>
      </c>
      <c r="W146">
        <f>Table1[[#This Row],[address2]]</f>
        <v>0</v>
      </c>
      <c r="X146" t="str">
        <f>Table1[[#This Row],[city]]</f>
        <v>Washington</v>
      </c>
      <c r="Y146" t="str">
        <f>Table1[[#This Row],[state]]</f>
        <v>NC</v>
      </c>
      <c r="Z146">
        <f>Table1[[#This Row],[zip]]</f>
        <v>27889</v>
      </c>
    </row>
    <row r="147" spans="2:26" x14ac:dyDescent="0.35">
      <c r="B147" t="str">
        <f>Table1[[#This Row],[CoC]]</f>
        <v>North Carolina Balance of State CoC</v>
      </c>
      <c r="C147" t="str">
        <f>IF(OR(Table2[[#This Row],[CoC]]="Durham City &amp; County CoC",Table2[[#This Row],[CoC]]="Chapel Hill/Orange County CoC"),"NA",(_xlfn.XLOOKUP(Table2[[#This Row],[HMIS Project ID]],'region ref'!A:A,'region ref'!C:C,"",0)))</f>
        <v>Region 13</v>
      </c>
      <c r="D147" t="str">
        <f>IF(OR(Table2[[#This Row],[CoC]]="Durham City &amp; County CoC",Table2[[#This Row],[CoC]]="Chapel Hill/Orange County CoC"),Table2[[#This Row],[CoC]],(_xlfn.XLOOKUP(Table2[[#This Row],[HMIS Project ID]],'region ref'!A:A,'region ref'!B:B,"",0)))</f>
        <v>Carteret</v>
      </c>
      <c r="E147" t="str">
        <f>Table1[[#This Row],[Organization Name]]</f>
        <v>Durham VAMC - Multiple BoS Counties</v>
      </c>
      <c r="F147" t="str">
        <f>Table1[[#This Row],[Project Name]]</f>
        <v>Durham VAMC - Carteret County - HUD-VASH - VA</v>
      </c>
      <c r="G147">
        <f>Table1[[#This Row],[HMIS Project ID]]</f>
        <v>21100</v>
      </c>
      <c r="H147" t="str">
        <f>Table1[[#This Row],[Project Type]]</f>
        <v>PSH</v>
      </c>
      <c r="I147">
        <f>Table1[[#This Row],[Beds HH w/ Children]]</f>
        <v>0</v>
      </c>
      <c r="J147">
        <f>Table1[[#This Row],[Units HH w/ Children]]</f>
        <v>0</v>
      </c>
      <c r="K147">
        <f>Table1[[#This Row],[Beds HH w/o Children]]</f>
        <v>1</v>
      </c>
      <c r="L147">
        <f>Table1[[#This Row],[Year-Round Beds]]</f>
        <v>1</v>
      </c>
      <c r="M147">
        <f>Table1[[#This Row],[Overflow Beds]]</f>
        <v>0</v>
      </c>
      <c r="N147">
        <f>Table1[[#This Row],[Total Seasonal Beds]]</f>
        <v>0</v>
      </c>
      <c r="O147">
        <f>Table1[[#This Row],[Total Beds]]</f>
        <v>1</v>
      </c>
      <c r="P147">
        <f>Table1[[#This Row],[Pit Count]]</f>
        <v>0</v>
      </c>
      <c r="Q147" s="12">
        <f>IFERROR(Table2[[#This Row],[Pit Count]]/Table2[[#This Row],[Total Beds]],"0")</f>
        <v>0</v>
      </c>
      <c r="R147" t="str">
        <f>Table1[[#This Row],[HMIS Participating]]</f>
        <v>No</v>
      </c>
      <c r="S147">
        <f>Table1[[#This Row],[Victim Service Provider]]</f>
        <v>0</v>
      </c>
      <c r="T147" t="str">
        <f>Table1[[#This Row],[Target Population]]</f>
        <v>NA</v>
      </c>
      <c r="U147">
        <f>Table1[[#This Row],[Bed Type]]</f>
        <v>0</v>
      </c>
      <c r="V147">
        <f>Table1[[#This Row],[address1]]</f>
        <v>0</v>
      </c>
      <c r="W147">
        <f>Table1[[#This Row],[address2]]</f>
        <v>0</v>
      </c>
      <c r="X147" t="str">
        <f>Table1[[#This Row],[city]]</f>
        <v>Morehead City</v>
      </c>
      <c r="Y147" t="str">
        <f>Table1[[#This Row],[state]]</f>
        <v>NC</v>
      </c>
      <c r="Z147">
        <f>Table1[[#This Row],[zip]]</f>
        <v>28557</v>
      </c>
    </row>
    <row r="148" spans="2:26" x14ac:dyDescent="0.35">
      <c r="B148" t="str">
        <f>Table1[[#This Row],[CoC]]</f>
        <v>North Carolina Balance of State CoC</v>
      </c>
      <c r="C148" t="str">
        <f>IF(OR(Table2[[#This Row],[CoC]]="Durham City &amp; County CoC",Table2[[#This Row],[CoC]]="Chapel Hill/Orange County CoC"),"NA",(_xlfn.XLOOKUP(Table2[[#This Row],[HMIS Project ID]],'region ref'!A:A,'region ref'!C:C,"",0)))</f>
        <v>Region 6</v>
      </c>
      <c r="D148" t="str">
        <f>IF(OR(Table2[[#This Row],[CoC]]="Durham City &amp; County CoC",Table2[[#This Row],[CoC]]="Chapel Hill/Orange County CoC"),Table2[[#This Row],[CoC]],(_xlfn.XLOOKUP(Table2[[#This Row],[HMIS Project ID]],'region ref'!A:A,'region ref'!B:B,"",0)))</f>
        <v>Chatham</v>
      </c>
      <c r="E148" t="str">
        <f>Table1[[#This Row],[Organization Name]]</f>
        <v>Durham VAMC - Multiple BoS Counties</v>
      </c>
      <c r="F148" t="str">
        <f>Table1[[#This Row],[Project Name]]</f>
        <v>Durham VAMC - Chatham County - HUD-VASH - VA</v>
      </c>
      <c r="G148">
        <f>Table1[[#This Row],[HMIS Project ID]]</f>
        <v>20057</v>
      </c>
      <c r="H148" t="str">
        <f>Table1[[#This Row],[Project Type]]</f>
        <v>PSH</v>
      </c>
      <c r="I148">
        <f>Table1[[#This Row],[Beds HH w/ Children]]</f>
        <v>0</v>
      </c>
      <c r="J148">
        <f>Table1[[#This Row],[Units HH w/ Children]]</f>
        <v>0</v>
      </c>
      <c r="K148">
        <f>Table1[[#This Row],[Beds HH w/o Children]]</f>
        <v>5</v>
      </c>
      <c r="L148">
        <f>Table1[[#This Row],[Year-Round Beds]]</f>
        <v>5</v>
      </c>
      <c r="M148">
        <f>Table1[[#This Row],[Overflow Beds]]</f>
        <v>0</v>
      </c>
      <c r="N148">
        <f>Table1[[#This Row],[Total Seasonal Beds]]</f>
        <v>0</v>
      </c>
      <c r="O148">
        <f>Table1[[#This Row],[Total Beds]]</f>
        <v>5</v>
      </c>
      <c r="P148">
        <f>Table1[[#This Row],[Pit Count]]</f>
        <v>5</v>
      </c>
      <c r="Q148" s="12">
        <f>IFERROR(Table2[[#This Row],[Pit Count]]/Table2[[#This Row],[Total Beds]],"0")</f>
        <v>1</v>
      </c>
      <c r="R148" t="str">
        <f>Table1[[#This Row],[HMIS Participating]]</f>
        <v>No</v>
      </c>
      <c r="S148">
        <f>Table1[[#This Row],[Victim Service Provider]]</f>
        <v>0</v>
      </c>
      <c r="T148" t="str">
        <f>Table1[[#This Row],[Target Population]]</f>
        <v>NA</v>
      </c>
      <c r="U148">
        <f>Table1[[#This Row],[Bed Type]]</f>
        <v>0</v>
      </c>
      <c r="V148">
        <f>Table1[[#This Row],[address1]]</f>
        <v>0</v>
      </c>
      <c r="W148">
        <f>Table1[[#This Row],[address2]]</f>
        <v>0</v>
      </c>
      <c r="X148">
        <f>Table1[[#This Row],[city]]</f>
        <v>0</v>
      </c>
      <c r="Y148">
        <f>Table1[[#This Row],[state]]</f>
        <v>0</v>
      </c>
      <c r="Z148">
        <f>Table1[[#This Row],[zip]]</f>
        <v>27834</v>
      </c>
    </row>
    <row r="149" spans="2:26" x14ac:dyDescent="0.35">
      <c r="B149" t="str">
        <f>Table1[[#This Row],[CoC]]</f>
        <v>North Carolina Balance of State CoC</v>
      </c>
      <c r="C149" t="str">
        <f>IF(OR(Table2[[#This Row],[CoC]]="Durham City &amp; County CoC",Table2[[#This Row],[CoC]]="Chapel Hill/Orange County CoC"),"NA",(_xlfn.XLOOKUP(Table2[[#This Row],[HMIS Project ID]],'region ref'!A:A,'region ref'!C:C,"",0)))</f>
        <v>Region 09</v>
      </c>
      <c r="D149" t="str">
        <f>IF(OR(Table2[[#This Row],[CoC]]="Durham City &amp; County CoC",Table2[[#This Row],[CoC]]="Chapel Hill/Orange County CoC"),Table2[[#This Row],[CoC]],(_xlfn.XLOOKUP(Table2[[#This Row],[HMIS Project ID]],'region ref'!A:A,'region ref'!B:B,"",0)))</f>
        <v>Edgecombe</v>
      </c>
      <c r="E149" t="str">
        <f>Table1[[#This Row],[Organization Name]]</f>
        <v>Durham VAMC - Multiple BoS Counties</v>
      </c>
      <c r="F149" t="str">
        <f>Table1[[#This Row],[Project Name]]</f>
        <v>Durham VAMC - Edgecombe County - HUD-VASH - VA</v>
      </c>
      <c r="G149">
        <f>Table1[[#This Row],[HMIS Project ID]]</f>
        <v>20349</v>
      </c>
      <c r="H149" t="str">
        <f>Table1[[#This Row],[Project Type]]</f>
        <v>PSH</v>
      </c>
      <c r="I149">
        <f>Table1[[#This Row],[Beds HH w/ Children]]</f>
        <v>0</v>
      </c>
      <c r="J149">
        <f>Table1[[#This Row],[Units HH w/ Children]]</f>
        <v>0</v>
      </c>
      <c r="K149">
        <f>Table1[[#This Row],[Beds HH w/o Children]]</f>
        <v>11</v>
      </c>
      <c r="L149">
        <f>Table1[[#This Row],[Year-Round Beds]]</f>
        <v>11</v>
      </c>
      <c r="M149">
        <f>Table1[[#This Row],[Overflow Beds]]</f>
        <v>0</v>
      </c>
      <c r="N149">
        <f>Table1[[#This Row],[Total Seasonal Beds]]</f>
        <v>0</v>
      </c>
      <c r="O149">
        <f>Table1[[#This Row],[Total Beds]]</f>
        <v>11</v>
      </c>
      <c r="P149">
        <f>Table1[[#This Row],[Pit Count]]</f>
        <v>8</v>
      </c>
      <c r="Q149" s="12">
        <f>IFERROR(Table2[[#This Row],[Pit Count]]/Table2[[#This Row],[Total Beds]],"0")</f>
        <v>0.72727272727272729</v>
      </c>
      <c r="R149" t="str">
        <f>Table1[[#This Row],[HMIS Participating]]</f>
        <v>No</v>
      </c>
      <c r="S149">
        <f>Table1[[#This Row],[Victim Service Provider]]</f>
        <v>0</v>
      </c>
      <c r="T149" t="str">
        <f>Table1[[#This Row],[Target Population]]</f>
        <v>NA</v>
      </c>
      <c r="U149">
        <f>Table1[[#This Row],[Bed Type]]</f>
        <v>0</v>
      </c>
      <c r="V149">
        <f>Table1[[#This Row],[address1]]</f>
        <v>0</v>
      </c>
      <c r="W149">
        <f>Table1[[#This Row],[address2]]</f>
        <v>0</v>
      </c>
      <c r="X149">
        <f>Table1[[#This Row],[city]]</f>
        <v>0</v>
      </c>
      <c r="Y149">
        <f>Table1[[#This Row],[state]]</f>
        <v>0</v>
      </c>
      <c r="Z149">
        <f>Table1[[#This Row],[zip]]</f>
        <v>27801</v>
      </c>
    </row>
    <row r="150" spans="2:26" x14ac:dyDescent="0.35">
      <c r="B150" t="str">
        <f>Table1[[#This Row],[CoC]]</f>
        <v>North Carolina Balance of State CoC</v>
      </c>
      <c r="C150" t="str">
        <f>IF(OR(Table2[[#This Row],[CoC]]="Durham City &amp; County CoC",Table2[[#This Row],[CoC]]="Chapel Hill/Orange County CoC"),"NA",(_xlfn.XLOOKUP(Table2[[#This Row],[HMIS Project ID]],'region ref'!A:A,'region ref'!C:C,"",0)))</f>
        <v>Region 9</v>
      </c>
      <c r="D150" t="str">
        <f>IF(OR(Table2[[#This Row],[CoC]]="Durham City &amp; County CoC",Table2[[#This Row],[CoC]]="Chapel Hill/Orange County CoC"),Table2[[#This Row],[CoC]],(_xlfn.XLOOKUP(Table2[[#This Row],[HMIS Project ID]],'region ref'!A:A,'region ref'!B:B,"",0)))</f>
        <v>Granville</v>
      </c>
      <c r="E150" t="str">
        <f>Table1[[#This Row],[Organization Name]]</f>
        <v>Durham VAMC - Multiple BoS Counties</v>
      </c>
      <c r="F150" t="str">
        <f>Table1[[#This Row],[Project Name]]</f>
        <v>Durham VAMC - Granville County - HUD-VASH - VA</v>
      </c>
      <c r="G150">
        <f>Table1[[#This Row],[HMIS Project ID]]</f>
        <v>20059</v>
      </c>
      <c r="H150" t="str">
        <f>Table1[[#This Row],[Project Type]]</f>
        <v>PSH</v>
      </c>
      <c r="I150">
        <f>Table1[[#This Row],[Beds HH w/ Children]]</f>
        <v>0</v>
      </c>
      <c r="J150">
        <f>Table1[[#This Row],[Units HH w/ Children]]</f>
        <v>0</v>
      </c>
      <c r="K150">
        <f>Table1[[#This Row],[Beds HH w/o Children]]</f>
        <v>2</v>
      </c>
      <c r="L150">
        <f>Table1[[#This Row],[Year-Round Beds]]</f>
        <v>2</v>
      </c>
      <c r="M150">
        <f>Table1[[#This Row],[Overflow Beds]]</f>
        <v>0</v>
      </c>
      <c r="N150">
        <f>Table1[[#This Row],[Total Seasonal Beds]]</f>
        <v>0</v>
      </c>
      <c r="O150">
        <f>Table1[[#This Row],[Total Beds]]</f>
        <v>2</v>
      </c>
      <c r="P150">
        <f>Table1[[#This Row],[Pit Count]]</f>
        <v>1</v>
      </c>
      <c r="Q150" s="12">
        <f>IFERROR(Table2[[#This Row],[Pit Count]]/Table2[[#This Row],[Total Beds]],"0")</f>
        <v>0.5</v>
      </c>
      <c r="R150" t="str">
        <f>Table1[[#This Row],[HMIS Participating]]</f>
        <v>No</v>
      </c>
      <c r="S150">
        <f>Table1[[#This Row],[Victim Service Provider]]</f>
        <v>0</v>
      </c>
      <c r="T150" t="str">
        <f>Table1[[#This Row],[Target Population]]</f>
        <v>NA</v>
      </c>
      <c r="U150">
        <f>Table1[[#This Row],[Bed Type]]</f>
        <v>0</v>
      </c>
      <c r="V150">
        <f>Table1[[#This Row],[address1]]</f>
        <v>0</v>
      </c>
      <c r="W150">
        <f>Table1[[#This Row],[address2]]</f>
        <v>0</v>
      </c>
      <c r="X150">
        <f>Table1[[#This Row],[city]]</f>
        <v>0</v>
      </c>
      <c r="Y150">
        <f>Table1[[#This Row],[state]]</f>
        <v>0</v>
      </c>
      <c r="Z150">
        <f>Table1[[#This Row],[zip]]</f>
        <v>27565</v>
      </c>
    </row>
    <row r="151" spans="2:26" x14ac:dyDescent="0.35">
      <c r="B151" t="str">
        <f>Table1[[#This Row],[CoC]]</f>
        <v>North Carolina Balance of State CoC</v>
      </c>
      <c r="C151" t="str">
        <f>IF(OR(Table2[[#This Row],[CoC]]="Durham City &amp; County CoC",Table2[[#This Row],[CoC]]="Chapel Hill/Orange County CoC"),"NA",(_xlfn.XLOOKUP(Table2[[#This Row],[HMIS Project ID]],'region ref'!A:A,'region ref'!C:C,"",0)))</f>
        <v>Region 09</v>
      </c>
      <c r="D151" t="str">
        <f>IF(OR(Table2[[#This Row],[CoC]]="Durham City &amp; County CoC",Table2[[#This Row],[CoC]]="Chapel Hill/Orange County CoC"),Table2[[#This Row],[CoC]],(_xlfn.XLOOKUP(Table2[[#This Row],[HMIS Project ID]],'region ref'!A:A,'region ref'!B:B,"",0)))</f>
        <v>Halifax</v>
      </c>
      <c r="E151" t="str">
        <f>Table1[[#This Row],[Organization Name]]</f>
        <v>Durham VAMC - Multiple BoS Counties</v>
      </c>
      <c r="F151" t="str">
        <f>Table1[[#This Row],[Project Name]]</f>
        <v>Durham VAMC - Halifax County - HUD-VASH - VA</v>
      </c>
      <c r="G151">
        <f>Table1[[#This Row],[HMIS Project ID]]</f>
        <v>20586</v>
      </c>
      <c r="H151" t="str">
        <f>Table1[[#This Row],[Project Type]]</f>
        <v>PSH</v>
      </c>
      <c r="I151">
        <f>Table1[[#This Row],[Beds HH w/ Children]]</f>
        <v>0</v>
      </c>
      <c r="J151">
        <f>Table1[[#This Row],[Units HH w/ Children]]</f>
        <v>0</v>
      </c>
      <c r="K151">
        <f>Table1[[#This Row],[Beds HH w/o Children]]</f>
        <v>2</v>
      </c>
      <c r="L151">
        <f>Table1[[#This Row],[Year-Round Beds]]</f>
        <v>2</v>
      </c>
      <c r="M151">
        <f>Table1[[#This Row],[Overflow Beds]]</f>
        <v>0</v>
      </c>
      <c r="N151">
        <f>Table1[[#This Row],[Total Seasonal Beds]]</f>
        <v>0</v>
      </c>
      <c r="O151">
        <f>Table1[[#This Row],[Total Beds]]</f>
        <v>2</v>
      </c>
      <c r="P151">
        <f>Table1[[#This Row],[Pit Count]]</f>
        <v>1</v>
      </c>
      <c r="Q151" s="12">
        <f>IFERROR(Table2[[#This Row],[Pit Count]]/Table2[[#This Row],[Total Beds]],"0")</f>
        <v>0.5</v>
      </c>
      <c r="R151" t="str">
        <f>Table1[[#This Row],[HMIS Participating]]</f>
        <v>No</v>
      </c>
      <c r="S151">
        <f>Table1[[#This Row],[Victim Service Provider]]</f>
        <v>0</v>
      </c>
      <c r="T151" t="str">
        <f>Table1[[#This Row],[Target Population]]</f>
        <v>NA</v>
      </c>
      <c r="U151">
        <f>Table1[[#This Row],[Bed Type]]</f>
        <v>0</v>
      </c>
      <c r="V151">
        <f>Table1[[#This Row],[address1]]</f>
        <v>0</v>
      </c>
      <c r="W151">
        <f>Table1[[#This Row],[address2]]</f>
        <v>0</v>
      </c>
      <c r="X151">
        <f>Table1[[#This Row],[city]]</f>
        <v>0</v>
      </c>
      <c r="Y151">
        <f>Table1[[#This Row],[state]]</f>
        <v>0</v>
      </c>
      <c r="Z151">
        <f>Table1[[#This Row],[zip]]</f>
        <v>27823</v>
      </c>
    </row>
    <row r="152" spans="2:26" x14ac:dyDescent="0.35">
      <c r="B152" t="str">
        <f>Table1[[#This Row],[CoC]]</f>
        <v>North Carolina Balance of State CoC</v>
      </c>
      <c r="C152" t="str">
        <f>IF(OR(Table2[[#This Row],[CoC]]="Durham City &amp; County CoC",Table2[[#This Row],[CoC]]="Chapel Hill/Orange County CoC"),"NA",(_xlfn.XLOOKUP(Table2[[#This Row],[HMIS Project ID]],'region ref'!A:A,'region ref'!C:C,"",0)))</f>
        <v>Region 7</v>
      </c>
      <c r="D152" t="str">
        <f>IF(OR(Table2[[#This Row],[CoC]]="Durham City &amp; County CoC",Table2[[#This Row],[CoC]]="Chapel Hill/Orange County CoC"),Table2[[#This Row],[CoC]],(_xlfn.XLOOKUP(Table2[[#This Row],[HMIS Project ID]],'region ref'!A:A,'region ref'!B:B,"",0)))</f>
        <v>Johnston</v>
      </c>
      <c r="E152" t="str">
        <f>Table1[[#This Row],[Organization Name]]</f>
        <v>Durham VAMC - Multiple BoS Counties</v>
      </c>
      <c r="F152" t="str">
        <f>Table1[[#This Row],[Project Name]]</f>
        <v>Durham VAMC - Johnston County - HUD-VASH - VA</v>
      </c>
      <c r="G152">
        <f>Table1[[#This Row],[HMIS Project ID]]</f>
        <v>20061</v>
      </c>
      <c r="H152" t="str">
        <f>Table1[[#This Row],[Project Type]]</f>
        <v>PSH</v>
      </c>
      <c r="I152">
        <f>Table1[[#This Row],[Beds HH w/ Children]]</f>
        <v>0</v>
      </c>
      <c r="J152">
        <f>Table1[[#This Row],[Units HH w/ Children]]</f>
        <v>0</v>
      </c>
      <c r="K152">
        <f>Table1[[#This Row],[Beds HH w/o Children]]</f>
        <v>1</v>
      </c>
      <c r="L152">
        <f>Table1[[#This Row],[Year-Round Beds]]</f>
        <v>1</v>
      </c>
      <c r="M152">
        <f>Table1[[#This Row],[Overflow Beds]]</f>
        <v>0</v>
      </c>
      <c r="N152">
        <f>Table1[[#This Row],[Total Seasonal Beds]]</f>
        <v>0</v>
      </c>
      <c r="O152">
        <f>Table1[[#This Row],[Total Beds]]</f>
        <v>1</v>
      </c>
      <c r="P152">
        <f>Table1[[#This Row],[Pit Count]]</f>
        <v>1</v>
      </c>
      <c r="Q152" s="12">
        <f>IFERROR(Table2[[#This Row],[Pit Count]]/Table2[[#This Row],[Total Beds]],"0")</f>
        <v>1</v>
      </c>
      <c r="R152" t="str">
        <f>Table1[[#This Row],[HMIS Participating]]</f>
        <v>No</v>
      </c>
      <c r="S152">
        <f>Table1[[#This Row],[Victim Service Provider]]</f>
        <v>0</v>
      </c>
      <c r="T152" t="str">
        <f>Table1[[#This Row],[Target Population]]</f>
        <v>NA</v>
      </c>
      <c r="U152">
        <f>Table1[[#This Row],[Bed Type]]</f>
        <v>0</v>
      </c>
      <c r="V152">
        <f>Table1[[#This Row],[address1]]</f>
        <v>0</v>
      </c>
      <c r="W152">
        <f>Table1[[#This Row],[address2]]</f>
        <v>0</v>
      </c>
      <c r="X152">
        <f>Table1[[#This Row],[city]]</f>
        <v>0</v>
      </c>
      <c r="Y152">
        <f>Table1[[#This Row],[state]]</f>
        <v>0</v>
      </c>
      <c r="Z152">
        <f>Table1[[#This Row],[zip]]</f>
        <v>27520</v>
      </c>
    </row>
    <row r="153" spans="2:26" x14ac:dyDescent="0.35">
      <c r="B153" t="str">
        <f>Table1[[#This Row],[CoC]]</f>
        <v>North Carolina Balance of State CoC</v>
      </c>
      <c r="C153" t="str">
        <f>IF(OR(Table2[[#This Row],[CoC]]="Durham City &amp; County CoC",Table2[[#This Row],[CoC]]="Chapel Hill/Orange County CoC"),"NA",(_xlfn.XLOOKUP(Table2[[#This Row],[HMIS Project ID]],'region ref'!A:A,'region ref'!C:C,"",0)))</f>
        <v>Region 10</v>
      </c>
      <c r="D153" t="str">
        <f>IF(OR(Table2[[#This Row],[CoC]]="Durham City &amp; County CoC",Table2[[#This Row],[CoC]]="Chapel Hill/Orange County CoC"),Table2[[#This Row],[CoC]],(_xlfn.XLOOKUP(Table2[[#This Row],[HMIS Project ID]],'region ref'!A:A,'region ref'!B:B,"",0)))</f>
        <v>Wilson</v>
      </c>
      <c r="E153" t="str">
        <f>Table1[[#This Row],[Organization Name]]</f>
        <v>Durham VAMC - Multiple BoS Counties</v>
      </c>
      <c r="F153" t="str">
        <f>Table1[[#This Row],[Project Name]]</f>
        <v>Durham VAMC - Wilson County - HUD-VASH - VA</v>
      </c>
      <c r="G153">
        <f>Table1[[#This Row],[HMIS Project ID]]</f>
        <v>20352</v>
      </c>
      <c r="H153" t="str">
        <f>Table1[[#This Row],[Project Type]]</f>
        <v>PSH</v>
      </c>
      <c r="I153">
        <f>Table1[[#This Row],[Beds HH w/ Children]]</f>
        <v>0</v>
      </c>
      <c r="J153">
        <f>Table1[[#This Row],[Units HH w/ Children]]</f>
        <v>0</v>
      </c>
      <c r="K153">
        <f>Table1[[#This Row],[Beds HH w/o Children]]</f>
        <v>5</v>
      </c>
      <c r="L153">
        <f>Table1[[#This Row],[Year-Round Beds]]</f>
        <v>5</v>
      </c>
      <c r="M153">
        <f>Table1[[#This Row],[Overflow Beds]]</f>
        <v>0</v>
      </c>
      <c r="N153">
        <f>Table1[[#This Row],[Total Seasonal Beds]]</f>
        <v>0</v>
      </c>
      <c r="O153">
        <f>Table1[[#This Row],[Total Beds]]</f>
        <v>5</v>
      </c>
      <c r="P153">
        <f>Table1[[#This Row],[Pit Count]]</f>
        <v>3</v>
      </c>
      <c r="Q153" s="12">
        <f>IFERROR(Table2[[#This Row],[Pit Count]]/Table2[[#This Row],[Total Beds]],"0")</f>
        <v>0.6</v>
      </c>
      <c r="R153" t="str">
        <f>Table1[[#This Row],[HMIS Participating]]</f>
        <v>No</v>
      </c>
      <c r="S153">
        <f>Table1[[#This Row],[Victim Service Provider]]</f>
        <v>0</v>
      </c>
      <c r="T153" t="str">
        <f>Table1[[#This Row],[Target Population]]</f>
        <v>NA</v>
      </c>
      <c r="U153">
        <f>Table1[[#This Row],[Bed Type]]</f>
        <v>0</v>
      </c>
      <c r="V153">
        <f>Table1[[#This Row],[address1]]</f>
        <v>0</v>
      </c>
      <c r="W153">
        <f>Table1[[#This Row],[address2]]</f>
        <v>0</v>
      </c>
      <c r="X153">
        <f>Table1[[#This Row],[city]]</f>
        <v>0</v>
      </c>
      <c r="Y153">
        <f>Table1[[#This Row],[state]]</f>
        <v>0</v>
      </c>
      <c r="Z153">
        <f>Table1[[#This Row],[zip]]</f>
        <v>27893</v>
      </c>
    </row>
    <row r="154" spans="2:26" x14ac:dyDescent="0.35">
      <c r="B154" t="str">
        <f>Table1[[#This Row],[CoC]]</f>
        <v>North Carolina Balance of State CoC</v>
      </c>
      <c r="C154" t="str">
        <f>IF(OR(Table2[[#This Row],[CoC]]="Durham City &amp; County CoC",Table2[[#This Row],[CoC]]="Chapel Hill/Orange County CoC"),"NA",(_xlfn.XLOOKUP(Table2[[#This Row],[HMIS Project ID]],'region ref'!A:A,'region ref'!C:C,"",0)))</f>
        <v>Region 13</v>
      </c>
      <c r="D154" t="str">
        <f>IF(OR(Table2[[#This Row],[CoC]]="Durham City &amp; County CoC",Table2[[#This Row],[CoC]]="Chapel Hill/Orange County CoC"),Table2[[#This Row],[CoC]],(_xlfn.XLOOKUP(Table2[[#This Row],[HMIS Project ID]],'region ref'!A:A,'region ref'!B:B,"",0)))</f>
        <v>Craven</v>
      </c>
      <c r="E154" t="str">
        <f>Table1[[#This Row],[Organization Name]]</f>
        <v>Durham VAMC - Pitt County</v>
      </c>
      <c r="F154" t="str">
        <f>Table1[[#This Row],[Project Name]]</f>
        <v>Durham VAMC - Craven County - HUD-VASH - VA</v>
      </c>
      <c r="G154">
        <f>Table1[[#This Row],[HMIS Project ID]]</f>
        <v>20347</v>
      </c>
      <c r="H154" t="str">
        <f>Table1[[#This Row],[Project Type]]</f>
        <v>PSH</v>
      </c>
      <c r="I154">
        <f>Table1[[#This Row],[Beds HH w/ Children]]</f>
        <v>0</v>
      </c>
      <c r="J154">
        <f>Table1[[#This Row],[Units HH w/ Children]]</f>
        <v>0</v>
      </c>
      <c r="K154">
        <f>Table1[[#This Row],[Beds HH w/o Children]]</f>
        <v>4</v>
      </c>
      <c r="L154">
        <f>Table1[[#This Row],[Year-Round Beds]]</f>
        <v>4</v>
      </c>
      <c r="M154">
        <f>Table1[[#This Row],[Overflow Beds]]</f>
        <v>0</v>
      </c>
      <c r="N154">
        <f>Table1[[#This Row],[Total Seasonal Beds]]</f>
        <v>0</v>
      </c>
      <c r="O154">
        <f>Table1[[#This Row],[Total Beds]]</f>
        <v>4</v>
      </c>
      <c r="P154">
        <f>Table1[[#This Row],[Pit Count]]</f>
        <v>3</v>
      </c>
      <c r="Q154" s="12">
        <f>IFERROR(Table2[[#This Row],[Pit Count]]/Table2[[#This Row],[Total Beds]],"0")</f>
        <v>0.75</v>
      </c>
      <c r="R154" t="str">
        <f>Table1[[#This Row],[HMIS Participating]]</f>
        <v>No</v>
      </c>
      <c r="S154">
        <f>Table1[[#This Row],[Victim Service Provider]]</f>
        <v>0</v>
      </c>
      <c r="T154" t="str">
        <f>Table1[[#This Row],[Target Population]]</f>
        <v>NA</v>
      </c>
      <c r="U154">
        <f>Table1[[#This Row],[Bed Type]]</f>
        <v>0</v>
      </c>
      <c r="V154">
        <f>Table1[[#This Row],[address1]]</f>
        <v>0</v>
      </c>
      <c r="W154">
        <f>Table1[[#This Row],[address2]]</f>
        <v>0</v>
      </c>
      <c r="X154">
        <f>Table1[[#This Row],[city]]</f>
        <v>0</v>
      </c>
      <c r="Y154">
        <f>Table1[[#This Row],[state]]</f>
        <v>0</v>
      </c>
      <c r="Z154">
        <f>Table1[[#This Row],[zip]]</f>
        <v>28532</v>
      </c>
    </row>
    <row r="155" spans="2:26" x14ac:dyDescent="0.35">
      <c r="B155" t="str">
        <f>Table1[[#This Row],[CoC]]</f>
        <v>North Carolina Balance of State CoC</v>
      </c>
      <c r="C155" t="str">
        <f>IF(OR(Table2[[#This Row],[CoC]]="Durham City &amp; County CoC",Table2[[#This Row],[CoC]]="Chapel Hill/Orange County CoC"),"NA",(_xlfn.XLOOKUP(Table2[[#This Row],[HMIS Project ID]],'region ref'!A:A,'region ref'!C:C,"",0)))</f>
        <v>Region 12</v>
      </c>
      <c r="D155" t="str">
        <f>IF(OR(Table2[[#This Row],[CoC]]="Durham City &amp; County CoC",Table2[[#This Row],[CoC]]="Chapel Hill/Orange County CoC"),Table2[[#This Row],[CoC]],(_xlfn.XLOOKUP(Table2[[#This Row],[HMIS Project ID]],'region ref'!A:A,'region ref'!B:B,"",0)))</f>
        <v>Pitt</v>
      </c>
      <c r="E155" t="str">
        <f>Table1[[#This Row],[Organization Name]]</f>
        <v>Durham VAMC - Pitt County</v>
      </c>
      <c r="F155" t="str">
        <f>Table1[[#This Row],[Project Name]]</f>
        <v>Durham VAMC - Pitt County - HUD-VASH - VA</v>
      </c>
      <c r="G155">
        <f>Table1[[#This Row],[HMIS Project ID]]</f>
        <v>20067</v>
      </c>
      <c r="H155" t="str">
        <f>Table1[[#This Row],[Project Type]]</f>
        <v>PSH</v>
      </c>
      <c r="I155">
        <f>Table1[[#This Row],[Beds HH w/ Children]]</f>
        <v>0</v>
      </c>
      <c r="J155">
        <f>Table1[[#This Row],[Units HH w/ Children]]</f>
        <v>0</v>
      </c>
      <c r="K155">
        <f>Table1[[#This Row],[Beds HH w/o Children]]</f>
        <v>53</v>
      </c>
      <c r="L155">
        <f>Table1[[#This Row],[Year-Round Beds]]</f>
        <v>53</v>
      </c>
      <c r="M155">
        <f>Table1[[#This Row],[Overflow Beds]]</f>
        <v>0</v>
      </c>
      <c r="N155">
        <f>Table1[[#This Row],[Total Seasonal Beds]]</f>
        <v>0</v>
      </c>
      <c r="O155">
        <f>Table1[[#This Row],[Total Beds]]</f>
        <v>53</v>
      </c>
      <c r="P155">
        <f>Table1[[#This Row],[Pit Count]]</f>
        <v>41</v>
      </c>
      <c r="Q155" s="12">
        <f>IFERROR(Table2[[#This Row],[Pit Count]]/Table2[[#This Row],[Total Beds]],"0")</f>
        <v>0.77358490566037741</v>
      </c>
      <c r="R155" t="str">
        <f>Table1[[#This Row],[HMIS Participating]]</f>
        <v>No</v>
      </c>
      <c r="S155">
        <f>Table1[[#This Row],[Victim Service Provider]]</f>
        <v>0</v>
      </c>
      <c r="T155" t="str">
        <f>Table1[[#This Row],[Target Population]]</f>
        <v>NA</v>
      </c>
      <c r="U155">
        <f>Table1[[#This Row],[Bed Type]]</f>
        <v>0</v>
      </c>
      <c r="V155">
        <f>Table1[[#This Row],[address1]]</f>
        <v>0</v>
      </c>
      <c r="W155">
        <f>Table1[[#This Row],[address2]]</f>
        <v>0</v>
      </c>
      <c r="X155">
        <f>Table1[[#This Row],[city]]</f>
        <v>0</v>
      </c>
      <c r="Y155">
        <f>Table1[[#This Row],[state]]</f>
        <v>0</v>
      </c>
      <c r="Z155">
        <f>Table1[[#This Row],[zip]]</f>
        <v>27834</v>
      </c>
    </row>
    <row r="156" spans="2:26" x14ac:dyDescent="0.35">
      <c r="B156" t="str">
        <f>Table1[[#This Row],[CoC]]</f>
        <v>North Carolina Balance of State CoC</v>
      </c>
      <c r="C156" t="str">
        <f>IF(OR(Table2[[#This Row],[CoC]]="Durham City &amp; County CoC",Table2[[#This Row],[CoC]]="Chapel Hill/Orange County CoC"),"NA",(_xlfn.XLOOKUP(Table2[[#This Row],[HMIS Project ID]],'region ref'!A:A,'region ref'!C:C,"",0)))</f>
        <v>Region 08</v>
      </c>
      <c r="D156" t="str">
        <f>IF(OR(Table2[[#This Row],[CoC]]="Durham City &amp; County CoC",Table2[[#This Row],[CoC]]="Chapel Hill/Orange County CoC"),Table2[[#This Row],[CoC]],(_xlfn.XLOOKUP(Table2[[#This Row],[HMIS Project ID]],'region ref'!A:A,'region ref'!B:B,"",0)))</f>
        <v>Multiple</v>
      </c>
      <c r="E156" t="str">
        <f>Table1[[#This Row],[Organization Name]]</f>
        <v>Eastern Carolina Homelessness Organization (ECHO) - Region 8 - HP - SSVF</v>
      </c>
      <c r="F156" t="str">
        <f>Table1[[#This Row],[Project Name]]</f>
        <v>Eastern Carolina Homelessness Organization (ECHO) - Region 8 - RRH - SSVF</v>
      </c>
      <c r="G156">
        <f>Table1[[#This Row],[HMIS Project ID]]</f>
        <v>7665</v>
      </c>
      <c r="H156" t="str">
        <f>Table1[[#This Row],[Project Type]]</f>
        <v>RRH</v>
      </c>
      <c r="I156">
        <f>Table1[[#This Row],[Beds HH w/ Children]]</f>
        <v>0</v>
      </c>
      <c r="J156">
        <f>Table1[[#This Row],[Units HH w/ Children]]</f>
        <v>0</v>
      </c>
      <c r="K156">
        <f>Table1[[#This Row],[Beds HH w/o Children]]</f>
        <v>2</v>
      </c>
      <c r="L156">
        <f>Table1[[#This Row],[Year-Round Beds]]</f>
        <v>2</v>
      </c>
      <c r="M156">
        <f>Table1[[#This Row],[Overflow Beds]]</f>
        <v>0</v>
      </c>
      <c r="N156">
        <f>Table1[[#This Row],[Total Seasonal Beds]]</f>
        <v>0</v>
      </c>
      <c r="O156">
        <f>Table1[[#This Row],[Total Beds]]</f>
        <v>2</v>
      </c>
      <c r="P156">
        <f>Table1[[#This Row],[Pit Count]]</f>
        <v>2</v>
      </c>
      <c r="Q156" s="12">
        <f>IFERROR(Table2[[#This Row],[Pit Count]]/Table2[[#This Row],[Total Beds]],"0")</f>
        <v>1</v>
      </c>
      <c r="R156" t="str">
        <f>Table1[[#This Row],[HMIS Participating]]</f>
        <v>Yes</v>
      </c>
      <c r="S156">
        <f>Table1[[#This Row],[Victim Service Provider]]</f>
        <v>0</v>
      </c>
      <c r="T156" t="str">
        <f>Table1[[#This Row],[Target Population]]</f>
        <v>NA</v>
      </c>
      <c r="U156">
        <f>Table1[[#This Row],[Bed Type]]</f>
        <v>0</v>
      </c>
      <c r="V156" t="str">
        <f>Table1[[#This Row],[address1]]</f>
        <v>1204 N Kings BLVD</v>
      </c>
      <c r="W156">
        <f>Table1[[#This Row],[address2]]</f>
        <v>0</v>
      </c>
      <c r="X156" t="str">
        <f>Table1[[#This Row],[city]]</f>
        <v>Myrtle Beach</v>
      </c>
      <c r="Y156" t="str">
        <f>Table1[[#This Row],[state]]</f>
        <v>SC</v>
      </c>
      <c r="Z156">
        <f>Table1[[#This Row],[zip]]</f>
        <v>28358</v>
      </c>
    </row>
    <row r="157" spans="2:26" x14ac:dyDescent="0.35">
      <c r="B157" t="str">
        <f>Table1[[#This Row],[CoC]]</f>
        <v>North Carolina Balance of State CoC</v>
      </c>
      <c r="C157" t="str">
        <f>IF(OR(Table2[[#This Row],[CoC]]="Durham City &amp; County CoC",Table2[[#This Row],[CoC]]="Chapel Hill/Orange County CoC"),"NA",(_xlfn.XLOOKUP(Table2[[#This Row],[HMIS Project ID]],'region ref'!A:A,'region ref'!C:C,"",0)))</f>
        <v>Region 04</v>
      </c>
      <c r="D157" t="str">
        <f>IF(OR(Table2[[#This Row],[CoC]]="Durham City &amp; County CoC",Table2[[#This Row],[CoC]]="Chapel Hill/Orange County CoC"),Table2[[#This Row],[CoC]],(_xlfn.XLOOKUP(Table2[[#This Row],[HMIS Project ID]],'region ref'!A:A,'region ref'!B:B,"",0)))</f>
        <v>Surry</v>
      </c>
      <c r="E157" t="str">
        <f>Table1[[#This Row],[Organization Name]]</f>
        <v>Echo Ministry - Surry County</v>
      </c>
      <c r="F157" t="str">
        <f>Table1[[#This Row],[Project Name]]</f>
        <v>Echo Ministry - Surry County - The Ark Shelter - ES - State ESG</v>
      </c>
      <c r="G157">
        <f>Table1[[#This Row],[HMIS Project ID]]</f>
        <v>667</v>
      </c>
      <c r="H157" t="str">
        <f>Table1[[#This Row],[Project Type]]</f>
        <v>ES</v>
      </c>
      <c r="I157">
        <f>Table1[[#This Row],[Beds HH w/ Children]]</f>
        <v>20</v>
      </c>
      <c r="J157">
        <f>Table1[[#This Row],[Units HH w/ Children]]</f>
        <v>5</v>
      </c>
      <c r="K157">
        <f>Table1[[#This Row],[Beds HH w/o Children]]</f>
        <v>2</v>
      </c>
      <c r="L157">
        <f>Table1[[#This Row],[Year-Round Beds]]</f>
        <v>22</v>
      </c>
      <c r="M157">
        <f>Table1[[#This Row],[Overflow Beds]]</f>
        <v>0</v>
      </c>
      <c r="N157">
        <f>Table1[[#This Row],[Total Seasonal Beds]]</f>
        <v>0</v>
      </c>
      <c r="O157">
        <f>Table1[[#This Row],[Total Beds]]</f>
        <v>22</v>
      </c>
      <c r="P157">
        <f>Table1[[#This Row],[Pit Count]]</f>
        <v>22</v>
      </c>
      <c r="Q157" s="12">
        <f>IFERROR(Table2[[#This Row],[Pit Count]]/Table2[[#This Row],[Total Beds]],"0")</f>
        <v>1</v>
      </c>
      <c r="R157" t="str">
        <f>Table1[[#This Row],[HMIS Participating]]</f>
        <v>Yes</v>
      </c>
      <c r="S157">
        <f>Table1[[#This Row],[Victim Service Provider]]</f>
        <v>0</v>
      </c>
      <c r="T157" t="str">
        <f>Table1[[#This Row],[Target Population]]</f>
        <v>NA</v>
      </c>
      <c r="U157" t="str">
        <f>Table1[[#This Row],[Bed Type]]</f>
        <v>Facility</v>
      </c>
      <c r="V157" t="str">
        <f>Table1[[#This Row],[address1]]</f>
        <v>130 Hill St</v>
      </c>
      <c r="W157">
        <f>Table1[[#This Row],[address2]]</f>
        <v>0</v>
      </c>
      <c r="X157" t="str">
        <f>Table1[[#This Row],[city]]</f>
        <v>Elkin</v>
      </c>
      <c r="Y157" t="str">
        <f>Table1[[#This Row],[state]]</f>
        <v>NC</v>
      </c>
      <c r="Z157">
        <f>Table1[[#This Row],[zip]]</f>
        <v>28621</v>
      </c>
    </row>
    <row r="158" spans="2:26" x14ac:dyDescent="0.35">
      <c r="B158" t="str">
        <f>Table1[[#This Row],[CoC]]</f>
        <v>North Carolina Balance of State CoC</v>
      </c>
      <c r="C158" t="str">
        <f>IF(OR(Table2[[#This Row],[CoC]]="Durham City &amp; County CoC",Table2[[#This Row],[CoC]]="Chapel Hill/Orange County CoC"),"NA",(_xlfn.XLOOKUP(Table2[[#This Row],[HMIS Project ID]],'region ref'!A:A,'region ref'!C:C,"",0)))</f>
        <v>Region 08</v>
      </c>
      <c r="D158" t="str">
        <f>IF(OR(Table2[[#This Row],[CoC]]="Durham City &amp; County CoC",Table2[[#This Row],[CoC]]="Chapel Hill/Orange County CoC"),Table2[[#This Row],[CoC]],(_xlfn.XLOOKUP(Table2[[#This Row],[HMIS Project ID]],'region ref'!A:A,'region ref'!B:B,"",0)))</f>
        <v>Robeson</v>
      </c>
      <c r="E158" t="str">
        <f>Table1[[#This Row],[Organization Name]]</f>
        <v>Eden International Ministries - Robeson County</v>
      </c>
      <c r="F158" t="str">
        <f>Table1[[#This Row],[Project Name]]</f>
        <v>Eden International Ministries - Robeson County - White Flag Shelter - ES - Private</v>
      </c>
      <c r="G158">
        <f>Table1[[#This Row],[HMIS Project ID]]</f>
        <v>21058</v>
      </c>
      <c r="H158" t="str">
        <f>Table1[[#This Row],[Project Type]]</f>
        <v>ES</v>
      </c>
      <c r="I158">
        <f>Table1[[#This Row],[Beds HH w/ Children]]</f>
        <v>0</v>
      </c>
      <c r="J158">
        <f>Table1[[#This Row],[Units HH w/ Children]]</f>
        <v>0</v>
      </c>
      <c r="K158">
        <f>Table1[[#This Row],[Beds HH w/o Children]]</f>
        <v>0</v>
      </c>
      <c r="L158">
        <f>Table1[[#This Row],[Year-Round Beds]]</f>
        <v>0</v>
      </c>
      <c r="M158">
        <f>Table1[[#This Row],[Overflow Beds]]</f>
        <v>18</v>
      </c>
      <c r="N158">
        <f>Table1[[#This Row],[Total Seasonal Beds]]</f>
        <v>18</v>
      </c>
      <c r="O158">
        <f>Table1[[#This Row],[Total Beds]]</f>
        <v>36</v>
      </c>
      <c r="P158">
        <f>Table1[[#This Row],[Pit Count]]</f>
        <v>18</v>
      </c>
      <c r="Q158" s="12">
        <f>IFERROR(Table2[[#This Row],[Pit Count]]/Table2[[#This Row],[Total Beds]],"0")</f>
        <v>0.5</v>
      </c>
      <c r="R158" t="str">
        <f>Table1[[#This Row],[HMIS Participating]]</f>
        <v>No</v>
      </c>
      <c r="S158">
        <f>Table1[[#This Row],[Victim Service Provider]]</f>
        <v>0</v>
      </c>
      <c r="T158" t="str">
        <f>Table1[[#This Row],[Target Population]]</f>
        <v>NA</v>
      </c>
      <c r="U158" t="str">
        <f>Table1[[#This Row],[Bed Type]]</f>
        <v>Facility</v>
      </c>
      <c r="V158" t="str">
        <f>Table1[[#This Row],[address1]]</f>
        <v>1202 North Pine St</v>
      </c>
      <c r="W158">
        <f>Table1[[#This Row],[address2]]</f>
        <v>0</v>
      </c>
      <c r="X158" t="str">
        <f>Table1[[#This Row],[city]]</f>
        <v>Lumberton</v>
      </c>
      <c r="Y158" t="str">
        <f>Table1[[#This Row],[state]]</f>
        <v>NC</v>
      </c>
      <c r="Z158">
        <f>Table1[[#This Row],[zip]]</f>
        <v>28358</v>
      </c>
    </row>
    <row r="159" spans="2:26" x14ac:dyDescent="0.35">
      <c r="B159" t="str">
        <f>Table1[[#This Row],[CoC]]</f>
        <v>North Carolina Balance of State CoC</v>
      </c>
      <c r="C159" t="str">
        <f>IF(OR(Table2[[#This Row],[CoC]]="Durham City &amp; County CoC",Table2[[#This Row],[CoC]]="Chapel Hill/Orange County CoC"),"NA",(_xlfn.XLOOKUP(Table2[[#This Row],[HMIS Project ID]],'region ref'!A:A,'region ref'!C:C,"",0)))</f>
        <v>Region 03</v>
      </c>
      <c r="D159" t="str">
        <f>IF(OR(Table2[[#This Row],[CoC]]="Durham City &amp; County CoC",Table2[[#This Row],[CoC]]="Chapel Hill/Orange County CoC"),Table2[[#This Row],[CoC]],(_xlfn.XLOOKUP(Table2[[#This Row],[HMIS Project ID]],'region ref'!A:A,'region ref'!B:B,"",0)))</f>
        <v>Catawba</v>
      </c>
      <c r="E159" t="str">
        <f>Table1[[#This Row],[Organization Name]]</f>
        <v>Exodus Outreach Foundation - Catawba County</v>
      </c>
      <c r="F159" t="str">
        <f>Table1[[#This Row],[Project Name]]</f>
        <v>Exodus Outreach Foundation - Catawba County - Transitional Housing - TH - Private</v>
      </c>
      <c r="G159">
        <f>Table1[[#This Row],[HMIS Project ID]]</f>
        <v>1958</v>
      </c>
      <c r="H159" t="str">
        <f>Table1[[#This Row],[Project Type]]</f>
        <v>TH</v>
      </c>
      <c r="I159">
        <f>Table1[[#This Row],[Beds HH w/ Children]]</f>
        <v>0</v>
      </c>
      <c r="J159">
        <f>Table1[[#This Row],[Units HH w/ Children]]</f>
        <v>0</v>
      </c>
      <c r="K159">
        <f>Table1[[#This Row],[Beds HH w/o Children]]</f>
        <v>73</v>
      </c>
      <c r="L159">
        <f>Table1[[#This Row],[Year-Round Beds]]</f>
        <v>73</v>
      </c>
      <c r="M159">
        <f>Table1[[#This Row],[Overflow Beds]]</f>
        <v>0</v>
      </c>
      <c r="N159">
        <f>Table1[[#This Row],[Total Seasonal Beds]]</f>
        <v>0</v>
      </c>
      <c r="O159">
        <f>Table1[[#This Row],[Total Beds]]</f>
        <v>73</v>
      </c>
      <c r="P159">
        <f>Table1[[#This Row],[Pit Count]]</f>
        <v>56</v>
      </c>
      <c r="Q159" s="12">
        <f>IFERROR(Table2[[#This Row],[Pit Count]]/Table2[[#This Row],[Total Beds]],"0")</f>
        <v>0.76712328767123283</v>
      </c>
      <c r="R159" t="str">
        <f>Table1[[#This Row],[HMIS Participating]]</f>
        <v>Yes</v>
      </c>
      <c r="S159">
        <f>Table1[[#This Row],[Victim Service Provider]]</f>
        <v>0</v>
      </c>
      <c r="T159" t="str">
        <f>Table1[[#This Row],[Target Population]]</f>
        <v>NA</v>
      </c>
      <c r="U159">
        <f>Table1[[#This Row],[Bed Type]]</f>
        <v>0</v>
      </c>
      <c r="V159" t="str">
        <f>Table1[[#This Row],[address1]]</f>
        <v>122 8th Avenue Dr SW</v>
      </c>
      <c r="W159">
        <f>Table1[[#This Row],[address2]]</f>
        <v>0</v>
      </c>
      <c r="X159" t="str">
        <f>Table1[[#This Row],[city]]</f>
        <v>Hickory</v>
      </c>
      <c r="Y159" t="str">
        <f>Table1[[#This Row],[state]]</f>
        <v>NC</v>
      </c>
      <c r="Z159">
        <f>Table1[[#This Row],[zip]]</f>
        <v>28602</v>
      </c>
    </row>
    <row r="160" spans="2:26" x14ac:dyDescent="0.35">
      <c r="B160" t="str">
        <f>Table1[[#This Row],[CoC]]</f>
        <v>North Carolina Balance of State CoC</v>
      </c>
      <c r="C160" t="str">
        <f>IF(OR(Table2[[#This Row],[CoC]]="Durham City &amp; County CoC",Table2[[#This Row],[CoC]]="Chapel Hill/Orange County CoC"),"NA",(_xlfn.XLOOKUP(Table2[[#This Row],[HMIS Project ID]],'region ref'!A:A,'region ref'!C:C,"",0)))</f>
        <v>Region 08</v>
      </c>
      <c r="D160" t="str">
        <f>IF(OR(Table2[[#This Row],[CoC]]="Durham City &amp; County CoC",Table2[[#This Row],[CoC]]="Chapel Hill/Orange County CoC"),Table2[[#This Row],[CoC]],(_xlfn.XLOOKUP(Table2[[#This Row],[HMIS Project ID]],'region ref'!A:A,'region ref'!B:B,"",0)))</f>
        <v>Columbus</v>
      </c>
      <c r="E160" t="str">
        <f>Table1[[#This Row],[Organization Name]]</f>
        <v>Families First - Columbus County</v>
      </c>
      <c r="F160" t="str">
        <f>Table1[[#This Row],[Project Name]]</f>
        <v>Families First - Columbus County - DV Shelter - Private</v>
      </c>
      <c r="G160">
        <f>Table1[[#This Row],[HMIS Project ID]]</f>
        <v>4861</v>
      </c>
      <c r="H160" t="str">
        <f>Table1[[#This Row],[Project Type]]</f>
        <v>ES</v>
      </c>
      <c r="I160">
        <f>Table1[[#This Row],[Beds HH w/ Children]]</f>
        <v>6</v>
      </c>
      <c r="J160">
        <f>Table1[[#This Row],[Units HH w/ Children]]</f>
        <v>1</v>
      </c>
      <c r="K160">
        <f>Table1[[#This Row],[Beds HH w/o Children]]</f>
        <v>4</v>
      </c>
      <c r="L160">
        <f>Table1[[#This Row],[Year-Round Beds]]</f>
        <v>10</v>
      </c>
      <c r="M160">
        <f>Table1[[#This Row],[Overflow Beds]]</f>
        <v>0</v>
      </c>
      <c r="N160">
        <f>Table1[[#This Row],[Total Seasonal Beds]]</f>
        <v>0</v>
      </c>
      <c r="O160">
        <f>Table1[[#This Row],[Total Beds]]</f>
        <v>10</v>
      </c>
      <c r="P160">
        <f>Table1[[#This Row],[Pit Count]]</f>
        <v>7</v>
      </c>
      <c r="Q160" s="12">
        <f>IFERROR(Table2[[#This Row],[Pit Count]]/Table2[[#This Row],[Total Beds]],"0")</f>
        <v>0.7</v>
      </c>
      <c r="R160" t="str">
        <f>Table1[[#This Row],[HMIS Participating]]</f>
        <v>No</v>
      </c>
      <c r="S160">
        <f>Table1[[#This Row],[Victim Service Provider]]</f>
        <v>1</v>
      </c>
      <c r="T160" t="str">
        <f>Table1[[#This Row],[Target Population]]</f>
        <v>DV</v>
      </c>
      <c r="U160" t="str">
        <f>Table1[[#This Row],[Bed Type]]</f>
        <v>Facility</v>
      </c>
      <c r="V160">
        <f>Table1[[#This Row],[address1]]</f>
        <v>0</v>
      </c>
      <c r="W160">
        <f>Table1[[#This Row],[address2]]</f>
        <v>0</v>
      </c>
      <c r="X160">
        <f>Table1[[#This Row],[city]]</f>
        <v>0</v>
      </c>
      <c r="Y160">
        <f>Table1[[#This Row],[state]]</f>
        <v>0</v>
      </c>
      <c r="Z160">
        <f>Table1[[#This Row],[zip]]</f>
        <v>28431</v>
      </c>
    </row>
    <row r="161" spans="2:26" x14ac:dyDescent="0.35">
      <c r="B161" t="str">
        <f>Table1[[#This Row],[CoC]]</f>
        <v>North Carolina Balance of State CoC</v>
      </c>
      <c r="C161" t="str">
        <f>IF(OR(Table2[[#This Row],[CoC]]="Durham City &amp; County CoC",Table2[[#This Row],[CoC]]="Chapel Hill/Orange County CoC"),"NA",(_xlfn.XLOOKUP(Table2[[#This Row],[HMIS Project ID]],'region ref'!A:A,'region ref'!C:C,"",0)))</f>
        <v>Region 06</v>
      </c>
      <c r="D161" t="str">
        <f>IF(OR(Table2[[#This Row],[CoC]]="Durham City &amp; County CoC",Table2[[#This Row],[CoC]]="Chapel Hill/Orange County CoC"),Table2[[#This Row],[CoC]],(_xlfn.XLOOKUP(Table2[[#This Row],[HMIS Project ID]],'region ref'!A:A,'region ref'!B:B,"",0)))</f>
        <v>Alamance</v>
      </c>
      <c r="E161" t="str">
        <f>Table1[[#This Row],[Organization Name]]</f>
        <v>Family Abuse Services - Alamance County</v>
      </c>
      <c r="F161" t="str">
        <f>Table1[[#This Row],[Project Name]]</f>
        <v>Family Abuse Services - Alamance County - DV Apt-Based Shelter - ES - Private</v>
      </c>
      <c r="G161">
        <f>Table1[[#This Row],[HMIS Project ID]]</f>
        <v>20508</v>
      </c>
      <c r="H161" t="str">
        <f>Table1[[#This Row],[Project Type]]</f>
        <v>ES</v>
      </c>
      <c r="I161">
        <f>Table1[[#This Row],[Beds HH w/ Children]]</f>
        <v>10</v>
      </c>
      <c r="J161">
        <f>Table1[[#This Row],[Units HH w/ Children]]</f>
        <v>3</v>
      </c>
      <c r="K161">
        <f>Table1[[#This Row],[Beds HH w/o Children]]</f>
        <v>3</v>
      </c>
      <c r="L161">
        <f>Table1[[#This Row],[Year-Round Beds]]</f>
        <v>13</v>
      </c>
      <c r="M161">
        <f>Table1[[#This Row],[Overflow Beds]]</f>
        <v>0</v>
      </c>
      <c r="N161">
        <f>Table1[[#This Row],[Total Seasonal Beds]]</f>
        <v>0</v>
      </c>
      <c r="O161">
        <f>Table1[[#This Row],[Total Beds]]</f>
        <v>13</v>
      </c>
      <c r="P161">
        <f>Table1[[#This Row],[Pit Count]]</f>
        <v>2</v>
      </c>
      <c r="Q161" s="12">
        <f>IFERROR(Table2[[#This Row],[Pit Count]]/Table2[[#This Row],[Total Beds]],"0")</f>
        <v>0.15384615384615385</v>
      </c>
      <c r="R161" t="str">
        <f>Table1[[#This Row],[HMIS Participating]]</f>
        <v>Comparable</v>
      </c>
      <c r="S161">
        <f>Table1[[#This Row],[Victim Service Provider]]</f>
        <v>1</v>
      </c>
      <c r="T161" t="str">
        <f>Table1[[#This Row],[Target Population]]</f>
        <v>DV</v>
      </c>
      <c r="U161" t="str">
        <f>Table1[[#This Row],[Bed Type]]</f>
        <v>Facility</v>
      </c>
      <c r="V161">
        <f>Table1[[#This Row],[address1]]</f>
        <v>0</v>
      </c>
      <c r="W161">
        <f>Table1[[#This Row],[address2]]</f>
        <v>0</v>
      </c>
      <c r="X161" t="str">
        <f>Table1[[#This Row],[city]]</f>
        <v>Burlington</v>
      </c>
      <c r="Y161" t="str">
        <f>Table1[[#This Row],[state]]</f>
        <v>NC</v>
      </c>
      <c r="Z161">
        <f>Table1[[#This Row],[zip]]</f>
        <v>27216</v>
      </c>
    </row>
    <row r="162" spans="2:26" x14ac:dyDescent="0.35">
      <c r="B162" t="str">
        <f>Table1[[#This Row],[CoC]]</f>
        <v>North Carolina Balance of State CoC</v>
      </c>
      <c r="C162" t="str">
        <f>IF(OR(Table2[[#This Row],[CoC]]="Durham City &amp; County CoC",Table2[[#This Row],[CoC]]="Chapel Hill/Orange County CoC"),"NA",(_xlfn.XLOOKUP(Table2[[#This Row],[HMIS Project ID]],'region ref'!A:A,'region ref'!C:C,"",0)))</f>
        <v>Region 03</v>
      </c>
      <c r="D162" t="str">
        <f>IF(OR(Table2[[#This Row],[CoC]]="Durham City &amp; County CoC",Table2[[#This Row],[CoC]]="Chapel Hill/Orange County CoC"),Table2[[#This Row],[CoC]],(_xlfn.XLOOKUP(Table2[[#This Row],[HMIS Project ID]],'region ref'!A:A,'region ref'!B:B,"",0)))</f>
        <v>Catawba</v>
      </c>
      <c r="E162" t="str">
        <f>Table1[[#This Row],[Organization Name]]</f>
        <v>Family Care Center of Catawba Valley - Catawba County</v>
      </c>
      <c r="F162" t="str">
        <f>Table1[[#This Row],[Project Name]]</f>
        <v>Family Care Center of Catawba Valley - Catawba County - Emergency Shelter - ES - Private</v>
      </c>
      <c r="G162">
        <f>Table1[[#This Row],[HMIS Project ID]]</f>
        <v>1665</v>
      </c>
      <c r="H162" t="str">
        <f>Table1[[#This Row],[Project Type]]</f>
        <v>ES</v>
      </c>
      <c r="I162">
        <f>Table1[[#This Row],[Beds HH w/ Children]]</f>
        <v>56</v>
      </c>
      <c r="J162">
        <f>Table1[[#This Row],[Units HH w/ Children]]</f>
        <v>14</v>
      </c>
      <c r="K162">
        <f>Table1[[#This Row],[Beds HH w/o Children]]</f>
        <v>0</v>
      </c>
      <c r="L162">
        <f>Table1[[#This Row],[Year-Round Beds]]</f>
        <v>56</v>
      </c>
      <c r="M162">
        <f>Table1[[#This Row],[Overflow Beds]]</f>
        <v>0</v>
      </c>
      <c r="N162">
        <f>Table1[[#This Row],[Total Seasonal Beds]]</f>
        <v>0</v>
      </c>
      <c r="O162">
        <f>Table1[[#This Row],[Total Beds]]</f>
        <v>56</v>
      </c>
      <c r="P162">
        <f>Table1[[#This Row],[Pit Count]]</f>
        <v>27</v>
      </c>
      <c r="Q162" s="12">
        <f>IFERROR(Table2[[#This Row],[Pit Count]]/Table2[[#This Row],[Total Beds]],"0")</f>
        <v>0.48214285714285715</v>
      </c>
      <c r="R162" t="str">
        <f>Table1[[#This Row],[HMIS Participating]]</f>
        <v>Yes</v>
      </c>
      <c r="S162">
        <f>Table1[[#This Row],[Victim Service Provider]]</f>
        <v>0</v>
      </c>
      <c r="T162" t="str">
        <f>Table1[[#This Row],[Target Population]]</f>
        <v>NA</v>
      </c>
      <c r="U162" t="str">
        <f>Table1[[#This Row],[Bed Type]]</f>
        <v>Facility</v>
      </c>
      <c r="V162" t="str">
        <f>Table1[[#This Row],[address1]]</f>
        <v>2875 Highland Ave NE</v>
      </c>
      <c r="W162">
        <f>Table1[[#This Row],[address2]]</f>
        <v>0</v>
      </c>
      <c r="X162" t="str">
        <f>Table1[[#This Row],[city]]</f>
        <v>Hickory</v>
      </c>
      <c r="Y162" t="str">
        <f>Table1[[#This Row],[state]]</f>
        <v>NC</v>
      </c>
      <c r="Z162">
        <f>Table1[[#This Row],[zip]]</f>
        <v>28601</v>
      </c>
    </row>
    <row r="163" spans="2:26" x14ac:dyDescent="0.35">
      <c r="B163" t="str">
        <f>Table1[[#This Row],[CoC]]</f>
        <v>North Carolina Balance of State CoC</v>
      </c>
      <c r="C163" t="str">
        <f>IF(OR(Table2[[#This Row],[CoC]]="Durham City &amp; County CoC",Table2[[#This Row],[CoC]]="Chapel Hill/Orange County CoC"),"NA",(_xlfn.XLOOKUP(Table2[[#This Row],[HMIS Project ID]],'region ref'!A:A,'region ref'!C:C,"",0)))</f>
        <v>Region 03</v>
      </c>
      <c r="D163" t="str">
        <f>IF(OR(Table2[[#This Row],[CoC]]="Durham City &amp; County CoC",Table2[[#This Row],[CoC]]="Chapel Hill/Orange County CoC"),Table2[[#This Row],[CoC]],(_xlfn.XLOOKUP(Table2[[#This Row],[HMIS Project ID]],'region ref'!A:A,'region ref'!B:B,"",0)))</f>
        <v>Catawba</v>
      </c>
      <c r="E163" t="str">
        <f>Table1[[#This Row],[Organization Name]]</f>
        <v>Family Care Center of Catawba Valley - Catawba County</v>
      </c>
      <c r="F163" t="str">
        <f>Table1[[#This Row],[Project Name]]</f>
        <v>Family Care Center of Catawba Valley - Catawba County - Transitional Housing - TH - Private</v>
      </c>
      <c r="G163">
        <f>Table1[[#This Row],[HMIS Project ID]]</f>
        <v>5783</v>
      </c>
      <c r="H163" t="str">
        <f>Table1[[#This Row],[Project Type]]</f>
        <v>TH</v>
      </c>
      <c r="I163">
        <f>Table1[[#This Row],[Beds HH w/ Children]]</f>
        <v>30</v>
      </c>
      <c r="J163">
        <f>Table1[[#This Row],[Units HH w/ Children]]</f>
        <v>7</v>
      </c>
      <c r="K163">
        <f>Table1[[#This Row],[Beds HH w/o Children]]</f>
        <v>0</v>
      </c>
      <c r="L163">
        <f>Table1[[#This Row],[Year-Round Beds]]</f>
        <v>30</v>
      </c>
      <c r="M163">
        <f>Table1[[#This Row],[Overflow Beds]]</f>
        <v>0</v>
      </c>
      <c r="N163">
        <f>Table1[[#This Row],[Total Seasonal Beds]]</f>
        <v>0</v>
      </c>
      <c r="O163">
        <f>Table1[[#This Row],[Total Beds]]</f>
        <v>30</v>
      </c>
      <c r="P163">
        <f>Table1[[#This Row],[Pit Count]]</f>
        <v>22</v>
      </c>
      <c r="Q163" s="12">
        <f>IFERROR(Table2[[#This Row],[Pit Count]]/Table2[[#This Row],[Total Beds]],"0")</f>
        <v>0.73333333333333328</v>
      </c>
      <c r="R163" t="str">
        <f>Table1[[#This Row],[HMIS Participating]]</f>
        <v>Yes</v>
      </c>
      <c r="S163">
        <f>Table1[[#This Row],[Victim Service Provider]]</f>
        <v>0</v>
      </c>
      <c r="T163" t="str">
        <f>Table1[[#This Row],[Target Population]]</f>
        <v>NA</v>
      </c>
      <c r="U163">
        <f>Table1[[#This Row],[Bed Type]]</f>
        <v>0</v>
      </c>
      <c r="V163" t="str">
        <f>Table1[[#This Row],[address1]]</f>
        <v>2875 Highland Ave NE</v>
      </c>
      <c r="W163">
        <f>Table1[[#This Row],[address2]]</f>
        <v>0</v>
      </c>
      <c r="X163" t="str">
        <f>Table1[[#This Row],[city]]</f>
        <v>Hickory</v>
      </c>
      <c r="Y163" t="str">
        <f>Table1[[#This Row],[state]]</f>
        <v>NC</v>
      </c>
      <c r="Z163">
        <f>Table1[[#This Row],[zip]]</f>
        <v>28601</v>
      </c>
    </row>
    <row r="164" spans="2:26" x14ac:dyDescent="0.35">
      <c r="B164" t="str">
        <f>Table1[[#This Row],[CoC]]</f>
        <v>North Carolina Balance of State CoC</v>
      </c>
      <c r="C164" t="str">
        <f>IF(OR(Table2[[#This Row],[CoC]]="Durham City &amp; County CoC",Table2[[#This Row],[CoC]]="Chapel Hill/Orange County CoC"),"NA",(_xlfn.XLOOKUP(Table2[[#This Row],[HMIS Project ID]],'region ref'!A:A,'region ref'!C:C,"",0)))</f>
        <v>Region 05</v>
      </c>
      <c r="D164" t="str">
        <f>IF(OR(Table2[[#This Row],[CoC]]="Durham City &amp; County CoC",Table2[[#This Row],[CoC]]="Chapel Hill/Orange County CoC"),Table2[[#This Row],[CoC]],(_xlfn.XLOOKUP(Table2[[#This Row],[HMIS Project ID]],'region ref'!A:A,'region ref'!B:B,"",0)))</f>
        <v>Rowan</v>
      </c>
      <c r="E164" t="str">
        <f>Table1[[#This Row],[Organization Name]]</f>
        <v>Family Crisis Council - Rowan County</v>
      </c>
      <c r="F164" t="str">
        <f>Table1[[#This Row],[Project Name]]</f>
        <v>Family Crisis Council - Rowan County - DV Shelter - ES - State ESG</v>
      </c>
      <c r="G164">
        <f>Table1[[#This Row],[HMIS Project ID]]</f>
        <v>4951</v>
      </c>
      <c r="H164" t="str">
        <f>Table1[[#This Row],[Project Type]]</f>
        <v>ES</v>
      </c>
      <c r="I164">
        <f>Table1[[#This Row],[Beds HH w/ Children]]</f>
        <v>13</v>
      </c>
      <c r="J164">
        <f>Table1[[#This Row],[Units HH w/ Children]]</f>
        <v>4</v>
      </c>
      <c r="K164">
        <f>Table1[[#This Row],[Beds HH w/o Children]]</f>
        <v>12</v>
      </c>
      <c r="L164">
        <f>Table1[[#This Row],[Year-Round Beds]]</f>
        <v>25</v>
      </c>
      <c r="M164">
        <f>Table1[[#This Row],[Overflow Beds]]</f>
        <v>0</v>
      </c>
      <c r="N164">
        <f>Table1[[#This Row],[Total Seasonal Beds]]</f>
        <v>0</v>
      </c>
      <c r="O164">
        <f>Table1[[#This Row],[Total Beds]]</f>
        <v>25</v>
      </c>
      <c r="P164">
        <f>Table1[[#This Row],[Pit Count]]</f>
        <v>5</v>
      </c>
      <c r="Q164" s="12">
        <f>IFERROR(Table2[[#This Row],[Pit Count]]/Table2[[#This Row],[Total Beds]],"0")</f>
        <v>0.2</v>
      </c>
      <c r="R164" t="str">
        <f>Table1[[#This Row],[HMIS Participating]]</f>
        <v>Comparable</v>
      </c>
      <c r="S164">
        <f>Table1[[#This Row],[Victim Service Provider]]</f>
        <v>1</v>
      </c>
      <c r="T164" t="str">
        <f>Table1[[#This Row],[Target Population]]</f>
        <v>DV</v>
      </c>
      <c r="U164" t="str">
        <f>Table1[[#This Row],[Bed Type]]</f>
        <v>Facility</v>
      </c>
      <c r="V164" t="str">
        <f>Table1[[#This Row],[address1]]</f>
        <v>502 N. Long St</v>
      </c>
      <c r="W164">
        <f>Table1[[#This Row],[address2]]</f>
        <v>0</v>
      </c>
      <c r="X164" t="str">
        <f>Table1[[#This Row],[city]]</f>
        <v>Salisbury</v>
      </c>
      <c r="Y164" t="str">
        <f>Table1[[#This Row],[state]]</f>
        <v>NC</v>
      </c>
      <c r="Z164">
        <f>Table1[[#This Row],[zip]]</f>
        <v>28144</v>
      </c>
    </row>
    <row r="165" spans="2:26" x14ac:dyDescent="0.35">
      <c r="B165" t="str">
        <f>Table1[[#This Row],[CoC]]</f>
        <v>North Carolina Balance of State CoC</v>
      </c>
      <c r="C165" t="str">
        <f>IF(OR(Table2[[#This Row],[CoC]]="Durham City &amp; County CoC",Table2[[#This Row],[CoC]]="Chapel Hill/Orange County CoC"),"NA",(_xlfn.XLOOKUP(Table2[[#This Row],[HMIS Project ID]],'region ref'!A:A,'region ref'!C:C,"",0)))</f>
        <v>Region 13</v>
      </c>
      <c r="D165" t="str">
        <f>IF(OR(Table2[[#This Row],[CoC]]="Durham City &amp; County CoC",Table2[[#This Row],[CoC]]="Chapel Hill/Orange County CoC"),Table2[[#This Row],[CoC]],(_xlfn.XLOOKUP(Table2[[#This Row],[HMIS Project ID]],'region ref'!A:A,'region ref'!B:B,"",0)))</f>
        <v>Carteret</v>
      </c>
      <c r="E165" t="str">
        <f>Table1[[#This Row],[Organization Name]]</f>
        <v>Family Promise of Carteret County - Carteret County</v>
      </c>
      <c r="F165" t="str">
        <f>Table1[[#This Row],[Project Name]]</f>
        <v>Family Promise of Carteret County - Carteret County - Emergency Shelter - ES - Private</v>
      </c>
      <c r="G165">
        <f>Table1[[#This Row],[HMIS Project ID]]</f>
        <v>5577</v>
      </c>
      <c r="H165" t="str">
        <f>Table1[[#This Row],[Project Type]]</f>
        <v>ES</v>
      </c>
      <c r="I165">
        <f>Table1[[#This Row],[Beds HH w/ Children]]</f>
        <v>13</v>
      </c>
      <c r="J165">
        <f>Table1[[#This Row],[Units HH w/ Children]]</f>
        <v>5</v>
      </c>
      <c r="K165">
        <f>Table1[[#This Row],[Beds HH w/o Children]]</f>
        <v>5</v>
      </c>
      <c r="L165">
        <f>Table1[[#This Row],[Year-Round Beds]]</f>
        <v>18</v>
      </c>
      <c r="M165">
        <f>Table1[[#This Row],[Overflow Beds]]</f>
        <v>0</v>
      </c>
      <c r="N165">
        <f>Table1[[#This Row],[Total Seasonal Beds]]</f>
        <v>0</v>
      </c>
      <c r="O165">
        <f>Table1[[#This Row],[Total Beds]]</f>
        <v>18</v>
      </c>
      <c r="P165">
        <f>Table1[[#This Row],[Pit Count]]</f>
        <v>18</v>
      </c>
      <c r="Q165" s="12">
        <f>IFERROR(Table2[[#This Row],[Pit Count]]/Table2[[#This Row],[Total Beds]],"0")</f>
        <v>1</v>
      </c>
      <c r="R165" t="str">
        <f>Table1[[#This Row],[HMIS Participating]]</f>
        <v>No</v>
      </c>
      <c r="S165">
        <f>Table1[[#This Row],[Victim Service Provider]]</f>
        <v>0</v>
      </c>
      <c r="T165" t="str">
        <f>Table1[[#This Row],[Target Population]]</f>
        <v>NA</v>
      </c>
      <c r="U165" t="str">
        <f>Table1[[#This Row],[Bed Type]]</f>
        <v>Facility</v>
      </c>
      <c r="V165" t="str">
        <f>Table1[[#This Row],[address1]]</f>
        <v>1500 Arendell St</v>
      </c>
      <c r="W165">
        <f>Table1[[#This Row],[address2]]</f>
        <v>0</v>
      </c>
      <c r="X165" t="str">
        <f>Table1[[#This Row],[city]]</f>
        <v>Morehead City</v>
      </c>
      <c r="Y165" t="str">
        <f>Table1[[#This Row],[state]]</f>
        <v>NC</v>
      </c>
      <c r="Z165">
        <f>Table1[[#This Row],[zip]]</f>
        <v>28557</v>
      </c>
    </row>
    <row r="166" spans="2:26" x14ac:dyDescent="0.35">
      <c r="B166" t="str">
        <f>Table1[[#This Row],[CoC]]</f>
        <v>North Carolina Balance of State CoC</v>
      </c>
      <c r="C166" t="str">
        <f>IF(OR(Table2[[#This Row],[CoC]]="Durham City &amp; County CoC",Table2[[#This Row],[CoC]]="Chapel Hill/Orange County CoC"),"NA",(_xlfn.XLOOKUP(Table2[[#This Row],[HMIS Project ID]],'region ref'!A:A,'region ref'!C:C,"",0)))</f>
        <v>Region 04</v>
      </c>
      <c r="D166" t="str">
        <f>IF(OR(Table2[[#This Row],[CoC]]="Durham City &amp; County CoC",Table2[[#This Row],[CoC]]="Chapel Hill/Orange County CoC"),Table2[[#This Row],[CoC]],(_xlfn.XLOOKUP(Table2[[#This Row],[HMIS Project ID]],'region ref'!A:A,'region ref'!B:B,"",0)))</f>
        <v>Davie</v>
      </c>
      <c r="E166" t="str">
        <f>Table1[[#This Row],[Organization Name]]</f>
        <v>Family Promise of Davie - Davie County</v>
      </c>
      <c r="F166" t="str">
        <f>Table1[[#This Row],[Project Name]]</f>
        <v>Family Promise of Davie - Davie County - Emergency Shelter - Private</v>
      </c>
      <c r="G166">
        <f>Table1[[#This Row],[HMIS Project ID]]</f>
        <v>20576</v>
      </c>
      <c r="H166" t="str">
        <f>Table1[[#This Row],[Project Type]]</f>
        <v>ES</v>
      </c>
      <c r="I166">
        <f>Table1[[#This Row],[Beds HH w/ Children]]</f>
        <v>4</v>
      </c>
      <c r="J166">
        <f>Table1[[#This Row],[Units HH w/ Children]]</f>
        <v>1</v>
      </c>
      <c r="K166">
        <f>Table1[[#This Row],[Beds HH w/o Children]]</f>
        <v>0</v>
      </c>
      <c r="L166">
        <f>Table1[[#This Row],[Year-Round Beds]]</f>
        <v>4</v>
      </c>
      <c r="M166">
        <f>Table1[[#This Row],[Overflow Beds]]</f>
        <v>0</v>
      </c>
      <c r="N166">
        <f>Table1[[#This Row],[Total Seasonal Beds]]</f>
        <v>0</v>
      </c>
      <c r="O166">
        <f>Table1[[#This Row],[Total Beds]]</f>
        <v>4</v>
      </c>
      <c r="P166">
        <f>Table1[[#This Row],[Pit Count]]</f>
        <v>4</v>
      </c>
      <c r="Q166" s="12">
        <f>IFERROR(Table2[[#This Row],[Pit Count]]/Table2[[#This Row],[Total Beds]],"0")</f>
        <v>1</v>
      </c>
      <c r="R166" t="str">
        <f>Table1[[#This Row],[HMIS Participating]]</f>
        <v>Yes</v>
      </c>
      <c r="S166">
        <f>Table1[[#This Row],[Victim Service Provider]]</f>
        <v>0</v>
      </c>
      <c r="T166" t="str">
        <f>Table1[[#This Row],[Target Population]]</f>
        <v>NA</v>
      </c>
      <c r="U166" t="str">
        <f>Table1[[#This Row],[Bed Type]]</f>
        <v>Facility</v>
      </c>
      <c r="V166" t="str">
        <f>Table1[[#This Row],[address1]]</f>
        <v>129 Liberty Circle</v>
      </c>
      <c r="W166">
        <f>Table1[[#This Row],[address2]]</f>
        <v>0</v>
      </c>
      <c r="X166" t="str">
        <f>Table1[[#This Row],[city]]</f>
        <v>Mocksville</v>
      </c>
      <c r="Y166" t="str">
        <f>Table1[[#This Row],[state]]</f>
        <v>NC</v>
      </c>
      <c r="Z166">
        <f>Table1[[#This Row],[zip]]</f>
        <v>27028</v>
      </c>
    </row>
    <row r="167" spans="2:26" x14ac:dyDescent="0.35">
      <c r="B167" t="str">
        <f>Table1[[#This Row],[CoC]]</f>
        <v>North Carolina Balance of State CoC</v>
      </c>
      <c r="C167" t="str">
        <f>IF(OR(Table2[[#This Row],[CoC]]="Durham City &amp; County CoC",Table2[[#This Row],[CoC]]="Chapel Hill/Orange County CoC"),"NA",(_xlfn.XLOOKUP(Table2[[#This Row],[HMIS Project ID]],'region ref'!A:A,'region ref'!C:C,"",0)))</f>
        <v>Region 04</v>
      </c>
      <c r="D167" t="str">
        <f>IF(OR(Table2[[#This Row],[CoC]]="Durham City &amp; County CoC",Table2[[#This Row],[CoC]]="Chapel Hill/Orange County CoC"),Table2[[#This Row],[CoC]],(_xlfn.XLOOKUP(Table2[[#This Row],[HMIS Project ID]],'region ref'!A:A,'region ref'!B:B,"",0)))</f>
        <v>Davie</v>
      </c>
      <c r="E167" t="str">
        <f>Table1[[#This Row],[Organization Name]]</f>
        <v>Family Promise of Davie - Davie County</v>
      </c>
      <c r="F167" t="str">
        <f>Table1[[#This Row],[Project Name]]</f>
        <v>Family Promise of Davie - Davie County - Transitional Housing - TH - Private</v>
      </c>
      <c r="G167">
        <f>Table1[[#This Row],[HMIS Project ID]]</f>
        <v>20577</v>
      </c>
      <c r="H167" t="str">
        <f>Table1[[#This Row],[Project Type]]</f>
        <v>TH</v>
      </c>
      <c r="I167">
        <f>Table1[[#This Row],[Beds HH w/ Children]]</f>
        <v>10</v>
      </c>
      <c r="J167">
        <f>Table1[[#This Row],[Units HH w/ Children]]</f>
        <v>2</v>
      </c>
      <c r="K167">
        <f>Table1[[#This Row],[Beds HH w/o Children]]</f>
        <v>0</v>
      </c>
      <c r="L167">
        <f>Table1[[#This Row],[Year-Round Beds]]</f>
        <v>10</v>
      </c>
      <c r="M167">
        <f>Table1[[#This Row],[Overflow Beds]]</f>
        <v>0</v>
      </c>
      <c r="N167">
        <f>Table1[[#This Row],[Total Seasonal Beds]]</f>
        <v>0</v>
      </c>
      <c r="O167">
        <f>Table1[[#This Row],[Total Beds]]</f>
        <v>10</v>
      </c>
      <c r="P167">
        <f>Table1[[#This Row],[Pit Count]]</f>
        <v>0</v>
      </c>
      <c r="Q167" s="12">
        <f>IFERROR(Table2[[#This Row],[Pit Count]]/Table2[[#This Row],[Total Beds]],"0")</f>
        <v>0</v>
      </c>
      <c r="R167" t="str">
        <f>Table1[[#This Row],[HMIS Participating]]</f>
        <v>No</v>
      </c>
      <c r="S167">
        <f>Table1[[#This Row],[Victim Service Provider]]</f>
        <v>0</v>
      </c>
      <c r="T167" t="str">
        <f>Table1[[#This Row],[Target Population]]</f>
        <v>NA</v>
      </c>
      <c r="U167">
        <f>Table1[[#This Row],[Bed Type]]</f>
        <v>0</v>
      </c>
      <c r="V167" t="str">
        <f>Table1[[#This Row],[address1]]</f>
        <v>129 Liberty Circle</v>
      </c>
      <c r="W167">
        <f>Table1[[#This Row],[address2]]</f>
        <v>0</v>
      </c>
      <c r="X167" t="str">
        <f>Table1[[#This Row],[city]]</f>
        <v>Mocksville</v>
      </c>
      <c r="Y167" t="str">
        <f>Table1[[#This Row],[state]]</f>
        <v>NC</v>
      </c>
      <c r="Z167">
        <f>Table1[[#This Row],[zip]]</f>
        <v>27028</v>
      </c>
    </row>
    <row r="168" spans="2:26" x14ac:dyDescent="0.35">
      <c r="B168" t="str">
        <f>Table1[[#This Row],[CoC]]</f>
        <v>North Carolina Balance of State CoC</v>
      </c>
      <c r="C168" t="str">
        <f>IF(OR(Table2[[#This Row],[CoC]]="Durham City &amp; County CoC",Table2[[#This Row],[CoC]]="Chapel Hill/Orange County CoC"),"NA",(_xlfn.XLOOKUP(Table2[[#This Row],[HMIS Project ID]],'region ref'!A:A,'region ref'!C:C,"",0)))</f>
        <v>Region 07</v>
      </c>
      <c r="D168" t="str">
        <f>IF(OR(Table2[[#This Row],[CoC]]="Durham City &amp; County CoC",Table2[[#This Row],[CoC]]="Chapel Hill/Orange County CoC"),Table2[[#This Row],[CoC]],(_xlfn.XLOOKUP(Table2[[#This Row],[HMIS Project ID]],'region ref'!A:A,'region ref'!B:B,"",0)))</f>
        <v>Lee</v>
      </c>
      <c r="E168" t="str">
        <f>Table1[[#This Row],[Organization Name]]</f>
        <v>Family Promise of Lee County - Lee County</v>
      </c>
      <c r="F168" t="str">
        <f>Table1[[#This Row],[Project Name]]</f>
        <v>Family Promise of Lee County - Lee County - Family Shelter - ES - Private</v>
      </c>
      <c r="G168">
        <f>Table1[[#This Row],[HMIS Project ID]]</f>
        <v>7020</v>
      </c>
      <c r="H168" t="str">
        <f>Table1[[#This Row],[Project Type]]</f>
        <v>ES</v>
      </c>
      <c r="I168">
        <f>Table1[[#This Row],[Beds HH w/ Children]]</f>
        <v>16</v>
      </c>
      <c r="J168">
        <f>Table1[[#This Row],[Units HH w/ Children]]</f>
        <v>4</v>
      </c>
      <c r="K168">
        <f>Table1[[#This Row],[Beds HH w/o Children]]</f>
        <v>0</v>
      </c>
      <c r="L168">
        <f>Table1[[#This Row],[Year-Round Beds]]</f>
        <v>16</v>
      </c>
      <c r="M168">
        <f>Table1[[#This Row],[Overflow Beds]]</f>
        <v>1</v>
      </c>
      <c r="N168">
        <f>Table1[[#This Row],[Total Seasonal Beds]]</f>
        <v>0</v>
      </c>
      <c r="O168">
        <f>Table1[[#This Row],[Total Beds]]</f>
        <v>17</v>
      </c>
      <c r="P168">
        <f>Table1[[#This Row],[Pit Count]]</f>
        <v>17</v>
      </c>
      <c r="Q168" s="12">
        <f>IFERROR(Table2[[#This Row],[Pit Count]]/Table2[[#This Row],[Total Beds]],"0")</f>
        <v>1</v>
      </c>
      <c r="R168" t="str">
        <f>Table1[[#This Row],[HMIS Participating]]</f>
        <v>Yes</v>
      </c>
      <c r="S168">
        <f>Table1[[#This Row],[Victim Service Provider]]</f>
        <v>0</v>
      </c>
      <c r="T168" t="str">
        <f>Table1[[#This Row],[Target Population]]</f>
        <v>NA</v>
      </c>
      <c r="U168" t="str">
        <f>Table1[[#This Row],[Bed Type]]</f>
        <v>Facility</v>
      </c>
      <c r="V168" t="str">
        <f>Table1[[#This Row],[address1]]</f>
        <v>2302 woodland ave</v>
      </c>
      <c r="W168">
        <f>Table1[[#This Row],[address2]]</f>
        <v>0</v>
      </c>
      <c r="X168" t="str">
        <f>Table1[[#This Row],[city]]</f>
        <v>Sanford</v>
      </c>
      <c r="Y168" t="str">
        <f>Table1[[#This Row],[state]]</f>
        <v>NC</v>
      </c>
      <c r="Z168">
        <f>Table1[[#This Row],[zip]]</f>
        <v>27330</v>
      </c>
    </row>
    <row r="169" spans="2:26" x14ac:dyDescent="0.35">
      <c r="B169" t="str">
        <f>Table1[[#This Row],[CoC]]</f>
        <v>North Carolina Balance of State CoC</v>
      </c>
      <c r="C169" t="str">
        <f>IF(OR(Table2[[#This Row],[CoC]]="Durham City &amp; County CoC",Table2[[#This Row],[CoC]]="Chapel Hill/Orange County CoC"),"NA",(_xlfn.XLOOKUP(Table2[[#This Row],[HMIS Project ID]],'region ref'!A:A,'region ref'!C:C,"",0)))</f>
        <v>Region 07</v>
      </c>
      <c r="D169" t="str">
        <f>IF(OR(Table2[[#This Row],[CoC]]="Durham City &amp; County CoC",Table2[[#This Row],[CoC]]="Chapel Hill/Orange County CoC"),Table2[[#This Row],[CoC]],(_xlfn.XLOOKUP(Table2[[#This Row],[HMIS Project ID]],'region ref'!A:A,'region ref'!B:B,"",0)))</f>
        <v>Moore</v>
      </c>
      <c r="E169" t="str">
        <f>Table1[[#This Row],[Organization Name]]</f>
        <v>Family Promise of Moore County - Moore County</v>
      </c>
      <c r="F169" t="str">
        <f>Table1[[#This Row],[Project Name]]</f>
        <v>Family Promise of Moore County - Moore County - Emergency Shelter - ES - Private</v>
      </c>
      <c r="G169">
        <f>Table1[[#This Row],[HMIS Project ID]]</f>
        <v>4863</v>
      </c>
      <c r="H169" t="str">
        <f>Table1[[#This Row],[Project Type]]</f>
        <v>ES</v>
      </c>
      <c r="I169">
        <f>Table1[[#This Row],[Beds HH w/ Children]]</f>
        <v>0</v>
      </c>
      <c r="J169">
        <f>Table1[[#This Row],[Units HH w/ Children]]</f>
        <v>0</v>
      </c>
      <c r="K169">
        <f>Table1[[#This Row],[Beds HH w/o Children]]</f>
        <v>16</v>
      </c>
      <c r="L169">
        <f>Table1[[#This Row],[Year-Round Beds]]</f>
        <v>16</v>
      </c>
      <c r="M169">
        <f>Table1[[#This Row],[Overflow Beds]]</f>
        <v>0</v>
      </c>
      <c r="N169">
        <f>Table1[[#This Row],[Total Seasonal Beds]]</f>
        <v>0</v>
      </c>
      <c r="O169">
        <f>Table1[[#This Row],[Total Beds]]</f>
        <v>16</v>
      </c>
      <c r="P169">
        <f>Table1[[#This Row],[Pit Count]]</f>
        <v>13</v>
      </c>
      <c r="Q169" s="12">
        <f>IFERROR(Table2[[#This Row],[Pit Count]]/Table2[[#This Row],[Total Beds]],"0")</f>
        <v>0.8125</v>
      </c>
      <c r="R169" t="str">
        <f>Table1[[#This Row],[HMIS Participating]]</f>
        <v>No</v>
      </c>
      <c r="S169">
        <f>Table1[[#This Row],[Victim Service Provider]]</f>
        <v>0</v>
      </c>
      <c r="T169" t="str">
        <f>Table1[[#This Row],[Target Population]]</f>
        <v>NA</v>
      </c>
      <c r="U169" t="str">
        <f>Table1[[#This Row],[Bed Type]]</f>
        <v>Facility</v>
      </c>
      <c r="V169" t="str">
        <f>Table1[[#This Row],[address1]]</f>
        <v>303 peach ave</v>
      </c>
      <c r="W169">
        <f>Table1[[#This Row],[address2]]</f>
        <v>0</v>
      </c>
      <c r="X169" t="str">
        <f>Table1[[#This Row],[city]]</f>
        <v>Aberdeen</v>
      </c>
      <c r="Y169" t="str">
        <f>Table1[[#This Row],[state]]</f>
        <v>NC</v>
      </c>
      <c r="Z169">
        <f>Table1[[#This Row],[zip]]</f>
        <v>28315</v>
      </c>
    </row>
    <row r="170" spans="2:26" x14ac:dyDescent="0.35">
      <c r="B170" t="str">
        <f>Table1[[#This Row],[CoC]]</f>
        <v>North Carolina Balance of State CoC</v>
      </c>
      <c r="C170" t="str">
        <f>IF(OR(Table2[[#This Row],[CoC]]="Durham City &amp; County CoC",Table2[[#This Row],[CoC]]="Chapel Hill/Orange County CoC"),"NA",(_xlfn.XLOOKUP(Table2[[#This Row],[HMIS Project ID]],'region ref'!A:A,'region ref'!C:C,"",0)))</f>
        <v>Region 08</v>
      </c>
      <c r="D170" t="str">
        <f>IF(OR(Table2[[#This Row],[CoC]]="Durham City &amp; County CoC",Table2[[#This Row],[CoC]]="Chapel Hill/Orange County CoC"),Table2[[#This Row],[CoC]],(_xlfn.XLOOKUP(Table2[[#This Row],[HMIS Project ID]],'region ref'!A:A,'region ref'!B:B,"",0)))</f>
        <v>Scotland</v>
      </c>
      <c r="E170" t="str">
        <f>Table1[[#This Row],[Organization Name]]</f>
        <v>Family Promise of Scotland - Scotland County</v>
      </c>
      <c r="F170" t="str">
        <f>Table1[[#This Row],[Project Name]]</f>
        <v>Family Promise of Scotland - Scotland County - Transitional Housing - ES - Private</v>
      </c>
      <c r="G170">
        <f>Table1[[#This Row],[HMIS Project ID]]</f>
        <v>20946</v>
      </c>
      <c r="H170" t="str">
        <f>Table1[[#This Row],[Project Type]]</f>
        <v>ES</v>
      </c>
      <c r="I170">
        <f>Table1[[#This Row],[Beds HH w/ Children]]</f>
        <v>15</v>
      </c>
      <c r="J170">
        <f>Table1[[#This Row],[Units HH w/ Children]]</f>
        <v>5</v>
      </c>
      <c r="K170">
        <f>Table1[[#This Row],[Beds HH w/o Children]]</f>
        <v>0</v>
      </c>
      <c r="L170">
        <f>Table1[[#This Row],[Year-Round Beds]]</f>
        <v>15</v>
      </c>
      <c r="M170">
        <f>Table1[[#This Row],[Overflow Beds]]</f>
        <v>0</v>
      </c>
      <c r="N170">
        <f>Table1[[#This Row],[Total Seasonal Beds]]</f>
        <v>0</v>
      </c>
      <c r="O170">
        <f>Table1[[#This Row],[Total Beds]]</f>
        <v>15</v>
      </c>
      <c r="P170">
        <f>Table1[[#This Row],[Pit Count]]</f>
        <v>13</v>
      </c>
      <c r="Q170" s="12">
        <f>IFERROR(Table2[[#This Row],[Pit Count]]/Table2[[#This Row],[Total Beds]],"0")</f>
        <v>0.8666666666666667</v>
      </c>
      <c r="R170" t="str">
        <f>Table1[[#This Row],[HMIS Participating]]</f>
        <v>No</v>
      </c>
      <c r="S170">
        <f>Table1[[#This Row],[Victim Service Provider]]</f>
        <v>0</v>
      </c>
      <c r="T170" t="str">
        <f>Table1[[#This Row],[Target Population]]</f>
        <v>NA</v>
      </c>
      <c r="U170" t="str">
        <f>Table1[[#This Row],[Bed Type]]</f>
        <v>Facility</v>
      </c>
      <c r="V170" t="str">
        <f>Table1[[#This Row],[address1]]</f>
        <v>402 S Caledonia Roada</v>
      </c>
      <c r="W170">
        <f>Table1[[#This Row],[address2]]</f>
        <v>0</v>
      </c>
      <c r="X170" t="str">
        <f>Table1[[#This Row],[city]]</f>
        <v>Laurinburg</v>
      </c>
      <c r="Y170" t="str">
        <f>Table1[[#This Row],[state]]</f>
        <v>NC</v>
      </c>
      <c r="Z170">
        <f>Table1[[#This Row],[zip]]</f>
        <v>28352</v>
      </c>
    </row>
    <row r="171" spans="2:26" x14ac:dyDescent="0.35">
      <c r="B171" t="str">
        <f>Table1[[#This Row],[CoC]]</f>
        <v>North Carolina Balance of State CoC</v>
      </c>
      <c r="C171" t="str">
        <f>IF(OR(Table2[[#This Row],[CoC]]="Durham City &amp; County CoC",Table2[[#This Row],[CoC]]="Chapel Hill/Orange County CoC"),"NA",(_xlfn.XLOOKUP(Table2[[#This Row],[HMIS Project ID]],'region ref'!A:A,'region ref'!C:C,"",0)))</f>
        <v>Region 02</v>
      </c>
      <c r="D171" t="str">
        <f>IF(OR(Table2[[#This Row],[CoC]]="Durham City &amp; County CoC",Table2[[#This Row],[CoC]]="Chapel Hill/Orange County CoC"),Table2[[#This Row],[CoC]],(_xlfn.XLOOKUP(Table2[[#This Row],[HMIS Project ID]],'region ref'!A:A,'region ref'!B:B,"",0)))</f>
        <v>Rutherford</v>
      </c>
      <c r="E171" t="str">
        <f>Table1[[#This Row],[Organization Name]]</f>
        <v>Family Resources - Rutherford County</v>
      </c>
      <c r="F171" t="str">
        <f>Table1[[#This Row],[Project Name]]</f>
        <v>Family Resources - Rutherford County - DV Shelter - ES - Private</v>
      </c>
      <c r="G171">
        <f>Table1[[#This Row],[HMIS Project ID]]</f>
        <v>7183</v>
      </c>
      <c r="H171" t="str">
        <f>Table1[[#This Row],[Project Type]]</f>
        <v>ES</v>
      </c>
      <c r="I171">
        <f>Table1[[#This Row],[Beds HH w/ Children]]</f>
        <v>7</v>
      </c>
      <c r="J171">
        <f>Table1[[#This Row],[Units HH w/ Children]]</f>
        <v>2</v>
      </c>
      <c r="K171">
        <f>Table1[[#This Row],[Beds HH w/o Children]]</f>
        <v>6</v>
      </c>
      <c r="L171">
        <f>Table1[[#This Row],[Year-Round Beds]]</f>
        <v>13</v>
      </c>
      <c r="M171">
        <f>Table1[[#This Row],[Overflow Beds]]</f>
        <v>0</v>
      </c>
      <c r="N171">
        <f>Table1[[#This Row],[Total Seasonal Beds]]</f>
        <v>0</v>
      </c>
      <c r="O171">
        <f>Table1[[#This Row],[Total Beds]]</f>
        <v>13</v>
      </c>
      <c r="P171">
        <f>Table1[[#This Row],[Pit Count]]</f>
        <v>8</v>
      </c>
      <c r="Q171" s="12">
        <f>IFERROR(Table2[[#This Row],[Pit Count]]/Table2[[#This Row],[Total Beds]],"0")</f>
        <v>0.61538461538461542</v>
      </c>
      <c r="R171" t="str">
        <f>Table1[[#This Row],[HMIS Participating]]</f>
        <v>Comparable</v>
      </c>
      <c r="S171">
        <f>Table1[[#This Row],[Victim Service Provider]]</f>
        <v>1</v>
      </c>
      <c r="T171" t="str">
        <f>Table1[[#This Row],[Target Population]]</f>
        <v>DV</v>
      </c>
      <c r="U171" t="str">
        <f>Table1[[#This Row],[Bed Type]]</f>
        <v>Facility</v>
      </c>
      <c r="V171" t="str">
        <f>Table1[[#This Row],[address1]]</f>
        <v>358 E. Main Street</v>
      </c>
      <c r="W171">
        <f>Table1[[#This Row],[address2]]</f>
        <v>0</v>
      </c>
      <c r="X171" t="str">
        <f>Table1[[#This Row],[city]]</f>
        <v>Forest City</v>
      </c>
      <c r="Y171" t="str">
        <f>Table1[[#This Row],[state]]</f>
        <v>NC</v>
      </c>
      <c r="Z171">
        <f>Table1[[#This Row],[zip]]</f>
        <v>28043</v>
      </c>
    </row>
    <row r="172" spans="2:26" x14ac:dyDescent="0.35">
      <c r="B172" t="str">
        <f>Table1[[#This Row],[CoC]]</f>
        <v>North Carolina Balance of State CoC</v>
      </c>
      <c r="C172" t="str">
        <f>IF(OR(Table2[[#This Row],[CoC]]="Durham City &amp; County CoC",Table2[[#This Row],[CoC]]="Chapel Hill/Orange County CoC"),"NA",(_xlfn.XLOOKUP(Table2[[#This Row],[HMIS Project ID]],'region ref'!A:A,'region ref'!C:C,"",0)))</f>
        <v>Region 06</v>
      </c>
      <c r="D172" t="str">
        <f>IF(OR(Table2[[#This Row],[CoC]]="Durham City &amp; County CoC",Table2[[#This Row],[CoC]]="Chapel Hill/Orange County CoC"),Table2[[#This Row],[CoC]],(_xlfn.XLOOKUP(Table2[[#This Row],[HMIS Project ID]],'region ref'!A:A,'region ref'!B:B,"",0)))</f>
        <v>Caswell</v>
      </c>
      <c r="E172" t="str">
        <f>Table1[[#This Row],[Organization Name]]</f>
        <v>Family Services of Caswell County - Caswell County</v>
      </c>
      <c r="F172" t="str">
        <f>Table1[[#This Row],[Project Name]]</f>
        <v>Family Services of Caswell County - Caswell County - DV Shelter - GCC VOCA</v>
      </c>
      <c r="G172">
        <f>Table1[[#This Row],[HMIS Project ID]]</f>
        <v>20728</v>
      </c>
      <c r="H172" t="str">
        <f>Table1[[#This Row],[Project Type]]</f>
        <v>ES</v>
      </c>
      <c r="I172">
        <f>Table1[[#This Row],[Beds HH w/ Children]]</f>
        <v>2</v>
      </c>
      <c r="J172">
        <f>Table1[[#This Row],[Units HH w/ Children]]</f>
        <v>1</v>
      </c>
      <c r="K172">
        <f>Table1[[#This Row],[Beds HH w/o Children]]</f>
        <v>0</v>
      </c>
      <c r="L172">
        <f>Table1[[#This Row],[Year-Round Beds]]</f>
        <v>2</v>
      </c>
      <c r="M172">
        <f>Table1[[#This Row],[Overflow Beds]]</f>
        <v>0</v>
      </c>
      <c r="N172">
        <f>Table1[[#This Row],[Total Seasonal Beds]]</f>
        <v>0</v>
      </c>
      <c r="O172">
        <f>Table1[[#This Row],[Total Beds]]</f>
        <v>2</v>
      </c>
      <c r="P172">
        <f>Table1[[#This Row],[Pit Count]]</f>
        <v>0</v>
      </c>
      <c r="Q172" s="12">
        <f>IFERROR(Table2[[#This Row],[Pit Count]]/Table2[[#This Row],[Total Beds]],"0")</f>
        <v>0</v>
      </c>
      <c r="R172" t="str">
        <f>Table1[[#This Row],[HMIS Participating]]</f>
        <v>Comparable</v>
      </c>
      <c r="S172">
        <f>Table1[[#This Row],[Victim Service Provider]]</f>
        <v>1</v>
      </c>
      <c r="T172" t="str">
        <f>Table1[[#This Row],[Target Population]]</f>
        <v>DV</v>
      </c>
      <c r="U172" t="str">
        <f>Table1[[#This Row],[Bed Type]]</f>
        <v>Voucher</v>
      </c>
      <c r="V172" t="str">
        <f>Table1[[#This Row],[address1]]</f>
        <v>339 Wall Street</v>
      </c>
      <c r="W172">
        <f>Table1[[#This Row],[address2]]</f>
        <v>0</v>
      </c>
      <c r="X172" t="str">
        <f>Table1[[#This Row],[city]]</f>
        <v>Yanceyville</v>
      </c>
      <c r="Y172" t="str">
        <f>Table1[[#This Row],[state]]</f>
        <v>NC</v>
      </c>
      <c r="Z172">
        <f>Table1[[#This Row],[zip]]</f>
        <v>27379</v>
      </c>
    </row>
    <row r="173" spans="2:26" x14ac:dyDescent="0.35">
      <c r="B173" t="str">
        <f>Table1[[#This Row],[CoC]]</f>
        <v>North Carolina Balance of State CoC</v>
      </c>
      <c r="C173" t="str">
        <f>IF(OR(Table2[[#This Row],[CoC]]="Durham City &amp; County CoC",Table2[[#This Row],[CoC]]="Chapel Hill/Orange County CoC"),"NA",(_xlfn.XLOOKUP(Table2[[#This Row],[HMIS Project ID]],'region ref'!A:A,'region ref'!C:C,"",0)))</f>
        <v>Region 05</v>
      </c>
      <c r="D173" t="str">
        <f>IF(OR(Table2[[#This Row],[CoC]]="Durham City &amp; County CoC",Table2[[#This Row],[CoC]]="Chapel Hill/Orange County CoC"),Table2[[#This Row],[CoC]],(_xlfn.XLOOKUP(Table2[[#This Row],[HMIS Project ID]],'region ref'!A:A,'region ref'!B:B,"",0)))</f>
        <v>Davidson</v>
      </c>
      <c r="E173" t="str">
        <f>Table1[[#This Row],[Organization Name]]</f>
        <v>Family Services of Davidson Co - Davidson County</v>
      </c>
      <c r="F173" t="str">
        <f>Table1[[#This Row],[Project Name]]</f>
        <v>Family Services of Davidson Co - Davidson County - DV Shelter - ES - Private</v>
      </c>
      <c r="G173">
        <f>Table1[[#This Row],[HMIS Project ID]]</f>
        <v>4864</v>
      </c>
      <c r="H173" t="str">
        <f>Table1[[#This Row],[Project Type]]</f>
        <v>ES</v>
      </c>
      <c r="I173">
        <f>Table1[[#This Row],[Beds HH w/ Children]]</f>
        <v>8</v>
      </c>
      <c r="J173">
        <f>Table1[[#This Row],[Units HH w/ Children]]</f>
        <v>2</v>
      </c>
      <c r="K173">
        <f>Table1[[#This Row],[Beds HH w/o Children]]</f>
        <v>8</v>
      </c>
      <c r="L173">
        <f>Table1[[#This Row],[Year-Round Beds]]</f>
        <v>16</v>
      </c>
      <c r="M173">
        <f>Table1[[#This Row],[Overflow Beds]]</f>
        <v>0</v>
      </c>
      <c r="N173">
        <f>Table1[[#This Row],[Total Seasonal Beds]]</f>
        <v>0</v>
      </c>
      <c r="O173">
        <f>Table1[[#This Row],[Total Beds]]</f>
        <v>16</v>
      </c>
      <c r="P173">
        <f>Table1[[#This Row],[Pit Count]]</f>
        <v>5</v>
      </c>
      <c r="Q173" s="12">
        <f>IFERROR(Table2[[#This Row],[Pit Count]]/Table2[[#This Row],[Total Beds]],"0")</f>
        <v>0.3125</v>
      </c>
      <c r="R173" t="str">
        <f>Table1[[#This Row],[HMIS Participating]]</f>
        <v>Comparable</v>
      </c>
      <c r="S173">
        <f>Table1[[#This Row],[Victim Service Provider]]</f>
        <v>1</v>
      </c>
      <c r="T173" t="str">
        <f>Table1[[#This Row],[Target Population]]</f>
        <v>DV</v>
      </c>
      <c r="U173" t="str">
        <f>Table1[[#This Row],[Bed Type]]</f>
        <v>Facility</v>
      </c>
      <c r="V173">
        <f>Table1[[#This Row],[address1]]</f>
        <v>0</v>
      </c>
      <c r="W173">
        <f>Table1[[#This Row],[address2]]</f>
        <v>0</v>
      </c>
      <c r="X173" t="str">
        <f>Table1[[#This Row],[city]]</f>
        <v>Lexington</v>
      </c>
      <c r="Y173" t="str">
        <f>Table1[[#This Row],[state]]</f>
        <v>NC</v>
      </c>
      <c r="Z173">
        <f>Table1[[#This Row],[zip]]</f>
        <v>27295</v>
      </c>
    </row>
    <row r="174" spans="2:26" x14ac:dyDescent="0.35">
      <c r="B174" t="str">
        <f>Table1[[#This Row],[CoC]]</f>
        <v>North Carolina Balance of State CoC</v>
      </c>
      <c r="C174" t="str">
        <f>IF(OR(Table2[[#This Row],[CoC]]="Durham City &amp; County CoC",Table2[[#This Row],[CoC]]="Chapel Hill/Orange County CoC"),"NA",(_xlfn.XLOOKUP(Table2[[#This Row],[HMIS Project ID]],'region ref'!A:A,'region ref'!C:C,"",0)))</f>
        <v>Region 10</v>
      </c>
      <c r="D174" t="str">
        <f>IF(OR(Table2[[#This Row],[CoC]]="Durham City &amp; County CoC",Table2[[#This Row],[CoC]]="Chapel Hill/Orange County CoC"),Table2[[#This Row],[CoC]],(_xlfn.XLOOKUP(Table2[[#This Row],[HMIS Project ID]],'region ref'!A:A,'region ref'!B:B,"",0)))</f>
        <v>Duplin</v>
      </c>
      <c r="E174" t="str">
        <f>Table1[[#This Row],[Organization Name]]</f>
        <v>Fayetteville VAMC - Multiple BoS Counties</v>
      </c>
      <c r="F174" t="str">
        <f>Table1[[#This Row],[Project Name]]</f>
        <v>Fayetteville VAMC - Duplin County - HUD-VASH - VA</v>
      </c>
      <c r="G174">
        <f>Table1[[#This Row],[HMIS Project ID]]</f>
        <v>20972</v>
      </c>
      <c r="H174" t="str">
        <f>Table1[[#This Row],[Project Type]]</f>
        <v>PSH</v>
      </c>
      <c r="I174">
        <f>Table1[[#This Row],[Beds HH w/ Children]]</f>
        <v>0</v>
      </c>
      <c r="J174">
        <f>Table1[[#This Row],[Units HH w/ Children]]</f>
        <v>0</v>
      </c>
      <c r="K174">
        <f>Table1[[#This Row],[Beds HH w/o Children]]</f>
        <v>1</v>
      </c>
      <c r="L174">
        <f>Table1[[#This Row],[Year-Round Beds]]</f>
        <v>1</v>
      </c>
      <c r="M174">
        <f>Table1[[#This Row],[Overflow Beds]]</f>
        <v>0</v>
      </c>
      <c r="N174">
        <f>Table1[[#This Row],[Total Seasonal Beds]]</f>
        <v>0</v>
      </c>
      <c r="O174">
        <f>Table1[[#This Row],[Total Beds]]</f>
        <v>1</v>
      </c>
      <c r="P174">
        <f>Table1[[#This Row],[Pit Count]]</f>
        <v>1</v>
      </c>
      <c r="Q174" s="12">
        <f>IFERROR(Table2[[#This Row],[Pit Count]]/Table2[[#This Row],[Total Beds]],"0")</f>
        <v>1</v>
      </c>
      <c r="R174" t="str">
        <f>Table1[[#This Row],[HMIS Participating]]</f>
        <v>No</v>
      </c>
      <c r="S174">
        <f>Table1[[#This Row],[Victim Service Provider]]</f>
        <v>0</v>
      </c>
      <c r="T174" t="str">
        <f>Table1[[#This Row],[Target Population]]</f>
        <v>NA</v>
      </c>
      <c r="U174">
        <f>Table1[[#This Row],[Bed Type]]</f>
        <v>0</v>
      </c>
      <c r="V174">
        <f>Table1[[#This Row],[address1]]</f>
        <v>0</v>
      </c>
      <c r="W174">
        <f>Table1[[#This Row],[address2]]</f>
        <v>0</v>
      </c>
      <c r="X174" t="str">
        <f>Table1[[#This Row],[city]]</f>
        <v>Wallace</v>
      </c>
      <c r="Y174" t="str">
        <f>Table1[[#This Row],[state]]</f>
        <v>NC</v>
      </c>
      <c r="Z174">
        <f>Table1[[#This Row],[zip]]</f>
        <v>28466</v>
      </c>
    </row>
    <row r="175" spans="2:26" x14ac:dyDescent="0.35">
      <c r="B175" t="str">
        <f>Table1[[#This Row],[CoC]]</f>
        <v>North Carolina Balance of State CoC</v>
      </c>
      <c r="C175" t="str">
        <f>IF(OR(Table2[[#This Row],[CoC]]="Durham City &amp; County CoC",Table2[[#This Row],[CoC]]="Chapel Hill/Orange County CoC"),"NA",(_xlfn.XLOOKUP(Table2[[#This Row],[HMIS Project ID]],'region ref'!A:A,'region ref'!C:C,"",0)))</f>
        <v>Region 07</v>
      </c>
      <c r="D175" t="str">
        <f>IF(OR(Table2[[#This Row],[CoC]]="Durham City &amp; County CoC",Table2[[#This Row],[CoC]]="Chapel Hill/Orange County CoC"),Table2[[#This Row],[CoC]],(_xlfn.XLOOKUP(Table2[[#This Row],[HMIS Project ID]],'region ref'!A:A,'region ref'!B:B,"",0)))</f>
        <v>Harnett</v>
      </c>
      <c r="E175" t="str">
        <f>Table1[[#This Row],[Organization Name]]</f>
        <v>Fayetteville VAMC - Multiple BoS Counties</v>
      </c>
      <c r="F175" t="str">
        <f>Table1[[#This Row],[Project Name]]</f>
        <v>Fayetteville VAMC - Harnett County - HUD-VASH - VA</v>
      </c>
      <c r="G175">
        <f>Table1[[#This Row],[HMIS Project ID]]</f>
        <v>20376</v>
      </c>
      <c r="H175" t="str">
        <f>Table1[[#This Row],[Project Type]]</f>
        <v>PSH</v>
      </c>
      <c r="I175">
        <f>Table1[[#This Row],[Beds HH w/ Children]]</f>
        <v>0</v>
      </c>
      <c r="J175">
        <f>Table1[[#This Row],[Units HH w/ Children]]</f>
        <v>0</v>
      </c>
      <c r="K175">
        <f>Table1[[#This Row],[Beds HH w/o Children]]</f>
        <v>4</v>
      </c>
      <c r="L175">
        <f>Table1[[#This Row],[Year-Round Beds]]</f>
        <v>4</v>
      </c>
      <c r="M175">
        <f>Table1[[#This Row],[Overflow Beds]]</f>
        <v>0</v>
      </c>
      <c r="N175">
        <f>Table1[[#This Row],[Total Seasonal Beds]]</f>
        <v>0</v>
      </c>
      <c r="O175">
        <f>Table1[[#This Row],[Total Beds]]</f>
        <v>4</v>
      </c>
      <c r="P175">
        <f>Table1[[#This Row],[Pit Count]]</f>
        <v>4</v>
      </c>
      <c r="Q175" s="12">
        <f>IFERROR(Table2[[#This Row],[Pit Count]]/Table2[[#This Row],[Total Beds]],"0")</f>
        <v>1</v>
      </c>
      <c r="R175" t="str">
        <f>Table1[[#This Row],[HMIS Participating]]</f>
        <v>No</v>
      </c>
      <c r="S175">
        <f>Table1[[#This Row],[Victim Service Provider]]</f>
        <v>0</v>
      </c>
      <c r="T175" t="str">
        <f>Table1[[#This Row],[Target Population]]</f>
        <v>NA</v>
      </c>
      <c r="U175">
        <f>Table1[[#This Row],[Bed Type]]</f>
        <v>0</v>
      </c>
      <c r="V175">
        <f>Table1[[#This Row],[address1]]</f>
        <v>0</v>
      </c>
      <c r="W175">
        <f>Table1[[#This Row],[address2]]</f>
        <v>0</v>
      </c>
      <c r="X175" t="str">
        <f>Table1[[#This Row],[city]]</f>
        <v>Erwin</v>
      </c>
      <c r="Y175" t="str">
        <f>Table1[[#This Row],[state]]</f>
        <v>NC</v>
      </c>
      <c r="Z175">
        <f>Table1[[#This Row],[zip]]</f>
        <v>28339</v>
      </c>
    </row>
    <row r="176" spans="2:26" x14ac:dyDescent="0.35">
      <c r="B176" t="str">
        <f>Table1[[#This Row],[CoC]]</f>
        <v>North Carolina Balance of State CoC</v>
      </c>
      <c r="C176" t="str">
        <f>IF(OR(Table2[[#This Row],[CoC]]="Durham City &amp; County CoC",Table2[[#This Row],[CoC]]="Chapel Hill/Orange County CoC"),"NA",(_xlfn.XLOOKUP(Table2[[#This Row],[HMIS Project ID]],'region ref'!A:A,'region ref'!C:C,"",0)))</f>
        <v>Region 07</v>
      </c>
      <c r="D176" t="str">
        <f>IF(OR(Table2[[#This Row],[CoC]]="Durham City &amp; County CoC",Table2[[#This Row],[CoC]]="Chapel Hill/Orange County CoC"),Table2[[#This Row],[CoC]],(_xlfn.XLOOKUP(Table2[[#This Row],[HMIS Project ID]],'region ref'!A:A,'region ref'!B:B,"",0)))</f>
        <v>Hoke</v>
      </c>
      <c r="E176" t="str">
        <f>Table1[[#This Row],[Organization Name]]</f>
        <v>Fayetteville VAMC - Multiple BoS Counties</v>
      </c>
      <c r="F176" t="str">
        <f>Table1[[#This Row],[Project Name]]</f>
        <v>Fayetteville VAMC - Hoke County - HUD-VASH - VA</v>
      </c>
      <c r="G176">
        <f>Table1[[#This Row],[HMIS Project ID]]</f>
        <v>20377</v>
      </c>
      <c r="H176" t="str">
        <f>Table1[[#This Row],[Project Type]]</f>
        <v>PSH</v>
      </c>
      <c r="I176">
        <f>Table1[[#This Row],[Beds HH w/ Children]]</f>
        <v>0</v>
      </c>
      <c r="J176">
        <f>Table1[[#This Row],[Units HH w/ Children]]</f>
        <v>0</v>
      </c>
      <c r="K176">
        <f>Table1[[#This Row],[Beds HH w/o Children]]</f>
        <v>1</v>
      </c>
      <c r="L176">
        <f>Table1[[#This Row],[Year-Round Beds]]</f>
        <v>1</v>
      </c>
      <c r="M176">
        <f>Table1[[#This Row],[Overflow Beds]]</f>
        <v>0</v>
      </c>
      <c r="N176">
        <f>Table1[[#This Row],[Total Seasonal Beds]]</f>
        <v>0</v>
      </c>
      <c r="O176">
        <f>Table1[[#This Row],[Total Beds]]</f>
        <v>1</v>
      </c>
      <c r="P176">
        <f>Table1[[#This Row],[Pit Count]]</f>
        <v>1</v>
      </c>
      <c r="Q176" s="12">
        <f>IFERROR(Table2[[#This Row],[Pit Count]]/Table2[[#This Row],[Total Beds]],"0")</f>
        <v>1</v>
      </c>
      <c r="R176" t="str">
        <f>Table1[[#This Row],[HMIS Participating]]</f>
        <v>No</v>
      </c>
      <c r="S176">
        <f>Table1[[#This Row],[Victim Service Provider]]</f>
        <v>0</v>
      </c>
      <c r="T176" t="str">
        <f>Table1[[#This Row],[Target Population]]</f>
        <v>NA</v>
      </c>
      <c r="U176">
        <f>Table1[[#This Row],[Bed Type]]</f>
        <v>0</v>
      </c>
      <c r="V176">
        <f>Table1[[#This Row],[address1]]</f>
        <v>0</v>
      </c>
      <c r="W176">
        <f>Table1[[#This Row],[address2]]</f>
        <v>0</v>
      </c>
      <c r="X176" t="str">
        <f>Table1[[#This Row],[city]]</f>
        <v>Raeford</v>
      </c>
      <c r="Y176" t="str">
        <f>Table1[[#This Row],[state]]</f>
        <v>NC</v>
      </c>
      <c r="Z176">
        <f>Table1[[#This Row],[zip]]</f>
        <v>28376</v>
      </c>
    </row>
    <row r="177" spans="2:26" x14ac:dyDescent="0.35">
      <c r="B177" t="str">
        <f>Table1[[#This Row],[CoC]]</f>
        <v>North Carolina Balance of State CoC</v>
      </c>
      <c r="C177" t="str">
        <f>IF(OR(Table2[[#This Row],[CoC]]="Durham City &amp; County CoC",Table2[[#This Row],[CoC]]="Chapel Hill/Orange County CoC"),"NA",(_xlfn.XLOOKUP(Table2[[#This Row],[HMIS Project ID]],'region ref'!A:A,'region ref'!C:C,"",0)))</f>
        <v>Region 13</v>
      </c>
      <c r="D177" t="str">
        <f>IF(OR(Table2[[#This Row],[CoC]]="Durham City &amp; County CoC",Table2[[#This Row],[CoC]]="Chapel Hill/Orange County CoC"),Table2[[#This Row],[CoC]],(_xlfn.XLOOKUP(Table2[[#This Row],[HMIS Project ID]],'region ref'!A:A,'region ref'!B:B,"",0)))</f>
        <v>Jones</v>
      </c>
      <c r="E177" t="str">
        <f>Table1[[#This Row],[Organization Name]]</f>
        <v>Fayetteville VAMC - Multiple BoS Counties</v>
      </c>
      <c r="F177" t="str">
        <f>Table1[[#This Row],[Project Name]]</f>
        <v>Fayetteville VAMC - Jones County - HUD-VASH - VA</v>
      </c>
      <c r="G177">
        <f>Table1[[#This Row],[HMIS Project ID]]</f>
        <v>20584</v>
      </c>
      <c r="H177" t="str">
        <f>Table1[[#This Row],[Project Type]]</f>
        <v>PSH</v>
      </c>
      <c r="I177">
        <f>Table1[[#This Row],[Beds HH w/ Children]]</f>
        <v>0</v>
      </c>
      <c r="J177">
        <f>Table1[[#This Row],[Units HH w/ Children]]</f>
        <v>0</v>
      </c>
      <c r="K177">
        <f>Table1[[#This Row],[Beds HH w/o Children]]</f>
        <v>2</v>
      </c>
      <c r="L177">
        <f>Table1[[#This Row],[Year-Round Beds]]</f>
        <v>2</v>
      </c>
      <c r="M177">
        <f>Table1[[#This Row],[Overflow Beds]]</f>
        <v>0</v>
      </c>
      <c r="N177">
        <f>Table1[[#This Row],[Total Seasonal Beds]]</f>
        <v>0</v>
      </c>
      <c r="O177">
        <f>Table1[[#This Row],[Total Beds]]</f>
        <v>2</v>
      </c>
      <c r="P177">
        <f>Table1[[#This Row],[Pit Count]]</f>
        <v>2</v>
      </c>
      <c r="Q177" s="12">
        <f>IFERROR(Table2[[#This Row],[Pit Count]]/Table2[[#This Row],[Total Beds]],"0")</f>
        <v>1</v>
      </c>
      <c r="R177" t="str">
        <f>Table1[[#This Row],[HMIS Participating]]</f>
        <v>No</v>
      </c>
      <c r="S177">
        <f>Table1[[#This Row],[Victim Service Provider]]</f>
        <v>0</v>
      </c>
      <c r="T177" t="str">
        <f>Table1[[#This Row],[Target Population]]</f>
        <v>NA</v>
      </c>
      <c r="U177">
        <f>Table1[[#This Row],[Bed Type]]</f>
        <v>0</v>
      </c>
      <c r="V177">
        <f>Table1[[#This Row],[address1]]</f>
        <v>0</v>
      </c>
      <c r="W177">
        <f>Table1[[#This Row],[address2]]</f>
        <v>0</v>
      </c>
      <c r="X177" t="str">
        <f>Table1[[#This Row],[city]]</f>
        <v>Maysville</v>
      </c>
      <c r="Y177" t="str">
        <f>Table1[[#This Row],[state]]</f>
        <v>NC</v>
      </c>
      <c r="Z177">
        <f>Table1[[#This Row],[zip]]</f>
        <v>28555</v>
      </c>
    </row>
    <row r="178" spans="2:26" x14ac:dyDescent="0.35">
      <c r="B178" t="str">
        <f>Table1[[#This Row],[CoC]]</f>
        <v>North Carolina Balance of State CoC</v>
      </c>
      <c r="C178" t="str">
        <f>IF(OR(Table2[[#This Row],[CoC]]="Durham City &amp; County CoC",Table2[[#This Row],[CoC]]="Chapel Hill/Orange County CoC"),"NA",(_xlfn.XLOOKUP(Table2[[#This Row],[HMIS Project ID]],'region ref'!A:A,'region ref'!C:C,"",0)))</f>
        <v>Region 07</v>
      </c>
      <c r="D178" t="str">
        <f>IF(OR(Table2[[#This Row],[CoC]]="Durham City &amp; County CoC",Table2[[#This Row],[CoC]]="Chapel Hill/Orange County CoC"),Table2[[#This Row],[CoC]],(_xlfn.XLOOKUP(Table2[[#This Row],[HMIS Project ID]],'region ref'!A:A,'region ref'!B:B,"",0)))</f>
        <v>Lee</v>
      </c>
      <c r="E178" t="str">
        <f>Table1[[#This Row],[Organization Name]]</f>
        <v>Fayetteville VAMC - Multiple BoS Counties</v>
      </c>
      <c r="F178" t="str">
        <f>Table1[[#This Row],[Project Name]]</f>
        <v>Fayetteville VAMC - Lee County - HUD-VASH - VA</v>
      </c>
      <c r="G178">
        <f>Table1[[#This Row],[HMIS Project ID]]</f>
        <v>20072</v>
      </c>
      <c r="H178" t="str">
        <f>Table1[[#This Row],[Project Type]]</f>
        <v>PSH</v>
      </c>
      <c r="I178">
        <f>Table1[[#This Row],[Beds HH w/ Children]]</f>
        <v>0</v>
      </c>
      <c r="J178">
        <f>Table1[[#This Row],[Units HH w/ Children]]</f>
        <v>0</v>
      </c>
      <c r="K178">
        <f>Table1[[#This Row],[Beds HH w/o Children]]</f>
        <v>13</v>
      </c>
      <c r="L178">
        <f>Table1[[#This Row],[Year-Round Beds]]</f>
        <v>13</v>
      </c>
      <c r="M178">
        <f>Table1[[#This Row],[Overflow Beds]]</f>
        <v>0</v>
      </c>
      <c r="N178">
        <f>Table1[[#This Row],[Total Seasonal Beds]]</f>
        <v>0</v>
      </c>
      <c r="O178">
        <f>Table1[[#This Row],[Total Beds]]</f>
        <v>13</v>
      </c>
      <c r="P178">
        <f>Table1[[#This Row],[Pit Count]]</f>
        <v>10</v>
      </c>
      <c r="Q178" s="12">
        <f>IFERROR(Table2[[#This Row],[Pit Count]]/Table2[[#This Row],[Total Beds]],"0")</f>
        <v>0.76923076923076927</v>
      </c>
      <c r="R178" t="str">
        <f>Table1[[#This Row],[HMIS Participating]]</f>
        <v>No</v>
      </c>
      <c r="S178">
        <f>Table1[[#This Row],[Victim Service Provider]]</f>
        <v>0</v>
      </c>
      <c r="T178" t="str">
        <f>Table1[[#This Row],[Target Population]]</f>
        <v>NA</v>
      </c>
      <c r="U178">
        <f>Table1[[#This Row],[Bed Type]]</f>
        <v>0</v>
      </c>
      <c r="V178">
        <f>Table1[[#This Row],[address1]]</f>
        <v>0</v>
      </c>
      <c r="W178">
        <f>Table1[[#This Row],[address2]]</f>
        <v>0</v>
      </c>
      <c r="X178" t="str">
        <f>Table1[[#This Row],[city]]</f>
        <v>Sanford</v>
      </c>
      <c r="Y178" t="str">
        <f>Table1[[#This Row],[state]]</f>
        <v>NC</v>
      </c>
      <c r="Z178">
        <f>Table1[[#This Row],[zip]]</f>
        <v>27330</v>
      </c>
    </row>
    <row r="179" spans="2:26" x14ac:dyDescent="0.35">
      <c r="B179" t="str">
        <f>Table1[[#This Row],[CoC]]</f>
        <v>North Carolina Balance of State CoC</v>
      </c>
      <c r="C179" t="str">
        <f>IF(OR(Table2[[#This Row],[CoC]]="Durham City &amp; County CoC",Table2[[#This Row],[CoC]]="Chapel Hill/Orange County CoC"),"NA",(_xlfn.XLOOKUP(Table2[[#This Row],[HMIS Project ID]],'region ref'!A:A,'region ref'!C:C,"",0)))</f>
        <v>Region 13</v>
      </c>
      <c r="D179" t="str">
        <f>IF(OR(Table2[[#This Row],[CoC]]="Durham City &amp; County CoC",Table2[[#This Row],[CoC]]="Chapel Hill/Orange County CoC"),Table2[[#This Row],[CoC]],(_xlfn.XLOOKUP(Table2[[#This Row],[HMIS Project ID]],'region ref'!A:A,'region ref'!B:B,"",0)))</f>
        <v>Onslow</v>
      </c>
      <c r="E179" t="str">
        <f>Table1[[#This Row],[Organization Name]]</f>
        <v>Fayetteville VAMC - Onslow County</v>
      </c>
      <c r="F179" t="str">
        <f>Table1[[#This Row],[Project Name]]</f>
        <v>Fayetteville VAMC - Onslow County - HUD-VASH - VA</v>
      </c>
      <c r="G179">
        <f>Table1[[#This Row],[HMIS Project ID]]</f>
        <v>20074</v>
      </c>
      <c r="H179" t="str">
        <f>Table1[[#This Row],[Project Type]]</f>
        <v>PSH</v>
      </c>
      <c r="I179">
        <f>Table1[[#This Row],[Beds HH w/ Children]]</f>
        <v>0</v>
      </c>
      <c r="J179">
        <f>Table1[[#This Row],[Units HH w/ Children]]</f>
        <v>0</v>
      </c>
      <c r="K179">
        <f>Table1[[#This Row],[Beds HH w/o Children]]</f>
        <v>82</v>
      </c>
      <c r="L179">
        <f>Table1[[#This Row],[Year-Round Beds]]</f>
        <v>82</v>
      </c>
      <c r="M179">
        <f>Table1[[#This Row],[Overflow Beds]]</f>
        <v>0</v>
      </c>
      <c r="N179">
        <f>Table1[[#This Row],[Total Seasonal Beds]]</f>
        <v>0</v>
      </c>
      <c r="O179">
        <f>Table1[[#This Row],[Total Beds]]</f>
        <v>82</v>
      </c>
      <c r="P179">
        <f>Table1[[#This Row],[Pit Count]]</f>
        <v>78</v>
      </c>
      <c r="Q179" s="12">
        <f>IFERROR(Table2[[#This Row],[Pit Count]]/Table2[[#This Row],[Total Beds]],"0")</f>
        <v>0.95121951219512191</v>
      </c>
      <c r="R179" t="str">
        <f>Table1[[#This Row],[HMIS Participating]]</f>
        <v>No</v>
      </c>
      <c r="S179">
        <f>Table1[[#This Row],[Victim Service Provider]]</f>
        <v>0</v>
      </c>
      <c r="T179" t="str">
        <f>Table1[[#This Row],[Target Population]]</f>
        <v>NA</v>
      </c>
      <c r="U179">
        <f>Table1[[#This Row],[Bed Type]]</f>
        <v>0</v>
      </c>
      <c r="V179">
        <f>Table1[[#This Row],[address1]]</f>
        <v>0</v>
      </c>
      <c r="W179">
        <f>Table1[[#This Row],[address2]]</f>
        <v>0</v>
      </c>
      <c r="X179" t="str">
        <f>Table1[[#This Row],[city]]</f>
        <v>Jacksonville</v>
      </c>
      <c r="Y179" t="str">
        <f>Table1[[#This Row],[state]]</f>
        <v>NC</v>
      </c>
      <c r="Z179">
        <f>Table1[[#This Row],[zip]]</f>
        <v>28546</v>
      </c>
    </row>
    <row r="180" spans="2:26" x14ac:dyDescent="0.35">
      <c r="B180" t="str">
        <f>Table1[[#This Row],[CoC]]</f>
        <v>North Carolina Balance of State CoC</v>
      </c>
      <c r="C180" t="str">
        <f>IF(OR(Table2[[#This Row],[CoC]]="Durham City &amp; County CoC",Table2[[#This Row],[CoC]]="Chapel Hill/Orange County CoC"),"NA",(_xlfn.XLOOKUP(Table2[[#This Row],[HMIS Project ID]],'region ref'!A:A,'region ref'!C:C,"",0)))</f>
        <v>Region 08</v>
      </c>
      <c r="D180" t="str">
        <f>IF(OR(Table2[[#This Row],[CoC]]="Durham City &amp; County CoC",Table2[[#This Row],[CoC]]="Chapel Hill/Orange County CoC"),Table2[[#This Row],[CoC]],(_xlfn.XLOOKUP(Table2[[#This Row],[HMIS Project ID]],'region ref'!A:A,'region ref'!B:B,"",0)))</f>
        <v>Robeson</v>
      </c>
      <c r="E180" t="str">
        <f>Table1[[#This Row],[Organization Name]]</f>
        <v>Fayetteville VAMC - Robeson County</v>
      </c>
      <c r="F180" t="str">
        <f>Table1[[#This Row],[Project Name]]</f>
        <v>Fayetteville VAMC - Robeson County - HUD-VASH - VA</v>
      </c>
      <c r="G180">
        <f>Table1[[#This Row],[HMIS Project ID]]</f>
        <v>20076</v>
      </c>
      <c r="H180" t="str">
        <f>Table1[[#This Row],[Project Type]]</f>
        <v>PSH</v>
      </c>
      <c r="I180">
        <f>Table1[[#This Row],[Beds HH w/ Children]]</f>
        <v>0</v>
      </c>
      <c r="J180">
        <f>Table1[[#This Row],[Units HH w/ Children]]</f>
        <v>0</v>
      </c>
      <c r="K180">
        <f>Table1[[#This Row],[Beds HH w/o Children]]</f>
        <v>48</v>
      </c>
      <c r="L180">
        <f>Table1[[#This Row],[Year-Round Beds]]</f>
        <v>48</v>
      </c>
      <c r="M180">
        <f>Table1[[#This Row],[Overflow Beds]]</f>
        <v>0</v>
      </c>
      <c r="N180">
        <f>Table1[[#This Row],[Total Seasonal Beds]]</f>
        <v>0</v>
      </c>
      <c r="O180">
        <f>Table1[[#This Row],[Total Beds]]</f>
        <v>48</v>
      </c>
      <c r="P180">
        <f>Table1[[#This Row],[Pit Count]]</f>
        <v>46</v>
      </c>
      <c r="Q180" s="12">
        <f>IFERROR(Table2[[#This Row],[Pit Count]]/Table2[[#This Row],[Total Beds]],"0")</f>
        <v>0.95833333333333337</v>
      </c>
      <c r="R180" t="str">
        <f>Table1[[#This Row],[HMIS Participating]]</f>
        <v>No</v>
      </c>
      <c r="S180">
        <f>Table1[[#This Row],[Victim Service Provider]]</f>
        <v>0</v>
      </c>
      <c r="T180" t="str">
        <f>Table1[[#This Row],[Target Population]]</f>
        <v>NA</v>
      </c>
      <c r="U180">
        <f>Table1[[#This Row],[Bed Type]]</f>
        <v>0</v>
      </c>
      <c r="V180">
        <f>Table1[[#This Row],[address1]]</f>
        <v>0</v>
      </c>
      <c r="W180">
        <f>Table1[[#This Row],[address2]]</f>
        <v>0</v>
      </c>
      <c r="X180" t="str">
        <f>Table1[[#This Row],[city]]</f>
        <v>Robeson</v>
      </c>
      <c r="Y180" t="str">
        <f>Table1[[#This Row],[state]]</f>
        <v>NC</v>
      </c>
      <c r="Z180">
        <f>Table1[[#This Row],[zip]]</f>
        <v>28358</v>
      </c>
    </row>
    <row r="181" spans="2:26" x14ac:dyDescent="0.35">
      <c r="B181" t="str">
        <f>Table1[[#This Row],[CoC]]</f>
        <v>North Carolina Balance of State CoC</v>
      </c>
      <c r="C181" t="str">
        <f>IF(OR(Table2[[#This Row],[CoC]]="Durham City &amp; County CoC",Table2[[#This Row],[CoC]]="Chapel Hill/Orange County CoC"),"NA",(_xlfn.XLOOKUP(Table2[[#This Row],[HMIS Project ID]],'region ref'!A:A,'region ref'!C:C,"",0)))</f>
        <v>Region 08</v>
      </c>
      <c r="D181" t="str">
        <f>IF(OR(Table2[[#This Row],[CoC]]="Durham City &amp; County CoC",Table2[[#This Row],[CoC]]="Chapel Hill/Orange County CoC"),Table2[[#This Row],[CoC]],(_xlfn.XLOOKUP(Table2[[#This Row],[HMIS Project ID]],'region ref'!A:A,'region ref'!B:B,"",0)))</f>
        <v>Bladen</v>
      </c>
      <c r="E181" t="str">
        <f>Table1[[#This Row],[Organization Name]]</f>
        <v>Fayetteville VAMC - Wayne County</v>
      </c>
      <c r="F181" t="str">
        <f>Table1[[#This Row],[Project Name]]</f>
        <v>Fayetteville VAMC - Bladen County - HUD-VASH - VA</v>
      </c>
      <c r="G181">
        <f>Table1[[#This Row],[HMIS Project ID]]</f>
        <v>20799</v>
      </c>
      <c r="H181" t="str">
        <f>Table1[[#This Row],[Project Type]]</f>
        <v>PSH</v>
      </c>
      <c r="I181">
        <f>Table1[[#This Row],[Beds HH w/ Children]]</f>
        <v>0</v>
      </c>
      <c r="J181">
        <f>Table1[[#This Row],[Units HH w/ Children]]</f>
        <v>0</v>
      </c>
      <c r="K181">
        <f>Table1[[#This Row],[Beds HH w/o Children]]</f>
        <v>1</v>
      </c>
      <c r="L181">
        <f>Table1[[#This Row],[Year-Round Beds]]</f>
        <v>1</v>
      </c>
      <c r="M181">
        <f>Table1[[#This Row],[Overflow Beds]]</f>
        <v>0</v>
      </c>
      <c r="N181">
        <f>Table1[[#This Row],[Total Seasonal Beds]]</f>
        <v>0</v>
      </c>
      <c r="O181">
        <f>Table1[[#This Row],[Total Beds]]</f>
        <v>1</v>
      </c>
      <c r="P181">
        <f>Table1[[#This Row],[Pit Count]]</f>
        <v>1</v>
      </c>
      <c r="Q181" s="12">
        <f>IFERROR(Table2[[#This Row],[Pit Count]]/Table2[[#This Row],[Total Beds]],"0")</f>
        <v>1</v>
      </c>
      <c r="R181" t="str">
        <f>Table1[[#This Row],[HMIS Participating]]</f>
        <v>No</v>
      </c>
      <c r="S181">
        <f>Table1[[#This Row],[Victim Service Provider]]</f>
        <v>0</v>
      </c>
      <c r="T181" t="str">
        <f>Table1[[#This Row],[Target Population]]</f>
        <v>NA</v>
      </c>
      <c r="U181">
        <f>Table1[[#This Row],[Bed Type]]</f>
        <v>0</v>
      </c>
      <c r="V181">
        <f>Table1[[#This Row],[address1]]</f>
        <v>0</v>
      </c>
      <c r="W181">
        <f>Table1[[#This Row],[address2]]</f>
        <v>0</v>
      </c>
      <c r="X181" t="str">
        <f>Table1[[#This Row],[city]]</f>
        <v>Elizabethtown</v>
      </c>
      <c r="Y181" t="str">
        <f>Table1[[#This Row],[state]]</f>
        <v>NC</v>
      </c>
      <c r="Z181">
        <f>Table1[[#This Row],[zip]]</f>
        <v>28337</v>
      </c>
    </row>
    <row r="182" spans="2:26" x14ac:dyDescent="0.35">
      <c r="B182" t="str">
        <f>Table1[[#This Row],[CoC]]</f>
        <v>North Carolina Balance of State CoC</v>
      </c>
      <c r="C182" t="str">
        <f>IF(OR(Table2[[#This Row],[CoC]]="Durham City &amp; County CoC",Table2[[#This Row],[CoC]]="Chapel Hill/Orange County CoC"),"NA",(_xlfn.XLOOKUP(Table2[[#This Row],[HMIS Project ID]],'region ref'!A:A,'region ref'!C:C,"",0)))</f>
        <v>Region 08</v>
      </c>
      <c r="D182" t="str">
        <f>IF(OR(Table2[[#This Row],[CoC]]="Durham City &amp; County CoC",Table2[[#This Row],[CoC]]="Chapel Hill/Orange County CoC"),Table2[[#This Row],[CoC]],(_xlfn.XLOOKUP(Table2[[#This Row],[HMIS Project ID]],'region ref'!A:A,'region ref'!B:B,"",0)))</f>
        <v>Columbus</v>
      </c>
      <c r="E182" t="str">
        <f>Table1[[#This Row],[Organization Name]]</f>
        <v>Fayetteville VAMC - Wayne County</v>
      </c>
      <c r="F182" t="str">
        <f>Table1[[#This Row],[Project Name]]</f>
        <v>Fayetteville VAMC - Columbus County - HUD-VASH - VA</v>
      </c>
      <c r="G182">
        <f>Table1[[#This Row],[HMIS Project ID]]</f>
        <v>20375</v>
      </c>
      <c r="H182" t="str">
        <f>Table1[[#This Row],[Project Type]]</f>
        <v>PSH</v>
      </c>
      <c r="I182">
        <f>Table1[[#This Row],[Beds HH w/ Children]]</f>
        <v>0</v>
      </c>
      <c r="J182">
        <f>Table1[[#This Row],[Units HH w/ Children]]</f>
        <v>0</v>
      </c>
      <c r="K182">
        <f>Table1[[#This Row],[Beds HH w/o Children]]</f>
        <v>1</v>
      </c>
      <c r="L182">
        <f>Table1[[#This Row],[Year-Round Beds]]</f>
        <v>1</v>
      </c>
      <c r="M182">
        <f>Table1[[#This Row],[Overflow Beds]]</f>
        <v>0</v>
      </c>
      <c r="N182">
        <f>Table1[[#This Row],[Total Seasonal Beds]]</f>
        <v>0</v>
      </c>
      <c r="O182">
        <f>Table1[[#This Row],[Total Beds]]</f>
        <v>1</v>
      </c>
      <c r="P182">
        <f>Table1[[#This Row],[Pit Count]]</f>
        <v>1</v>
      </c>
      <c r="Q182" s="12">
        <f>IFERROR(Table2[[#This Row],[Pit Count]]/Table2[[#This Row],[Total Beds]],"0")</f>
        <v>1</v>
      </c>
      <c r="R182" t="str">
        <f>Table1[[#This Row],[HMIS Participating]]</f>
        <v>No</v>
      </c>
      <c r="S182">
        <f>Table1[[#This Row],[Victim Service Provider]]</f>
        <v>0</v>
      </c>
      <c r="T182" t="str">
        <f>Table1[[#This Row],[Target Population]]</f>
        <v>NA</v>
      </c>
      <c r="U182">
        <f>Table1[[#This Row],[Bed Type]]</f>
        <v>0</v>
      </c>
      <c r="V182">
        <f>Table1[[#This Row],[address1]]</f>
        <v>0</v>
      </c>
      <c r="W182">
        <f>Table1[[#This Row],[address2]]</f>
        <v>0</v>
      </c>
      <c r="X182" t="str">
        <f>Table1[[#This Row],[city]]</f>
        <v>Whiteville</v>
      </c>
      <c r="Y182" t="str">
        <f>Table1[[#This Row],[state]]</f>
        <v>NC</v>
      </c>
      <c r="Z182">
        <f>Table1[[#This Row],[zip]]</f>
        <v>28472</v>
      </c>
    </row>
    <row r="183" spans="2:26" x14ac:dyDescent="0.35">
      <c r="B183" t="str">
        <f>Table1[[#This Row],[CoC]]</f>
        <v>North Carolina Balance of State CoC</v>
      </c>
      <c r="C183" t="str">
        <f>IF(OR(Table2[[#This Row],[CoC]]="Durham City &amp; County CoC",Table2[[#This Row],[CoC]]="Chapel Hill/Orange County CoC"),"NA",(_xlfn.XLOOKUP(Table2[[#This Row],[HMIS Project ID]],'region ref'!A:A,'region ref'!C:C,"",0)))</f>
        <v>Region 10</v>
      </c>
      <c r="D183" t="str">
        <f>IF(OR(Table2[[#This Row],[CoC]]="Durham City &amp; County CoC",Table2[[#This Row],[CoC]]="Chapel Hill/Orange County CoC"),Table2[[#This Row],[CoC]],(_xlfn.XLOOKUP(Table2[[#This Row],[HMIS Project ID]],'region ref'!A:A,'region ref'!B:B,"",0)))</f>
        <v>Wayne</v>
      </c>
      <c r="E183" t="str">
        <f>Table1[[#This Row],[Organization Name]]</f>
        <v>Fayetteville VAMC - Wayne County</v>
      </c>
      <c r="F183" t="str">
        <f>Table1[[#This Row],[Project Name]]</f>
        <v>Fayetteville VAMC - Wayne County - HUD-VASH - VA</v>
      </c>
      <c r="G183">
        <f>Table1[[#This Row],[HMIS Project ID]]</f>
        <v>20078</v>
      </c>
      <c r="H183" t="str">
        <f>Table1[[#This Row],[Project Type]]</f>
        <v>PSH</v>
      </c>
      <c r="I183">
        <f>Table1[[#This Row],[Beds HH w/ Children]]</f>
        <v>0</v>
      </c>
      <c r="J183">
        <f>Table1[[#This Row],[Units HH w/ Children]]</f>
        <v>0</v>
      </c>
      <c r="K183">
        <f>Table1[[#This Row],[Beds HH w/o Children]]</f>
        <v>31</v>
      </c>
      <c r="L183">
        <f>Table1[[#This Row],[Year-Round Beds]]</f>
        <v>31</v>
      </c>
      <c r="M183">
        <f>Table1[[#This Row],[Overflow Beds]]</f>
        <v>0</v>
      </c>
      <c r="N183">
        <f>Table1[[#This Row],[Total Seasonal Beds]]</f>
        <v>0</v>
      </c>
      <c r="O183">
        <f>Table1[[#This Row],[Total Beds]]</f>
        <v>31</v>
      </c>
      <c r="P183">
        <f>Table1[[#This Row],[Pit Count]]</f>
        <v>29</v>
      </c>
      <c r="Q183" s="12">
        <f>IFERROR(Table2[[#This Row],[Pit Count]]/Table2[[#This Row],[Total Beds]],"0")</f>
        <v>0.93548387096774188</v>
      </c>
      <c r="R183" t="str">
        <f>Table1[[#This Row],[HMIS Participating]]</f>
        <v>No</v>
      </c>
      <c r="S183">
        <f>Table1[[#This Row],[Victim Service Provider]]</f>
        <v>0</v>
      </c>
      <c r="T183" t="str">
        <f>Table1[[#This Row],[Target Population]]</f>
        <v>NA</v>
      </c>
      <c r="U183">
        <f>Table1[[#This Row],[Bed Type]]</f>
        <v>0</v>
      </c>
      <c r="V183">
        <f>Table1[[#This Row],[address1]]</f>
        <v>0</v>
      </c>
      <c r="W183">
        <f>Table1[[#This Row],[address2]]</f>
        <v>0</v>
      </c>
      <c r="X183" t="str">
        <f>Table1[[#This Row],[city]]</f>
        <v>Goldsboro</v>
      </c>
      <c r="Y183" t="str">
        <f>Table1[[#This Row],[state]]</f>
        <v>NC</v>
      </c>
      <c r="Z183">
        <f>Table1[[#This Row],[zip]]</f>
        <v>27534</v>
      </c>
    </row>
    <row r="184" spans="2:26" x14ac:dyDescent="0.35">
      <c r="B184" t="str">
        <f>Table1[[#This Row],[CoC]]</f>
        <v>North Carolina Balance of State CoC</v>
      </c>
      <c r="C184" t="str">
        <f>IF(OR(Table2[[#This Row],[CoC]]="Durham City &amp; County CoC",Table2[[#This Row],[CoC]]="Chapel Hill/Orange County CoC"),"NA",(_xlfn.XLOOKUP(Table2[[#This Row],[HMIS Project ID]],'region ref'!A:A,'region ref'!C:C,"",0)))</f>
        <v>Region 03</v>
      </c>
      <c r="D184" t="str">
        <f>IF(OR(Table2[[#This Row],[CoC]]="Durham City &amp; County CoC",Table2[[#This Row],[CoC]]="Chapel Hill/Orange County CoC"),Table2[[#This Row],[CoC]],(_xlfn.XLOOKUP(Table2[[#This Row],[HMIS Project ID]],'region ref'!A:A,'region ref'!B:B,"",0)))</f>
        <v>McDowell</v>
      </c>
      <c r="E184" t="str">
        <f>Table1[[#This Row],[Organization Name]]</f>
        <v>Foothills Regional Commission - Rutherford County</v>
      </c>
      <c r="F184" t="str">
        <f>Table1[[#This Row],[Project Name]]</f>
        <v>Foothills Regional Commission - McDowell County - EHV - PH - HUD</v>
      </c>
      <c r="G184">
        <f>Table1[[#This Row],[HMIS Project ID]]</f>
        <v>20785</v>
      </c>
      <c r="H184" t="str">
        <f>Table1[[#This Row],[Project Type]]</f>
        <v>OPH</v>
      </c>
      <c r="I184">
        <f>Table1[[#This Row],[Beds HH w/ Children]]</f>
        <v>0</v>
      </c>
      <c r="J184">
        <f>Table1[[#This Row],[Units HH w/ Children]]</f>
        <v>0</v>
      </c>
      <c r="K184">
        <f>Table1[[#This Row],[Beds HH w/o Children]]</f>
        <v>5</v>
      </c>
      <c r="L184">
        <f>Table1[[#This Row],[Year-Round Beds]]</f>
        <v>5</v>
      </c>
      <c r="M184">
        <f>Table1[[#This Row],[Overflow Beds]]</f>
        <v>0</v>
      </c>
      <c r="N184">
        <f>Table1[[#This Row],[Total Seasonal Beds]]</f>
        <v>0</v>
      </c>
      <c r="O184">
        <f>Table1[[#This Row],[Total Beds]]</f>
        <v>5</v>
      </c>
      <c r="P184">
        <f>Table1[[#This Row],[Pit Count]]</f>
        <v>5</v>
      </c>
      <c r="Q184" s="12">
        <f>IFERROR(Table2[[#This Row],[Pit Count]]/Table2[[#This Row],[Total Beds]],"0")</f>
        <v>1</v>
      </c>
      <c r="R184" t="str">
        <f>Table1[[#This Row],[HMIS Participating]]</f>
        <v>No</v>
      </c>
      <c r="S184">
        <f>Table1[[#This Row],[Victim Service Provider]]</f>
        <v>0</v>
      </c>
      <c r="T184" t="str">
        <f>Table1[[#This Row],[Target Population]]</f>
        <v>NA</v>
      </c>
      <c r="U184">
        <f>Table1[[#This Row],[Bed Type]]</f>
        <v>0</v>
      </c>
      <c r="V184">
        <f>Table1[[#This Row],[address1]]</f>
        <v>0</v>
      </c>
      <c r="W184">
        <f>Table1[[#This Row],[address2]]</f>
        <v>0</v>
      </c>
      <c r="X184" t="str">
        <f>Table1[[#This Row],[city]]</f>
        <v>Marion</v>
      </c>
      <c r="Y184" t="str">
        <f>Table1[[#This Row],[state]]</f>
        <v>NC</v>
      </c>
      <c r="Z184">
        <f>Table1[[#This Row],[zip]]</f>
        <v>28752</v>
      </c>
    </row>
    <row r="185" spans="2:26" x14ac:dyDescent="0.35">
      <c r="B185" t="str">
        <f>Table1[[#This Row],[CoC]]</f>
        <v>North Carolina Balance of State CoC</v>
      </c>
      <c r="C185" t="str">
        <f>IF(OR(Table2[[#This Row],[CoC]]="Durham City &amp; County CoC",Table2[[#This Row],[CoC]]="Chapel Hill/Orange County CoC"),"NA",(_xlfn.XLOOKUP(Table2[[#This Row],[HMIS Project ID]],'region ref'!A:A,'region ref'!C:C,"",0)))</f>
        <v>Region 02</v>
      </c>
      <c r="D185" t="str">
        <f>IF(OR(Table2[[#This Row],[CoC]]="Durham City &amp; County CoC",Table2[[#This Row],[CoC]]="Chapel Hill/Orange County CoC"),Table2[[#This Row],[CoC]],(_xlfn.XLOOKUP(Table2[[#This Row],[HMIS Project ID]],'region ref'!A:A,'region ref'!B:B,"",0)))</f>
        <v>Polk</v>
      </c>
      <c r="E185" t="str">
        <f>Table1[[#This Row],[Organization Name]]</f>
        <v>Foothills Regional Commission - Rutherford County</v>
      </c>
      <c r="F185" t="str">
        <f>Table1[[#This Row],[Project Name]]</f>
        <v>Foothills Regional Commission - Polk County - EHV - PH - HUD</v>
      </c>
      <c r="G185">
        <f>Table1[[#This Row],[HMIS Project ID]]</f>
        <v>20967</v>
      </c>
      <c r="H185" t="str">
        <f>Table1[[#This Row],[Project Type]]</f>
        <v>OPH</v>
      </c>
      <c r="I185">
        <f>Table1[[#This Row],[Beds HH w/ Children]]</f>
        <v>0</v>
      </c>
      <c r="J185">
        <f>Table1[[#This Row],[Units HH w/ Children]]</f>
        <v>0</v>
      </c>
      <c r="K185">
        <f>Table1[[#This Row],[Beds HH w/o Children]]</f>
        <v>1</v>
      </c>
      <c r="L185">
        <f>Table1[[#This Row],[Year-Round Beds]]</f>
        <v>1</v>
      </c>
      <c r="M185">
        <f>Table1[[#This Row],[Overflow Beds]]</f>
        <v>0</v>
      </c>
      <c r="N185">
        <f>Table1[[#This Row],[Total Seasonal Beds]]</f>
        <v>0</v>
      </c>
      <c r="O185">
        <f>Table1[[#This Row],[Total Beds]]</f>
        <v>1</v>
      </c>
      <c r="P185">
        <f>Table1[[#This Row],[Pit Count]]</f>
        <v>1</v>
      </c>
      <c r="Q185" s="12">
        <f>IFERROR(Table2[[#This Row],[Pit Count]]/Table2[[#This Row],[Total Beds]],"0")</f>
        <v>1</v>
      </c>
      <c r="R185" t="str">
        <f>Table1[[#This Row],[HMIS Participating]]</f>
        <v>No</v>
      </c>
      <c r="S185">
        <f>Table1[[#This Row],[Victim Service Provider]]</f>
        <v>0</v>
      </c>
      <c r="T185" t="str">
        <f>Table1[[#This Row],[Target Population]]</f>
        <v>NA</v>
      </c>
      <c r="U185">
        <f>Table1[[#This Row],[Bed Type]]</f>
        <v>0</v>
      </c>
      <c r="V185">
        <f>Table1[[#This Row],[address1]]</f>
        <v>0</v>
      </c>
      <c r="W185">
        <f>Table1[[#This Row],[address2]]</f>
        <v>0</v>
      </c>
      <c r="X185" t="str">
        <f>Table1[[#This Row],[city]]</f>
        <v>Columbus</v>
      </c>
      <c r="Y185" t="str">
        <f>Table1[[#This Row],[state]]</f>
        <v>NC</v>
      </c>
      <c r="Z185">
        <f>Table1[[#This Row],[zip]]</f>
        <v>28722</v>
      </c>
    </row>
    <row r="186" spans="2:26" x14ac:dyDescent="0.35">
      <c r="B186" t="str">
        <f>Table1[[#This Row],[CoC]]</f>
        <v>North Carolina Balance of State CoC</v>
      </c>
      <c r="C186" t="str">
        <f>IF(OR(Table2[[#This Row],[CoC]]="Durham City &amp; County CoC",Table2[[#This Row],[CoC]]="Chapel Hill/Orange County CoC"),"NA",(_xlfn.XLOOKUP(Table2[[#This Row],[HMIS Project ID]],'region ref'!A:A,'region ref'!C:C,"",0)))</f>
        <v>Region 02</v>
      </c>
      <c r="D186" t="str">
        <f>IF(OR(Table2[[#This Row],[CoC]]="Durham City &amp; County CoC",Table2[[#This Row],[CoC]]="Chapel Hill/Orange County CoC"),Table2[[#This Row],[CoC]],(_xlfn.XLOOKUP(Table2[[#This Row],[HMIS Project ID]],'region ref'!A:A,'region ref'!B:B,"",0)))</f>
        <v>Rutherford</v>
      </c>
      <c r="E186" t="str">
        <f>Table1[[#This Row],[Organization Name]]</f>
        <v>Foothills Regional Commission - Rutherford County</v>
      </c>
      <c r="F186" t="str">
        <f>Table1[[#This Row],[Project Name]]</f>
        <v>Foothills Regional Commission - Rutherford County - EHV - PH - HUD</v>
      </c>
      <c r="G186">
        <f>Table1[[#This Row],[HMIS Project ID]]</f>
        <v>20416</v>
      </c>
      <c r="H186" t="str">
        <f>Table1[[#This Row],[Project Type]]</f>
        <v>OPH</v>
      </c>
      <c r="I186">
        <f>Table1[[#This Row],[Beds HH w/ Children]]</f>
        <v>0</v>
      </c>
      <c r="J186">
        <f>Table1[[#This Row],[Units HH w/ Children]]</f>
        <v>0</v>
      </c>
      <c r="K186">
        <f>Table1[[#This Row],[Beds HH w/o Children]]</f>
        <v>2</v>
      </c>
      <c r="L186">
        <f>Table1[[#This Row],[Year-Round Beds]]</f>
        <v>2</v>
      </c>
      <c r="M186">
        <f>Table1[[#This Row],[Overflow Beds]]</f>
        <v>0</v>
      </c>
      <c r="N186">
        <f>Table1[[#This Row],[Total Seasonal Beds]]</f>
        <v>0</v>
      </c>
      <c r="O186">
        <f>Table1[[#This Row],[Total Beds]]</f>
        <v>2</v>
      </c>
      <c r="P186">
        <f>Table1[[#This Row],[Pit Count]]</f>
        <v>2</v>
      </c>
      <c r="Q186" s="12">
        <f>IFERROR(Table2[[#This Row],[Pit Count]]/Table2[[#This Row],[Total Beds]],"0")</f>
        <v>1</v>
      </c>
      <c r="R186" t="str">
        <f>Table1[[#This Row],[HMIS Participating]]</f>
        <v>No</v>
      </c>
      <c r="S186">
        <f>Table1[[#This Row],[Victim Service Provider]]</f>
        <v>0</v>
      </c>
      <c r="T186" t="str">
        <f>Table1[[#This Row],[Target Population]]</f>
        <v>NA</v>
      </c>
      <c r="U186">
        <f>Table1[[#This Row],[Bed Type]]</f>
        <v>0</v>
      </c>
      <c r="V186" t="str">
        <f>Table1[[#This Row],[address1]]</f>
        <v>111 W Court Street</v>
      </c>
      <c r="W186" t="str">
        <f>Table1[[#This Row],[address2]]</f>
        <v>Rutherfordton</v>
      </c>
      <c r="X186" t="str">
        <f>Table1[[#This Row],[city]]</f>
        <v>Rutherfordton</v>
      </c>
      <c r="Y186" t="str">
        <f>Table1[[#This Row],[state]]</f>
        <v>NC</v>
      </c>
      <c r="Z186">
        <f>Table1[[#This Row],[zip]]</f>
        <v>28139</v>
      </c>
    </row>
    <row r="187" spans="2:26" x14ac:dyDescent="0.35">
      <c r="B187" t="str">
        <f>Table1[[#This Row],[CoC]]</f>
        <v>North Carolina Balance of State CoC</v>
      </c>
      <c r="C187" t="str">
        <f>IF(OR(Table2[[#This Row],[CoC]]="Durham City &amp; County CoC",Table2[[#This Row],[CoC]]="Chapel Hill/Orange County CoC"),"NA",(_xlfn.XLOOKUP(Table2[[#This Row],[HMIS Project ID]],'region ref'!A:A,'region ref'!C:C,"",0)))</f>
        <v>Region 07</v>
      </c>
      <c r="D187" t="str">
        <f>IF(OR(Table2[[#This Row],[CoC]]="Durham City &amp; County CoC",Table2[[#This Row],[CoC]]="Chapel Hill/Orange County CoC"),Table2[[#This Row],[CoC]],(_xlfn.XLOOKUP(Table2[[#This Row],[HMIS Project ID]],'region ref'!A:A,'region ref'!B:B,"",0)))</f>
        <v>Moore</v>
      </c>
      <c r="E187" t="str">
        <f>Table1[[#This Row],[Organization Name]]</f>
        <v>Friend to Friend - Moore County</v>
      </c>
      <c r="F187" t="str">
        <f>Table1[[#This Row],[Project Name]]</f>
        <v>Friend to Friend - Moore County - Haven House DV Shelter - ES - State ESG</v>
      </c>
      <c r="G187">
        <f>Table1[[#This Row],[HMIS Project ID]]</f>
        <v>4879</v>
      </c>
      <c r="H187" t="str">
        <f>Table1[[#This Row],[Project Type]]</f>
        <v>ES</v>
      </c>
      <c r="I187">
        <f>Table1[[#This Row],[Beds HH w/ Children]]</f>
        <v>7</v>
      </c>
      <c r="J187">
        <f>Table1[[#This Row],[Units HH w/ Children]]</f>
        <v>3</v>
      </c>
      <c r="K187">
        <f>Table1[[#This Row],[Beds HH w/o Children]]</f>
        <v>8</v>
      </c>
      <c r="L187">
        <f>Table1[[#This Row],[Year-Round Beds]]</f>
        <v>15</v>
      </c>
      <c r="M187">
        <f>Table1[[#This Row],[Overflow Beds]]</f>
        <v>5</v>
      </c>
      <c r="N187">
        <f>Table1[[#This Row],[Total Seasonal Beds]]</f>
        <v>0</v>
      </c>
      <c r="O187">
        <f>Table1[[#This Row],[Total Beds]]</f>
        <v>20</v>
      </c>
      <c r="P187">
        <f>Table1[[#This Row],[Pit Count]]</f>
        <v>20</v>
      </c>
      <c r="Q187" s="12">
        <f>IFERROR(Table2[[#This Row],[Pit Count]]/Table2[[#This Row],[Total Beds]],"0")</f>
        <v>1</v>
      </c>
      <c r="R187" t="str">
        <f>Table1[[#This Row],[HMIS Participating]]</f>
        <v>Comparable</v>
      </c>
      <c r="S187">
        <f>Table1[[#This Row],[Victim Service Provider]]</f>
        <v>1</v>
      </c>
      <c r="T187" t="str">
        <f>Table1[[#This Row],[Target Population]]</f>
        <v>DV</v>
      </c>
      <c r="U187" t="str">
        <f>Table1[[#This Row],[Bed Type]]</f>
        <v>Facility</v>
      </c>
      <c r="V187">
        <f>Table1[[#This Row],[address1]]</f>
        <v>0</v>
      </c>
      <c r="W187">
        <f>Table1[[#This Row],[address2]]</f>
        <v>0</v>
      </c>
      <c r="X187" t="str">
        <f>Table1[[#This Row],[city]]</f>
        <v>Carthage</v>
      </c>
      <c r="Y187" t="str">
        <f>Table1[[#This Row],[state]]</f>
        <v>NC</v>
      </c>
      <c r="Z187">
        <f>Table1[[#This Row],[zip]]</f>
        <v>28327</v>
      </c>
    </row>
    <row r="188" spans="2:26" x14ac:dyDescent="0.35">
      <c r="B188" t="str">
        <f>Table1[[#This Row],[CoC]]</f>
        <v>North Carolina Balance of State CoC</v>
      </c>
      <c r="C188" t="str">
        <f>IF(OR(Table2[[#This Row],[CoC]]="Durham City &amp; County CoC",Table2[[#This Row],[CoC]]="Chapel Hill/Orange County CoC"),"NA",(_xlfn.XLOOKUP(Table2[[#This Row],[HMIS Project ID]],'region ref'!A:A,'region ref'!C:C,"",0)))</f>
        <v>Region 10</v>
      </c>
      <c r="D188" t="str">
        <f>IF(OR(Table2[[#This Row],[CoC]]="Durham City &amp; County CoC",Table2[[#This Row],[CoC]]="Chapel Hill/Orange County CoC"),Table2[[#This Row],[CoC]],(_xlfn.XLOOKUP(Table2[[#This Row],[HMIS Project ID]],'region ref'!A:A,'region ref'!B:B,"",0)))</f>
        <v>Lenoir</v>
      </c>
      <c r="E188" t="str">
        <f>Table1[[#This Row],[Organization Name]]</f>
        <v>Friends of the Homeless - Lenoir County</v>
      </c>
      <c r="F188" t="str">
        <f>Table1[[#This Row],[Project Name]]</f>
        <v>Friends of the Homeless - Lenoir County - Homeless Shelter - ES - Private</v>
      </c>
      <c r="G188">
        <f>Table1[[#This Row],[HMIS Project ID]]</f>
        <v>4881</v>
      </c>
      <c r="H188" t="str">
        <f>Table1[[#This Row],[Project Type]]</f>
        <v>ES</v>
      </c>
      <c r="I188">
        <f>Table1[[#This Row],[Beds HH w/ Children]]</f>
        <v>16</v>
      </c>
      <c r="J188">
        <f>Table1[[#This Row],[Units HH w/ Children]]</f>
        <v>4</v>
      </c>
      <c r="K188">
        <f>Table1[[#This Row],[Beds HH w/o Children]]</f>
        <v>10</v>
      </c>
      <c r="L188">
        <f>Table1[[#This Row],[Year-Round Beds]]</f>
        <v>26</v>
      </c>
      <c r="M188">
        <f>Table1[[#This Row],[Overflow Beds]]</f>
        <v>0</v>
      </c>
      <c r="N188">
        <f>Table1[[#This Row],[Total Seasonal Beds]]</f>
        <v>0</v>
      </c>
      <c r="O188">
        <f>Table1[[#This Row],[Total Beds]]</f>
        <v>26</v>
      </c>
      <c r="P188">
        <f>Table1[[#This Row],[Pit Count]]</f>
        <v>7</v>
      </c>
      <c r="Q188" s="12">
        <f>IFERROR(Table2[[#This Row],[Pit Count]]/Table2[[#This Row],[Total Beds]],"0")</f>
        <v>0.26923076923076922</v>
      </c>
      <c r="R188" t="str">
        <f>Table1[[#This Row],[HMIS Participating]]</f>
        <v>No</v>
      </c>
      <c r="S188">
        <f>Table1[[#This Row],[Victim Service Provider]]</f>
        <v>0</v>
      </c>
      <c r="T188" t="str">
        <f>Table1[[#This Row],[Target Population]]</f>
        <v>NA</v>
      </c>
      <c r="U188" t="str">
        <f>Table1[[#This Row],[Bed Type]]</f>
        <v>Facility</v>
      </c>
      <c r="V188" t="str">
        <f>Table1[[#This Row],[address1]]</f>
        <v>112 Independence St</v>
      </c>
      <c r="W188">
        <f>Table1[[#This Row],[address2]]</f>
        <v>0</v>
      </c>
      <c r="X188" t="str">
        <f>Table1[[#This Row],[city]]</f>
        <v>Kinston</v>
      </c>
      <c r="Y188" t="str">
        <f>Table1[[#This Row],[state]]</f>
        <v>NC</v>
      </c>
      <c r="Z188">
        <f>Table1[[#This Row],[zip]]</f>
        <v>28501</v>
      </c>
    </row>
    <row r="189" spans="2:26" x14ac:dyDescent="0.35">
      <c r="B189" t="str">
        <f>Table1[[#This Row],[CoC]]</f>
        <v>North Carolina Balance of State CoC</v>
      </c>
      <c r="C189" t="str">
        <f>IF(OR(Table2[[#This Row],[CoC]]="Durham City &amp; County CoC",Table2[[#This Row],[CoC]]="Chapel Hill/Orange County CoC"),"NA",(_xlfn.XLOOKUP(Table2[[#This Row],[HMIS Project ID]],'region ref'!A:A,'region ref'!C:C,"",0)))</f>
        <v>Region 09</v>
      </c>
      <c r="D189" t="str">
        <f>IF(OR(Table2[[#This Row],[CoC]]="Durham City &amp; County CoC",Table2[[#This Row],[CoC]]="Chapel Hill/Orange County CoC"),Table2[[#This Row],[CoC]],(_xlfn.XLOOKUP(Table2[[#This Row],[HMIS Project ID]],'region ref'!A:A,'region ref'!B:B,"",0)))</f>
        <v>Vance</v>
      </c>
      <c r="E189" t="str">
        <f>Table1[[#This Row],[Organization Name]]</f>
        <v>Gang Free Inc. - Vance County</v>
      </c>
      <c r="F189" t="str">
        <f>Table1[[#This Row],[Project Name]]</f>
        <v>Gang Free Inc. - Vance County - Women and Families - ES - Private</v>
      </c>
      <c r="G189">
        <f>Table1[[#This Row],[HMIS Project ID]]</f>
        <v>20331</v>
      </c>
      <c r="H189" t="str">
        <f>Table1[[#This Row],[Project Type]]</f>
        <v>ES</v>
      </c>
      <c r="I189">
        <f>Table1[[#This Row],[Beds HH w/ Children]]</f>
        <v>0</v>
      </c>
      <c r="J189">
        <f>Table1[[#This Row],[Units HH w/ Children]]</f>
        <v>0</v>
      </c>
      <c r="K189">
        <f>Table1[[#This Row],[Beds HH w/o Children]]</f>
        <v>0</v>
      </c>
      <c r="L189">
        <f>Table1[[#This Row],[Year-Round Beds]]</f>
        <v>0</v>
      </c>
      <c r="M189">
        <f>Table1[[#This Row],[Overflow Beds]]</f>
        <v>9</v>
      </c>
      <c r="N189">
        <f>Table1[[#This Row],[Total Seasonal Beds]]</f>
        <v>0</v>
      </c>
      <c r="O189">
        <f>Table1[[#This Row],[Total Beds]]</f>
        <v>9</v>
      </c>
      <c r="P189">
        <f>Table1[[#This Row],[Pit Count]]</f>
        <v>9</v>
      </c>
      <c r="Q189" s="12">
        <f>IFERROR(Table2[[#This Row],[Pit Count]]/Table2[[#This Row],[Total Beds]],"0")</f>
        <v>1</v>
      </c>
      <c r="R189" t="str">
        <f>Table1[[#This Row],[HMIS Participating]]</f>
        <v>No</v>
      </c>
      <c r="S189">
        <f>Table1[[#This Row],[Victim Service Provider]]</f>
        <v>0</v>
      </c>
      <c r="T189" t="str">
        <f>Table1[[#This Row],[Target Population]]</f>
        <v>NA</v>
      </c>
      <c r="U189" t="str">
        <f>Table1[[#This Row],[Bed Type]]</f>
        <v>Facility</v>
      </c>
      <c r="V189" t="str">
        <f>Table1[[#This Row],[address1]]</f>
        <v>940 County Home Rd</v>
      </c>
      <c r="W189">
        <f>Table1[[#This Row],[address2]]</f>
        <v>0</v>
      </c>
      <c r="X189" t="str">
        <f>Table1[[#This Row],[city]]</f>
        <v>Henderson</v>
      </c>
      <c r="Y189" t="str">
        <f>Table1[[#This Row],[state]]</f>
        <v>NC</v>
      </c>
      <c r="Z189">
        <f>Table1[[#This Row],[zip]]</f>
        <v>27536</v>
      </c>
    </row>
    <row r="190" spans="2:26" x14ac:dyDescent="0.35">
      <c r="B190" t="str">
        <f>Table1[[#This Row],[CoC]]</f>
        <v>North Carolina Balance of State CoC</v>
      </c>
      <c r="C190" t="str">
        <f>IF(OR(Table2[[#This Row],[CoC]]="Durham City &amp; County CoC",Table2[[#This Row],[CoC]]="Chapel Hill/Orange County CoC"),"NA",(_xlfn.XLOOKUP(Table2[[#This Row],[HMIS Project ID]],'region ref'!A:A,'region ref'!C:C,"",0)))</f>
        <v>Region 04</v>
      </c>
      <c r="D190" t="str">
        <f>IF(OR(Table2[[#This Row],[CoC]]="Durham City &amp; County CoC",Table2[[#This Row],[CoC]]="Chapel Hill/Orange County CoC"),Table2[[#This Row],[CoC]],(_xlfn.XLOOKUP(Table2[[#This Row],[HMIS Project ID]],'region ref'!A:A,'region ref'!B:B,"",0)))</f>
        <v>Surry</v>
      </c>
      <c r="E190" t="str">
        <f>Table1[[#This Row],[Organization Name]]</f>
        <v>Greater Mt. Airy Ministry of Hospitality - Surry County</v>
      </c>
      <c r="F190" t="str">
        <f>Table1[[#This Row],[Project Name]]</f>
        <v>Greater Mt. Airy Ministry of Hospitality - Surry County - PATH - TH - Private</v>
      </c>
      <c r="G190">
        <f>Table1[[#This Row],[HMIS Project ID]]</f>
        <v>20604</v>
      </c>
      <c r="H190" t="str">
        <f>Table1[[#This Row],[Project Type]]</f>
        <v>TH</v>
      </c>
      <c r="I190">
        <f>Table1[[#This Row],[Beds HH w/ Children]]</f>
        <v>17</v>
      </c>
      <c r="J190">
        <f>Table1[[#This Row],[Units HH w/ Children]]</f>
        <v>3</v>
      </c>
      <c r="K190">
        <f>Table1[[#This Row],[Beds HH w/o Children]]</f>
        <v>0</v>
      </c>
      <c r="L190">
        <f>Table1[[#This Row],[Year-Round Beds]]</f>
        <v>17</v>
      </c>
      <c r="M190">
        <f>Table1[[#This Row],[Overflow Beds]]</f>
        <v>0</v>
      </c>
      <c r="N190">
        <f>Table1[[#This Row],[Total Seasonal Beds]]</f>
        <v>0</v>
      </c>
      <c r="O190">
        <f>Table1[[#This Row],[Total Beds]]</f>
        <v>17</v>
      </c>
      <c r="P190">
        <f>Table1[[#This Row],[Pit Count]]</f>
        <v>17</v>
      </c>
      <c r="Q190" s="12">
        <f>IFERROR(Table2[[#This Row],[Pit Count]]/Table2[[#This Row],[Total Beds]],"0")</f>
        <v>1</v>
      </c>
      <c r="R190" t="str">
        <f>Table1[[#This Row],[HMIS Participating]]</f>
        <v>Yes</v>
      </c>
      <c r="S190">
        <f>Table1[[#This Row],[Victim Service Provider]]</f>
        <v>0</v>
      </c>
      <c r="T190" t="str">
        <f>Table1[[#This Row],[Target Population]]</f>
        <v>NA</v>
      </c>
      <c r="U190">
        <f>Table1[[#This Row],[Bed Type]]</f>
        <v>0</v>
      </c>
      <c r="V190" t="str">
        <f>Table1[[#This Row],[address1]]</f>
        <v>246 Spring Street, Mt Airy Nc 27030</v>
      </c>
      <c r="W190">
        <f>Table1[[#This Row],[address2]]</f>
        <v>0</v>
      </c>
      <c r="X190" t="str">
        <f>Table1[[#This Row],[city]]</f>
        <v>Mount Airy</v>
      </c>
      <c r="Y190" t="str">
        <f>Table1[[#This Row],[state]]</f>
        <v>NC</v>
      </c>
      <c r="Z190">
        <f>Table1[[#This Row],[zip]]</f>
        <v>27030</v>
      </c>
    </row>
    <row r="191" spans="2:26" x14ac:dyDescent="0.35">
      <c r="B191" t="str">
        <f>Table1[[#This Row],[CoC]]</f>
        <v>North Carolina Balance of State CoC</v>
      </c>
      <c r="C191" t="str">
        <f>IF(OR(Table2[[#This Row],[CoC]]="Durham City &amp; County CoC",Table2[[#This Row],[CoC]]="Chapel Hill/Orange County CoC"),"NA",(_xlfn.XLOOKUP(Table2[[#This Row],[HMIS Project ID]],'region ref'!A:A,'region ref'!C:C,"",0)))</f>
        <v>Region 04</v>
      </c>
      <c r="D191" t="str">
        <f>IF(OR(Table2[[#This Row],[CoC]]="Durham City &amp; County CoC",Table2[[#This Row],[CoC]]="Chapel Hill/Orange County CoC"),Table2[[#This Row],[CoC]],(_xlfn.XLOOKUP(Table2[[#This Row],[HMIS Project ID]],'region ref'!A:A,'region ref'!B:B,"",0)))</f>
        <v>Surry</v>
      </c>
      <c r="E191" t="str">
        <f>Table1[[#This Row],[Organization Name]]</f>
        <v>Greater Mt. Airy Ministry of Hospitality - Surry County</v>
      </c>
      <c r="F191" t="str">
        <f>Table1[[#This Row],[Project Name]]</f>
        <v>Greater Mt. Airy Ministry of Hospitality - Surry County - Shepherd's House Mt Airy - ES - State ESG</v>
      </c>
      <c r="G191">
        <f>Table1[[#This Row],[HMIS Project ID]]</f>
        <v>7029</v>
      </c>
      <c r="H191" t="str">
        <f>Table1[[#This Row],[Project Type]]</f>
        <v>ES</v>
      </c>
      <c r="I191">
        <f>Table1[[#This Row],[Beds HH w/ Children]]</f>
        <v>64</v>
      </c>
      <c r="J191">
        <f>Table1[[#This Row],[Units HH w/ Children]]</f>
        <v>12</v>
      </c>
      <c r="K191">
        <f>Table1[[#This Row],[Beds HH w/o Children]]</f>
        <v>0</v>
      </c>
      <c r="L191">
        <f>Table1[[#This Row],[Year-Round Beds]]</f>
        <v>64</v>
      </c>
      <c r="M191">
        <f>Table1[[#This Row],[Overflow Beds]]</f>
        <v>0</v>
      </c>
      <c r="N191">
        <f>Table1[[#This Row],[Total Seasonal Beds]]</f>
        <v>0</v>
      </c>
      <c r="O191">
        <f>Table1[[#This Row],[Total Beds]]</f>
        <v>64</v>
      </c>
      <c r="P191">
        <f>Table1[[#This Row],[Pit Count]]</f>
        <v>17</v>
      </c>
      <c r="Q191" s="12">
        <f>IFERROR(Table2[[#This Row],[Pit Count]]/Table2[[#This Row],[Total Beds]],"0")</f>
        <v>0.265625</v>
      </c>
      <c r="R191" t="str">
        <f>Table1[[#This Row],[HMIS Participating]]</f>
        <v>Yes</v>
      </c>
      <c r="S191">
        <f>Table1[[#This Row],[Victim Service Provider]]</f>
        <v>0</v>
      </c>
      <c r="T191" t="str">
        <f>Table1[[#This Row],[Target Population]]</f>
        <v>NA</v>
      </c>
      <c r="U191" t="str">
        <f>Table1[[#This Row],[Bed Type]]</f>
        <v>Facility</v>
      </c>
      <c r="V191" t="str">
        <f>Table1[[#This Row],[address1]]</f>
        <v>246 Spring Street, Mt Airy Nc 27030</v>
      </c>
      <c r="W191">
        <f>Table1[[#This Row],[address2]]</f>
        <v>0</v>
      </c>
      <c r="X191" t="str">
        <f>Table1[[#This Row],[city]]</f>
        <v>Mount Airy</v>
      </c>
      <c r="Y191" t="str">
        <f>Table1[[#This Row],[state]]</f>
        <v>NC</v>
      </c>
      <c r="Z191">
        <f>Table1[[#This Row],[zip]]</f>
        <v>27030</v>
      </c>
    </row>
    <row r="192" spans="2:26" x14ac:dyDescent="0.35">
      <c r="B192" t="str">
        <f>Table1[[#This Row],[CoC]]</f>
        <v>North Carolina Balance of State CoC</v>
      </c>
      <c r="C192" t="str">
        <f>IF(OR(Table2[[#This Row],[CoC]]="Durham City &amp; County CoC",Table2[[#This Row],[CoC]]="Chapel Hill/Orange County CoC"),"NA",(_xlfn.XLOOKUP(Table2[[#This Row],[HMIS Project ID]],'region ref'!A:A,'region ref'!C:C,"",0)))</f>
        <v>Region 10</v>
      </c>
      <c r="D192" t="str">
        <f>IF(OR(Table2[[#This Row],[CoC]]="Durham City &amp; County CoC",Table2[[#This Row],[CoC]]="Chapel Hill/Orange County CoC"),Table2[[#This Row],[CoC]],(_xlfn.XLOOKUP(Table2[[#This Row],[HMIS Project ID]],'region ref'!A:A,'region ref'!B:B,"",0)))</f>
        <v>Lenoir</v>
      </c>
      <c r="E192" t="str">
        <f>Table1[[#This Row],[Organization Name]]</f>
        <v>Greene Lamp - Lenoir County</v>
      </c>
      <c r="F192" t="str">
        <f>Table1[[#This Row],[Project Name]]</f>
        <v>Greene Lamp - Region 10 - Rapid Re-Housing - RRH - State ESG</v>
      </c>
      <c r="G192">
        <f>Table1[[#This Row],[HMIS Project ID]]</f>
        <v>20149</v>
      </c>
      <c r="H192" t="str">
        <f>Table1[[#This Row],[Project Type]]</f>
        <v>RRH</v>
      </c>
      <c r="I192">
        <f>Table1[[#This Row],[Beds HH w/ Children]]</f>
        <v>0</v>
      </c>
      <c r="J192">
        <f>Table1[[#This Row],[Units HH w/ Children]]</f>
        <v>0</v>
      </c>
      <c r="K192">
        <f>Table1[[#This Row],[Beds HH w/o Children]]</f>
        <v>6</v>
      </c>
      <c r="L192">
        <f>Table1[[#This Row],[Year-Round Beds]]</f>
        <v>6</v>
      </c>
      <c r="M192">
        <f>Table1[[#This Row],[Overflow Beds]]</f>
        <v>0</v>
      </c>
      <c r="N192">
        <f>Table1[[#This Row],[Total Seasonal Beds]]</f>
        <v>0</v>
      </c>
      <c r="O192">
        <f>Table1[[#This Row],[Total Beds]]</f>
        <v>6</v>
      </c>
      <c r="P192">
        <f>Table1[[#This Row],[Pit Count]]</f>
        <v>6</v>
      </c>
      <c r="Q192" s="12">
        <f>IFERROR(Table2[[#This Row],[Pit Count]]/Table2[[#This Row],[Total Beds]],"0")</f>
        <v>1</v>
      </c>
      <c r="R192" t="str">
        <f>Table1[[#This Row],[HMIS Participating]]</f>
        <v>Yes</v>
      </c>
      <c r="S192">
        <f>Table1[[#This Row],[Victim Service Provider]]</f>
        <v>0</v>
      </c>
      <c r="T192" t="str">
        <f>Table1[[#This Row],[Target Population]]</f>
        <v>NA</v>
      </c>
      <c r="U192">
        <f>Table1[[#This Row],[Bed Type]]</f>
        <v>0</v>
      </c>
      <c r="V192" t="str">
        <f>Table1[[#This Row],[address1]]</f>
        <v>309 Summit</v>
      </c>
      <c r="W192">
        <f>Table1[[#This Row],[address2]]</f>
        <v>0</v>
      </c>
      <c r="X192" t="str">
        <f>Table1[[#This Row],[city]]</f>
        <v>Kinston</v>
      </c>
      <c r="Y192" t="str">
        <f>Table1[[#This Row],[state]]</f>
        <v>NC</v>
      </c>
      <c r="Z192">
        <f>Table1[[#This Row],[zip]]</f>
        <v>28501</v>
      </c>
    </row>
    <row r="193" spans="2:26" x14ac:dyDescent="0.35">
      <c r="B193" t="str">
        <f>Table1[[#This Row],[CoC]]</f>
        <v>North Carolina Balance of State CoC</v>
      </c>
      <c r="C193" t="str">
        <f>IF(OR(Table2[[#This Row],[CoC]]="Durham City &amp; County CoC",Table2[[#This Row],[CoC]]="Chapel Hill/Orange County CoC"),"NA",(_xlfn.XLOOKUP(Table2[[#This Row],[HMIS Project ID]],'region ref'!A:A,'region ref'!C:C,"",0)))</f>
        <v>Region 12</v>
      </c>
      <c r="D193" t="str">
        <f>IF(OR(Table2[[#This Row],[CoC]]="Durham City &amp; County CoC",Table2[[#This Row],[CoC]]="Chapel Hill/Orange County CoC"),Table2[[#This Row],[CoC]],(_xlfn.XLOOKUP(Table2[[#This Row],[HMIS Project ID]],'region ref'!A:A,'region ref'!B:B,"",0)))</f>
        <v>Multiple</v>
      </c>
      <c r="E193" t="str">
        <f>Table1[[#This Row],[Organization Name]]</f>
        <v>Greene Lamp - Lenoir County</v>
      </c>
      <c r="F193" t="str">
        <f>Table1[[#This Row],[Project Name]]</f>
        <v>Greene Lamp - Region 12 - Rapid Re-Housing - RRH - State ESG</v>
      </c>
      <c r="G193">
        <f>Table1[[#This Row],[HMIS Project ID]]</f>
        <v>21063</v>
      </c>
      <c r="H193" t="str">
        <f>Table1[[#This Row],[Project Type]]</f>
        <v>RRH</v>
      </c>
      <c r="I193">
        <f>Table1[[#This Row],[Beds HH w/ Children]]</f>
        <v>0</v>
      </c>
      <c r="J193">
        <f>Table1[[#This Row],[Units HH w/ Children]]</f>
        <v>0</v>
      </c>
      <c r="K193">
        <f>Table1[[#This Row],[Beds HH w/o Children]]</f>
        <v>0</v>
      </c>
      <c r="L193">
        <f>Table1[[#This Row],[Year-Round Beds]]</f>
        <v>0</v>
      </c>
      <c r="M193">
        <f>Table1[[#This Row],[Overflow Beds]]</f>
        <v>0</v>
      </c>
      <c r="N193">
        <f>Table1[[#This Row],[Total Seasonal Beds]]</f>
        <v>0</v>
      </c>
      <c r="O193">
        <f>Table1[[#This Row],[Total Beds]]</f>
        <v>0</v>
      </c>
      <c r="P193">
        <f>Table1[[#This Row],[Pit Count]]</f>
        <v>0</v>
      </c>
      <c r="Q193" s="12" t="str">
        <f>IFERROR(Table2[[#This Row],[Pit Count]]/Table2[[#This Row],[Total Beds]],"0")</f>
        <v>0</v>
      </c>
      <c r="R193" t="str">
        <f>Table1[[#This Row],[HMIS Participating]]</f>
        <v>Yes</v>
      </c>
      <c r="S193">
        <f>Table1[[#This Row],[Victim Service Provider]]</f>
        <v>0</v>
      </c>
      <c r="T193" t="str">
        <f>Table1[[#This Row],[Target Population]]</f>
        <v>NA</v>
      </c>
      <c r="U193">
        <f>Table1[[#This Row],[Bed Type]]</f>
        <v>0</v>
      </c>
      <c r="V193" t="str">
        <f>Table1[[#This Row],[address1]]</f>
        <v>309 Summit</v>
      </c>
      <c r="W193">
        <f>Table1[[#This Row],[address2]]</f>
        <v>0</v>
      </c>
      <c r="X193" t="str">
        <f>Table1[[#This Row],[city]]</f>
        <v>Kinston</v>
      </c>
      <c r="Y193" t="str">
        <f>Table1[[#This Row],[state]]</f>
        <v>NC</v>
      </c>
      <c r="Z193">
        <f>Table1[[#This Row],[zip]]</f>
        <v>28501</v>
      </c>
    </row>
    <row r="194" spans="2:26" x14ac:dyDescent="0.35">
      <c r="B194" t="str">
        <f>Table1[[#This Row],[CoC]]</f>
        <v>North Carolina Balance of State CoC</v>
      </c>
      <c r="C194" t="str">
        <f>IF(OR(Table2[[#This Row],[CoC]]="Durham City &amp; County CoC",Table2[[#This Row],[CoC]]="Chapel Hill/Orange County CoC"),"NA",(_xlfn.XLOOKUP(Table2[[#This Row],[HMIS Project ID]],'region ref'!A:A,'region ref'!C:C,"",0)))</f>
        <v>Region 12</v>
      </c>
      <c r="D194" t="str">
        <f>IF(OR(Table2[[#This Row],[CoC]]="Durham City &amp; County CoC",Table2[[#This Row],[CoC]]="Chapel Hill/Orange County CoC"),Table2[[#This Row],[CoC]],(_xlfn.XLOOKUP(Table2[[#This Row],[HMIS Project ID]],'region ref'!A:A,'region ref'!B:B,"",0)))</f>
        <v>Pitt</v>
      </c>
      <c r="E194" t="str">
        <f>Table1[[#This Row],[Organization Name]]</f>
        <v>Greenville Community Shelters - Pitt County</v>
      </c>
      <c r="F194" t="str">
        <f>Table1[[#This Row],[Project Name]]</f>
        <v>Greenville Community Shelters - Pitt County - Emergency Shelter - ES - Private</v>
      </c>
      <c r="G194">
        <f>Table1[[#This Row],[HMIS Project ID]]</f>
        <v>298</v>
      </c>
      <c r="H194" t="str">
        <f>Table1[[#This Row],[Project Type]]</f>
        <v>ES</v>
      </c>
      <c r="I194">
        <f>Table1[[#This Row],[Beds HH w/ Children]]</f>
        <v>16</v>
      </c>
      <c r="J194">
        <f>Table1[[#This Row],[Units HH w/ Children]]</f>
        <v>4</v>
      </c>
      <c r="K194">
        <f>Table1[[#This Row],[Beds HH w/o Children]]</f>
        <v>82</v>
      </c>
      <c r="L194">
        <f>Table1[[#This Row],[Year-Round Beds]]</f>
        <v>98</v>
      </c>
      <c r="M194">
        <f>Table1[[#This Row],[Overflow Beds]]</f>
        <v>0</v>
      </c>
      <c r="N194">
        <f>Table1[[#This Row],[Total Seasonal Beds]]</f>
        <v>0</v>
      </c>
      <c r="O194">
        <f>Table1[[#This Row],[Total Beds]]</f>
        <v>98</v>
      </c>
      <c r="P194">
        <f>Table1[[#This Row],[Pit Count]]</f>
        <v>75</v>
      </c>
      <c r="Q194" s="12">
        <f>IFERROR(Table2[[#This Row],[Pit Count]]/Table2[[#This Row],[Total Beds]],"0")</f>
        <v>0.76530612244897955</v>
      </c>
      <c r="R194" t="str">
        <f>Table1[[#This Row],[HMIS Participating]]</f>
        <v>Yes</v>
      </c>
      <c r="S194">
        <f>Table1[[#This Row],[Victim Service Provider]]</f>
        <v>0</v>
      </c>
      <c r="T194" t="str">
        <f>Table1[[#This Row],[Target Population]]</f>
        <v>NA</v>
      </c>
      <c r="U194" t="str">
        <f>Table1[[#This Row],[Bed Type]]</f>
        <v>Facility</v>
      </c>
      <c r="V194" t="str">
        <f>Table1[[#This Row],[address1]]</f>
        <v>207 Manhattan Ave</v>
      </c>
      <c r="W194">
        <f>Table1[[#This Row],[address2]]</f>
        <v>0</v>
      </c>
      <c r="X194" t="str">
        <f>Table1[[#This Row],[city]]</f>
        <v>Greenville</v>
      </c>
      <c r="Y194" t="str">
        <f>Table1[[#This Row],[state]]</f>
        <v>NC</v>
      </c>
      <c r="Z194">
        <f>Table1[[#This Row],[zip]]</f>
        <v>27834</v>
      </c>
    </row>
    <row r="195" spans="2:26" x14ac:dyDescent="0.35">
      <c r="B195" t="str">
        <f>Table1[[#This Row],[CoC]]</f>
        <v>North Carolina Balance of State CoC</v>
      </c>
      <c r="C195" t="str">
        <f>IF(OR(Table2[[#This Row],[CoC]]="Durham City &amp; County CoC",Table2[[#This Row],[CoC]]="Chapel Hill/Orange County CoC"),"NA",(_xlfn.XLOOKUP(Table2[[#This Row],[HMIS Project ID]],'region ref'!A:A,'region ref'!C:C,"",0)))</f>
        <v>Region 12</v>
      </c>
      <c r="D195" t="str">
        <f>IF(OR(Table2[[#This Row],[CoC]]="Durham City &amp; County CoC",Table2[[#This Row],[CoC]]="Chapel Hill/Orange County CoC"),Table2[[#This Row],[CoC]],(_xlfn.XLOOKUP(Table2[[#This Row],[HMIS Project ID]],'region ref'!A:A,'region ref'!B:B,"",0)))</f>
        <v>Pitt</v>
      </c>
      <c r="E195" t="str">
        <f>Table1[[#This Row],[Organization Name]]</f>
        <v>Greenville Housing Authority - Pitt County</v>
      </c>
      <c r="F195" t="str">
        <f>Table1[[#This Row],[Project Name]]</f>
        <v>Greenville Housing Authority - Pitt County - Housing Choice Vouchers - PH - HUD</v>
      </c>
      <c r="G195">
        <f>Table1[[#This Row],[HMIS Project ID]]</f>
        <v>20524</v>
      </c>
      <c r="H195" t="str">
        <f>Table1[[#This Row],[Project Type]]</f>
        <v>OPH</v>
      </c>
      <c r="I195">
        <f>Table1[[#This Row],[Beds HH w/ Children]]</f>
        <v>0</v>
      </c>
      <c r="J195">
        <f>Table1[[#This Row],[Units HH w/ Children]]</f>
        <v>0</v>
      </c>
      <c r="K195">
        <f>Table1[[#This Row],[Beds HH w/o Children]]</f>
        <v>20</v>
      </c>
      <c r="L195">
        <f>Table1[[#This Row],[Year-Round Beds]]</f>
        <v>20</v>
      </c>
      <c r="M195">
        <f>Table1[[#This Row],[Overflow Beds]]</f>
        <v>0</v>
      </c>
      <c r="N195">
        <f>Table1[[#This Row],[Total Seasonal Beds]]</f>
        <v>0</v>
      </c>
      <c r="O195">
        <f>Table1[[#This Row],[Total Beds]]</f>
        <v>20</v>
      </c>
      <c r="P195">
        <f>Table1[[#This Row],[Pit Count]]</f>
        <v>20</v>
      </c>
      <c r="Q195" s="12">
        <f>IFERROR(Table2[[#This Row],[Pit Count]]/Table2[[#This Row],[Total Beds]],"0")</f>
        <v>1</v>
      </c>
      <c r="R195" t="str">
        <f>Table1[[#This Row],[HMIS Participating]]</f>
        <v>No</v>
      </c>
      <c r="S195">
        <f>Table1[[#This Row],[Victim Service Provider]]</f>
        <v>0</v>
      </c>
      <c r="T195" t="str">
        <f>Table1[[#This Row],[Target Population]]</f>
        <v>NA</v>
      </c>
      <c r="U195">
        <f>Table1[[#This Row],[Bed Type]]</f>
        <v>0</v>
      </c>
      <c r="V195" t="str">
        <f>Table1[[#This Row],[address1]]</f>
        <v>1103 Broad St</v>
      </c>
      <c r="W195" t="str">
        <f>Table1[[#This Row],[address2]]</f>
        <v>PO Box 1426</v>
      </c>
      <c r="X195" t="str">
        <f>Table1[[#This Row],[city]]</f>
        <v>Greenville</v>
      </c>
      <c r="Y195" t="str">
        <f>Table1[[#This Row],[state]]</f>
        <v>NC</v>
      </c>
      <c r="Z195">
        <f>Table1[[#This Row],[zip]]</f>
        <v>27834</v>
      </c>
    </row>
    <row r="196" spans="2:26" x14ac:dyDescent="0.35">
      <c r="B196" t="str">
        <f>Table1[[#This Row],[CoC]]</f>
        <v>North Carolina Balance of State CoC</v>
      </c>
      <c r="C196" t="str">
        <f>IF(OR(Table2[[#This Row],[CoC]]="Durham City &amp; County CoC",Table2[[#This Row],[CoC]]="Chapel Hill/Orange County CoC"),"NA",(_xlfn.XLOOKUP(Table2[[#This Row],[HMIS Project ID]],'region ref'!A:A,'region ref'!C:C,"",0)))</f>
        <v>Region 12</v>
      </c>
      <c r="D196" t="str">
        <f>IF(OR(Table2[[#This Row],[CoC]]="Durham City &amp; County CoC",Table2[[#This Row],[CoC]]="Chapel Hill/Orange County CoC"),Table2[[#This Row],[CoC]],(_xlfn.XLOOKUP(Table2[[#This Row],[HMIS Project ID]],'region ref'!A:A,'region ref'!B:B,"",0)))</f>
        <v>Pitt</v>
      </c>
      <c r="E196" t="str">
        <f>Table1[[#This Row],[Organization Name]]</f>
        <v>Greenville Housing Authority - Pitt County</v>
      </c>
      <c r="F196" t="str">
        <f>Table1[[#This Row],[Project Name]]</f>
        <v>Greenville Housing Authority - Pitt County - Stability Vouchers - PH - HUD</v>
      </c>
      <c r="G196">
        <f>Table1[[#This Row],[HMIS Project ID]]</f>
        <v>20862</v>
      </c>
      <c r="H196" t="str">
        <f>Table1[[#This Row],[Project Type]]</f>
        <v>OPH</v>
      </c>
      <c r="I196">
        <f>Table1[[#This Row],[Beds HH w/ Children]]</f>
        <v>0</v>
      </c>
      <c r="J196">
        <f>Table1[[#This Row],[Units HH w/ Children]]</f>
        <v>0</v>
      </c>
      <c r="K196">
        <f>Table1[[#This Row],[Beds HH w/o Children]]</f>
        <v>25</v>
      </c>
      <c r="L196">
        <f>Table1[[#This Row],[Year-Round Beds]]</f>
        <v>25</v>
      </c>
      <c r="M196">
        <f>Table1[[#This Row],[Overflow Beds]]</f>
        <v>0</v>
      </c>
      <c r="N196">
        <f>Table1[[#This Row],[Total Seasonal Beds]]</f>
        <v>0</v>
      </c>
      <c r="O196">
        <f>Table1[[#This Row],[Total Beds]]</f>
        <v>25</v>
      </c>
      <c r="P196">
        <f>Table1[[#This Row],[Pit Count]]</f>
        <v>5</v>
      </c>
      <c r="Q196" s="12">
        <f>IFERROR(Table2[[#This Row],[Pit Count]]/Table2[[#This Row],[Total Beds]],"0")</f>
        <v>0.2</v>
      </c>
      <c r="R196" t="str">
        <f>Table1[[#This Row],[HMIS Participating]]</f>
        <v>No</v>
      </c>
      <c r="S196">
        <f>Table1[[#This Row],[Victim Service Provider]]</f>
        <v>0</v>
      </c>
      <c r="T196" t="str">
        <f>Table1[[#This Row],[Target Population]]</f>
        <v>NA</v>
      </c>
      <c r="U196">
        <f>Table1[[#This Row],[Bed Type]]</f>
        <v>0</v>
      </c>
      <c r="V196">
        <f>Table1[[#This Row],[address1]]</f>
        <v>0</v>
      </c>
      <c r="W196">
        <f>Table1[[#This Row],[address2]]</f>
        <v>0</v>
      </c>
      <c r="X196" t="str">
        <f>Table1[[#This Row],[city]]</f>
        <v>Greenville</v>
      </c>
      <c r="Y196" t="str">
        <f>Table1[[#This Row],[state]]</f>
        <v>NC</v>
      </c>
      <c r="Z196">
        <f>Table1[[#This Row],[zip]]</f>
        <v>27834</v>
      </c>
    </row>
    <row r="197" spans="2:26" x14ac:dyDescent="0.35">
      <c r="B197" t="str">
        <f>Table1[[#This Row],[CoC]]</f>
        <v>North Carolina Balance of State CoC</v>
      </c>
      <c r="C197" t="str">
        <f>IF(OR(Table2[[#This Row],[CoC]]="Durham City &amp; County CoC",Table2[[#This Row],[CoC]]="Chapel Hill/Orange County CoC"),"NA",(_xlfn.XLOOKUP(Table2[[#This Row],[HMIS Project ID]],'region ref'!A:A,'region ref'!C:C,"",0)))</f>
        <v>Region 09</v>
      </c>
      <c r="D197" t="str">
        <f>IF(OR(Table2[[#This Row],[CoC]]="Durham City &amp; County CoC",Table2[[#This Row],[CoC]]="Chapel Hill/Orange County CoC"),Table2[[#This Row],[CoC]],(_xlfn.XLOOKUP(Table2[[#This Row],[HMIS Project ID]],'region ref'!A:A,'region ref'!B:B,"",0)))</f>
        <v>Nash</v>
      </c>
      <c r="E197" t="str">
        <f>Table1[[#This Row],[Organization Name]]</f>
        <v>Hand Up Ministries - Nash County</v>
      </c>
      <c r="F197" t="str">
        <f>Table1[[#This Row],[Project Name]]</f>
        <v>Hand Up Ministries - Nash County - Men's Emergency Shelter - ES - State ESG</v>
      </c>
      <c r="G197">
        <f>Table1[[#This Row],[HMIS Project ID]]</f>
        <v>20313</v>
      </c>
      <c r="H197" t="str">
        <f>Table1[[#This Row],[Project Type]]</f>
        <v>ES</v>
      </c>
      <c r="I197">
        <f>Table1[[#This Row],[Beds HH w/ Children]]</f>
        <v>5</v>
      </c>
      <c r="J197">
        <f>Table1[[#This Row],[Units HH w/ Children]]</f>
        <v>2</v>
      </c>
      <c r="K197">
        <f>Table1[[#This Row],[Beds HH w/o Children]]</f>
        <v>12</v>
      </c>
      <c r="L197">
        <f>Table1[[#This Row],[Year-Round Beds]]</f>
        <v>17</v>
      </c>
      <c r="M197">
        <f>Table1[[#This Row],[Overflow Beds]]</f>
        <v>0</v>
      </c>
      <c r="N197">
        <f>Table1[[#This Row],[Total Seasonal Beds]]</f>
        <v>0</v>
      </c>
      <c r="O197">
        <f>Table1[[#This Row],[Total Beds]]</f>
        <v>17</v>
      </c>
      <c r="P197">
        <f>Table1[[#This Row],[Pit Count]]</f>
        <v>16</v>
      </c>
      <c r="Q197" s="12">
        <f>IFERROR(Table2[[#This Row],[Pit Count]]/Table2[[#This Row],[Total Beds]],"0")</f>
        <v>0.94117647058823528</v>
      </c>
      <c r="R197" t="str">
        <f>Table1[[#This Row],[HMIS Participating]]</f>
        <v>Yes</v>
      </c>
      <c r="S197">
        <f>Table1[[#This Row],[Victim Service Provider]]</f>
        <v>0</v>
      </c>
      <c r="T197" t="str">
        <f>Table1[[#This Row],[Target Population]]</f>
        <v>NA</v>
      </c>
      <c r="U197" t="str">
        <f>Table1[[#This Row],[Bed Type]]</f>
        <v>Facility</v>
      </c>
      <c r="V197" t="str">
        <f>Table1[[#This Row],[address1]]</f>
        <v>911-915 Sunset Ave</v>
      </c>
      <c r="W197">
        <f>Table1[[#This Row],[address2]]</f>
        <v>0</v>
      </c>
      <c r="X197" t="str">
        <f>Table1[[#This Row],[city]]</f>
        <v>Rocky Mount</v>
      </c>
      <c r="Y197" t="str">
        <f>Table1[[#This Row],[state]]</f>
        <v>NC</v>
      </c>
      <c r="Z197">
        <f>Table1[[#This Row],[zip]]</f>
        <v>27804</v>
      </c>
    </row>
    <row r="198" spans="2:26" x14ac:dyDescent="0.35">
      <c r="B198" t="str">
        <f>Table1[[#This Row],[CoC]]</f>
        <v>North Carolina Balance of State CoC</v>
      </c>
      <c r="C198" t="str">
        <f>IF(OR(Table2[[#This Row],[CoC]]="Durham City &amp; County CoC",Table2[[#This Row],[CoC]]="Chapel Hill/Orange County CoC"),"NA",(_xlfn.XLOOKUP(Table2[[#This Row],[HMIS Project ID]],'region ref'!A:A,'region ref'!C:C,"",0)))</f>
        <v>Region 09</v>
      </c>
      <c r="D198" t="str">
        <f>IF(OR(Table2[[#This Row],[CoC]]="Durham City &amp; County CoC",Table2[[#This Row],[CoC]]="Chapel Hill/Orange County CoC"),Table2[[#This Row],[CoC]],(_xlfn.XLOOKUP(Table2[[#This Row],[HMIS Project ID]],'region ref'!A:A,'region ref'!B:B,"",0)))</f>
        <v>Halifax</v>
      </c>
      <c r="E198" t="str">
        <f>Table1[[#This Row],[Organization Name]]</f>
        <v>Hannah's Place - Halifax County</v>
      </c>
      <c r="F198" t="str">
        <f>Table1[[#This Row],[Project Name]]</f>
        <v>Hannah's Place - Halifax County - DV Shelter - ES - Private</v>
      </c>
      <c r="G198">
        <f>Table1[[#This Row],[HMIS Project ID]]</f>
        <v>5578</v>
      </c>
      <c r="H198" t="str">
        <f>Table1[[#This Row],[Project Type]]</f>
        <v>ES</v>
      </c>
      <c r="I198">
        <f>Table1[[#This Row],[Beds HH w/ Children]]</f>
        <v>3</v>
      </c>
      <c r="J198">
        <f>Table1[[#This Row],[Units HH w/ Children]]</f>
        <v>1</v>
      </c>
      <c r="K198">
        <f>Table1[[#This Row],[Beds HH w/o Children]]</f>
        <v>5</v>
      </c>
      <c r="L198">
        <f>Table1[[#This Row],[Year-Round Beds]]</f>
        <v>8</v>
      </c>
      <c r="M198">
        <f>Table1[[#This Row],[Overflow Beds]]</f>
        <v>0</v>
      </c>
      <c r="N198">
        <f>Table1[[#This Row],[Total Seasonal Beds]]</f>
        <v>0</v>
      </c>
      <c r="O198">
        <f>Table1[[#This Row],[Total Beds]]</f>
        <v>8</v>
      </c>
      <c r="P198">
        <f>Table1[[#This Row],[Pit Count]]</f>
        <v>0</v>
      </c>
      <c r="Q198" s="12">
        <f>IFERROR(Table2[[#This Row],[Pit Count]]/Table2[[#This Row],[Total Beds]],"0")</f>
        <v>0</v>
      </c>
      <c r="R198" t="str">
        <f>Table1[[#This Row],[HMIS Participating]]</f>
        <v>No</v>
      </c>
      <c r="S198">
        <f>Table1[[#This Row],[Victim Service Provider]]</f>
        <v>1</v>
      </c>
      <c r="T198" t="str">
        <f>Table1[[#This Row],[Target Population]]</f>
        <v>DV</v>
      </c>
      <c r="U198" t="str">
        <f>Table1[[#This Row],[Bed Type]]</f>
        <v>Facility</v>
      </c>
      <c r="V198">
        <f>Table1[[#This Row],[address1]]</f>
        <v>0</v>
      </c>
      <c r="W198">
        <f>Table1[[#This Row],[address2]]</f>
        <v>0</v>
      </c>
      <c r="X198" t="str">
        <f>Table1[[#This Row],[city]]</f>
        <v>Roanoke Rapids</v>
      </c>
      <c r="Y198" t="str">
        <f>Table1[[#This Row],[state]]</f>
        <v>NC</v>
      </c>
      <c r="Z198">
        <f>Table1[[#This Row],[zip]]</f>
        <v>27870</v>
      </c>
    </row>
    <row r="199" spans="2:26" x14ac:dyDescent="0.35">
      <c r="B199" t="str">
        <f>Table1[[#This Row],[CoC]]</f>
        <v>North Carolina Balance of State CoC</v>
      </c>
      <c r="C199" t="str">
        <f>IF(OR(Table2[[#This Row],[CoC]]="Durham City &amp; County CoC",Table2[[#This Row],[CoC]]="Chapel Hill/Orange County CoC"),"NA",(_xlfn.XLOOKUP(Table2[[#This Row],[HMIS Project ID]],'region ref'!A:A,'region ref'!C:C,"",0)))</f>
        <v>Region 07</v>
      </c>
      <c r="D199" t="str">
        <f>IF(OR(Table2[[#This Row],[CoC]]="Durham City &amp; County CoC",Table2[[#This Row],[CoC]]="Chapel Hill/Orange County CoC"),Table2[[#This Row],[CoC]],(_xlfn.XLOOKUP(Table2[[#This Row],[HMIS Project ID]],'region ref'!A:A,'region ref'!B:B,"",0)))</f>
        <v>Johnston</v>
      </c>
      <c r="E199" t="str">
        <f>Table1[[#This Row],[Organization Name]]</f>
        <v>Harbor House - Johnston County</v>
      </c>
      <c r="F199" t="str">
        <f>Table1[[#This Row],[Project Name]]</f>
        <v>Harbor House - Johnston County - Harbor House - DV Shelter - ES - Private</v>
      </c>
      <c r="G199">
        <f>Table1[[#This Row],[HMIS Project ID]]</f>
        <v>4885</v>
      </c>
      <c r="H199" t="str">
        <f>Table1[[#This Row],[Project Type]]</f>
        <v>ES</v>
      </c>
      <c r="I199">
        <f>Table1[[#This Row],[Beds HH w/ Children]]</f>
        <v>5</v>
      </c>
      <c r="J199">
        <f>Table1[[#This Row],[Units HH w/ Children]]</f>
        <v>1</v>
      </c>
      <c r="K199">
        <f>Table1[[#This Row],[Beds HH w/o Children]]</f>
        <v>26</v>
      </c>
      <c r="L199">
        <f>Table1[[#This Row],[Year-Round Beds]]</f>
        <v>31</v>
      </c>
      <c r="M199">
        <f>Table1[[#This Row],[Overflow Beds]]</f>
        <v>0</v>
      </c>
      <c r="N199">
        <f>Table1[[#This Row],[Total Seasonal Beds]]</f>
        <v>0</v>
      </c>
      <c r="O199">
        <f>Table1[[#This Row],[Total Beds]]</f>
        <v>31</v>
      </c>
      <c r="P199">
        <f>Table1[[#This Row],[Pit Count]]</f>
        <v>7</v>
      </c>
      <c r="Q199" s="12">
        <f>IFERROR(Table2[[#This Row],[Pit Count]]/Table2[[#This Row],[Total Beds]],"0")</f>
        <v>0.22580645161290322</v>
      </c>
      <c r="R199" t="str">
        <f>Table1[[#This Row],[HMIS Participating]]</f>
        <v>Comparable</v>
      </c>
      <c r="S199">
        <f>Table1[[#This Row],[Victim Service Provider]]</f>
        <v>1</v>
      </c>
      <c r="T199" t="str">
        <f>Table1[[#This Row],[Target Population]]</f>
        <v>DV</v>
      </c>
      <c r="U199" t="str">
        <f>Table1[[#This Row],[Bed Type]]</f>
        <v>Facility</v>
      </c>
      <c r="V199">
        <f>Table1[[#This Row],[address1]]</f>
        <v>0</v>
      </c>
      <c r="W199">
        <f>Table1[[#This Row],[address2]]</f>
        <v>0</v>
      </c>
      <c r="X199" t="str">
        <f>Table1[[#This Row],[city]]</f>
        <v>Smithfield</v>
      </c>
      <c r="Y199" t="str">
        <f>Table1[[#This Row],[state]]</f>
        <v>NC</v>
      </c>
      <c r="Z199">
        <f>Table1[[#This Row],[zip]]</f>
        <v>27577</v>
      </c>
    </row>
    <row r="200" spans="2:26" x14ac:dyDescent="0.35">
      <c r="B200" t="str">
        <f>Table1[[#This Row],[CoC]]</f>
        <v>North Carolina Balance of State CoC</v>
      </c>
      <c r="C200" t="str">
        <f>IF(OR(Table2[[#This Row],[CoC]]="Durham City &amp; County CoC",Table2[[#This Row],[CoC]]="Chapel Hill/Orange County CoC"),"NA",(_xlfn.XLOOKUP(Table2[[#This Row],[HMIS Project ID]],'region ref'!A:A,'region ref'!C:C,"",0)))</f>
        <v>Region 01</v>
      </c>
      <c r="D200" t="str">
        <f>IF(OR(Table2[[#This Row],[CoC]]="Durham City &amp; County CoC",Table2[[#This Row],[CoC]]="Chapel Hill/Orange County CoC"),Table2[[#This Row],[CoC]],(_xlfn.XLOOKUP(Table2[[#This Row],[HMIS Project ID]],'region ref'!A:A,'region ref'!B:B,"",0)))</f>
        <v>Haywood</v>
      </c>
      <c r="E200" t="str">
        <f>Table1[[#This Row],[Organization Name]]</f>
        <v>Haywood Pathways Center - Haywood County</v>
      </c>
      <c r="F200" t="str">
        <f>Table1[[#This Row],[Project Name]]</f>
        <v>Haywood Pathways Center - Haywood County - Men's Shelter - ES - Private</v>
      </c>
      <c r="G200">
        <f>Table1[[#This Row],[HMIS Project ID]]</f>
        <v>20238</v>
      </c>
      <c r="H200" t="str">
        <f>Table1[[#This Row],[Project Type]]</f>
        <v>ES</v>
      </c>
      <c r="I200">
        <f>Table1[[#This Row],[Beds HH w/ Children]]</f>
        <v>0</v>
      </c>
      <c r="J200">
        <f>Table1[[#This Row],[Units HH w/ Children]]</f>
        <v>0</v>
      </c>
      <c r="K200">
        <f>Table1[[#This Row],[Beds HH w/o Children]]</f>
        <v>32</v>
      </c>
      <c r="L200">
        <f>Table1[[#This Row],[Year-Round Beds]]</f>
        <v>32</v>
      </c>
      <c r="M200">
        <f>Table1[[#This Row],[Overflow Beds]]</f>
        <v>0</v>
      </c>
      <c r="N200">
        <f>Table1[[#This Row],[Total Seasonal Beds]]</f>
        <v>0</v>
      </c>
      <c r="O200">
        <f>Table1[[#This Row],[Total Beds]]</f>
        <v>32</v>
      </c>
      <c r="P200">
        <f>Table1[[#This Row],[Pit Count]]</f>
        <v>21</v>
      </c>
      <c r="Q200" s="12">
        <f>IFERROR(Table2[[#This Row],[Pit Count]]/Table2[[#This Row],[Total Beds]],"0")</f>
        <v>0.65625</v>
      </c>
      <c r="R200" t="str">
        <f>Table1[[#This Row],[HMIS Participating]]</f>
        <v>Yes</v>
      </c>
      <c r="S200">
        <f>Table1[[#This Row],[Victim Service Provider]]</f>
        <v>0</v>
      </c>
      <c r="T200" t="str">
        <f>Table1[[#This Row],[Target Population]]</f>
        <v>NA</v>
      </c>
      <c r="U200" t="str">
        <f>Table1[[#This Row],[Bed Type]]</f>
        <v>Facility</v>
      </c>
      <c r="V200" t="str">
        <f>Table1[[#This Row],[address1]]</f>
        <v>179 Hemlock St</v>
      </c>
      <c r="W200">
        <f>Table1[[#This Row],[address2]]</f>
        <v>0</v>
      </c>
      <c r="X200" t="str">
        <f>Table1[[#This Row],[city]]</f>
        <v>Waynesville</v>
      </c>
      <c r="Y200" t="str">
        <f>Table1[[#This Row],[state]]</f>
        <v>NC</v>
      </c>
      <c r="Z200">
        <f>Table1[[#This Row],[zip]]</f>
        <v>28786</v>
      </c>
    </row>
    <row r="201" spans="2:26" x14ac:dyDescent="0.35">
      <c r="B201" t="str">
        <f>Table1[[#This Row],[CoC]]</f>
        <v>North Carolina Balance of State CoC</v>
      </c>
      <c r="C201" t="str">
        <f>IF(OR(Table2[[#This Row],[CoC]]="Durham City &amp; County CoC",Table2[[#This Row],[CoC]]="Chapel Hill/Orange County CoC"),"NA",(_xlfn.XLOOKUP(Table2[[#This Row],[HMIS Project ID]],'region ref'!A:A,'region ref'!C:C,"",0)))</f>
        <v>Region 01</v>
      </c>
      <c r="D201" t="str">
        <f>IF(OR(Table2[[#This Row],[CoC]]="Durham City &amp; County CoC",Table2[[#This Row],[CoC]]="Chapel Hill/Orange County CoC"),Table2[[#This Row],[CoC]],(_xlfn.XLOOKUP(Table2[[#This Row],[HMIS Project ID]],'region ref'!A:A,'region ref'!B:B,"",0)))</f>
        <v>Haywood</v>
      </c>
      <c r="E201" t="str">
        <f>Table1[[#This Row],[Organization Name]]</f>
        <v>Haywood Pathways Center - Haywood County</v>
      </c>
      <c r="F201" t="str">
        <f>Table1[[#This Row],[Project Name]]</f>
        <v>Haywood Pathways Center - Haywood County - Myre-Ken - ES - Private</v>
      </c>
      <c r="G201">
        <f>Table1[[#This Row],[HMIS Project ID]]</f>
        <v>7055</v>
      </c>
      <c r="H201" t="str">
        <f>Table1[[#This Row],[Project Type]]</f>
        <v>ES</v>
      </c>
      <c r="I201">
        <f>Table1[[#This Row],[Beds HH w/ Children]]</f>
        <v>38</v>
      </c>
      <c r="J201">
        <f>Table1[[#This Row],[Units HH w/ Children]]</f>
        <v>10</v>
      </c>
      <c r="K201">
        <f>Table1[[#This Row],[Beds HH w/o Children]]</f>
        <v>0</v>
      </c>
      <c r="L201">
        <f>Table1[[#This Row],[Year-Round Beds]]</f>
        <v>38</v>
      </c>
      <c r="M201">
        <f>Table1[[#This Row],[Overflow Beds]]</f>
        <v>0</v>
      </c>
      <c r="N201">
        <f>Table1[[#This Row],[Total Seasonal Beds]]</f>
        <v>0</v>
      </c>
      <c r="O201">
        <f>Table1[[#This Row],[Total Beds]]</f>
        <v>38</v>
      </c>
      <c r="P201">
        <f>Table1[[#This Row],[Pit Count]]</f>
        <v>6</v>
      </c>
      <c r="Q201" s="12">
        <f>IFERROR(Table2[[#This Row],[Pit Count]]/Table2[[#This Row],[Total Beds]],"0")</f>
        <v>0.15789473684210525</v>
      </c>
      <c r="R201" t="str">
        <f>Table1[[#This Row],[HMIS Participating]]</f>
        <v>Yes</v>
      </c>
      <c r="S201">
        <f>Table1[[#This Row],[Victim Service Provider]]</f>
        <v>0</v>
      </c>
      <c r="T201" t="str">
        <f>Table1[[#This Row],[Target Population]]</f>
        <v>NA</v>
      </c>
      <c r="U201" t="str">
        <f>Table1[[#This Row],[Bed Type]]</f>
        <v>Facility</v>
      </c>
      <c r="V201" t="str">
        <f>Table1[[#This Row],[address1]]</f>
        <v>179 Hemlock St</v>
      </c>
      <c r="W201">
        <f>Table1[[#This Row],[address2]]</f>
        <v>0</v>
      </c>
      <c r="X201" t="str">
        <f>Table1[[#This Row],[city]]</f>
        <v>Waynesville</v>
      </c>
      <c r="Y201" t="str">
        <f>Table1[[#This Row],[state]]</f>
        <v>NC</v>
      </c>
      <c r="Z201">
        <f>Table1[[#This Row],[zip]]</f>
        <v>28786</v>
      </c>
    </row>
    <row r="202" spans="2:26" x14ac:dyDescent="0.35">
      <c r="B202" t="str">
        <f>Table1[[#This Row],[CoC]]</f>
        <v>North Carolina Balance of State CoC</v>
      </c>
      <c r="C202" t="str">
        <f>IF(OR(Table2[[#This Row],[CoC]]="Durham City &amp; County CoC",Table2[[#This Row],[CoC]]="Chapel Hill/Orange County CoC"),"NA",(_xlfn.XLOOKUP(Table2[[#This Row],[HMIS Project ID]],'region ref'!A:A,'region ref'!C:C,"",0)))</f>
        <v>Region 01</v>
      </c>
      <c r="D202" t="str">
        <f>IF(OR(Table2[[#This Row],[CoC]]="Durham City &amp; County CoC",Table2[[#This Row],[CoC]]="Chapel Hill/Orange County CoC"),Table2[[#This Row],[CoC]],(_xlfn.XLOOKUP(Table2[[#This Row],[HMIS Project ID]],'region ref'!A:A,'region ref'!B:B,"",0)))</f>
        <v>Haywood</v>
      </c>
      <c r="E202" t="str">
        <f>Table1[[#This Row],[Organization Name]]</f>
        <v>Haywood Pathways Center - Haywood County</v>
      </c>
      <c r="F202" t="str">
        <f>Table1[[#This Row],[Project Name]]</f>
        <v>Haywood Pathways Center - Haywood County - Women's Shelter - ES - Private</v>
      </c>
      <c r="G202">
        <f>Table1[[#This Row],[HMIS Project ID]]</f>
        <v>20239</v>
      </c>
      <c r="H202" t="str">
        <f>Table1[[#This Row],[Project Type]]</f>
        <v>ES</v>
      </c>
      <c r="I202">
        <f>Table1[[#This Row],[Beds HH w/ Children]]</f>
        <v>0</v>
      </c>
      <c r="J202">
        <f>Table1[[#This Row],[Units HH w/ Children]]</f>
        <v>0</v>
      </c>
      <c r="K202">
        <f>Table1[[#This Row],[Beds HH w/o Children]]</f>
        <v>28</v>
      </c>
      <c r="L202">
        <f>Table1[[#This Row],[Year-Round Beds]]</f>
        <v>28</v>
      </c>
      <c r="M202">
        <f>Table1[[#This Row],[Overflow Beds]]</f>
        <v>0</v>
      </c>
      <c r="N202">
        <f>Table1[[#This Row],[Total Seasonal Beds]]</f>
        <v>0</v>
      </c>
      <c r="O202">
        <f>Table1[[#This Row],[Total Beds]]</f>
        <v>28</v>
      </c>
      <c r="P202">
        <f>Table1[[#This Row],[Pit Count]]</f>
        <v>9</v>
      </c>
      <c r="Q202" s="12">
        <f>IFERROR(Table2[[#This Row],[Pit Count]]/Table2[[#This Row],[Total Beds]],"0")</f>
        <v>0.32142857142857145</v>
      </c>
      <c r="R202" t="str">
        <f>Table1[[#This Row],[HMIS Participating]]</f>
        <v>Yes</v>
      </c>
      <c r="S202">
        <f>Table1[[#This Row],[Victim Service Provider]]</f>
        <v>0</v>
      </c>
      <c r="T202" t="str">
        <f>Table1[[#This Row],[Target Population]]</f>
        <v>NA</v>
      </c>
      <c r="U202" t="str">
        <f>Table1[[#This Row],[Bed Type]]</f>
        <v>Facility</v>
      </c>
      <c r="V202" t="str">
        <f>Table1[[#This Row],[address1]]</f>
        <v>179 Hemlock St</v>
      </c>
      <c r="W202">
        <f>Table1[[#This Row],[address2]]</f>
        <v>0</v>
      </c>
      <c r="X202" t="str">
        <f>Table1[[#This Row],[city]]</f>
        <v>Waynesville</v>
      </c>
      <c r="Y202" t="str">
        <f>Table1[[#This Row],[state]]</f>
        <v>NC</v>
      </c>
      <c r="Z202">
        <f>Table1[[#This Row],[zip]]</f>
        <v>28786</v>
      </c>
    </row>
    <row r="203" spans="2:26" x14ac:dyDescent="0.35">
      <c r="B203" t="str">
        <f>Table1[[#This Row],[CoC]]</f>
        <v>North Carolina Balance of State CoC</v>
      </c>
      <c r="C203" t="str">
        <f>IF(OR(Table2[[#This Row],[CoC]]="Durham City &amp; County CoC",Table2[[#This Row],[CoC]]="Chapel Hill/Orange County CoC"),"NA",(_xlfn.XLOOKUP(Table2[[#This Row],[HMIS Project ID]],'region ref'!A:A,'region ref'!C:C,"",0)))</f>
        <v>Region 06</v>
      </c>
      <c r="D203" t="str">
        <f>IF(OR(Table2[[#This Row],[CoC]]="Durham City &amp; County CoC",Table2[[#This Row],[CoC]]="Chapel Hill/Orange County CoC"),Table2[[#This Row],[CoC]],(_xlfn.XLOOKUP(Table2[[#This Row],[HMIS Project ID]],'region ref'!A:A,'region ref'!B:B,"",0)))</f>
        <v>Rockingham</v>
      </c>
      <c r="E203" t="str">
        <f>Table1[[#This Row],[Organization Name]]</f>
        <v>Help Inc. (Wentworth) - Rockingham County</v>
      </c>
      <c r="F203" t="str">
        <f>Table1[[#This Row],[Project Name]]</f>
        <v>Help Inc - Rockingham County - Freedom House DV Shelter - ES - Private</v>
      </c>
      <c r="G203">
        <f>Table1[[#This Row],[HMIS Project ID]]</f>
        <v>4890</v>
      </c>
      <c r="H203" t="str">
        <f>Table1[[#This Row],[Project Type]]</f>
        <v>ES</v>
      </c>
      <c r="I203">
        <f>Table1[[#This Row],[Beds HH w/ Children]]</f>
        <v>8</v>
      </c>
      <c r="J203">
        <f>Table1[[#This Row],[Units HH w/ Children]]</f>
        <v>1</v>
      </c>
      <c r="K203">
        <f>Table1[[#This Row],[Beds HH w/o Children]]</f>
        <v>4</v>
      </c>
      <c r="L203">
        <f>Table1[[#This Row],[Year-Round Beds]]</f>
        <v>12</v>
      </c>
      <c r="M203">
        <f>Table1[[#This Row],[Overflow Beds]]</f>
        <v>0</v>
      </c>
      <c r="N203">
        <f>Table1[[#This Row],[Total Seasonal Beds]]</f>
        <v>0</v>
      </c>
      <c r="O203">
        <f>Table1[[#This Row],[Total Beds]]</f>
        <v>12</v>
      </c>
      <c r="P203">
        <f>Table1[[#This Row],[Pit Count]]</f>
        <v>0</v>
      </c>
      <c r="Q203" s="12">
        <f>IFERROR(Table2[[#This Row],[Pit Count]]/Table2[[#This Row],[Total Beds]],"0")</f>
        <v>0</v>
      </c>
      <c r="R203" t="str">
        <f>Table1[[#This Row],[HMIS Participating]]</f>
        <v>No</v>
      </c>
      <c r="S203">
        <f>Table1[[#This Row],[Victim Service Provider]]</f>
        <v>1</v>
      </c>
      <c r="T203" t="str">
        <f>Table1[[#This Row],[Target Population]]</f>
        <v>DV</v>
      </c>
      <c r="U203" t="str">
        <f>Table1[[#This Row],[Bed Type]]</f>
        <v>Facility</v>
      </c>
      <c r="V203">
        <f>Table1[[#This Row],[address1]]</f>
        <v>0</v>
      </c>
      <c r="W203">
        <f>Table1[[#This Row],[address2]]</f>
        <v>0</v>
      </c>
      <c r="X203" t="str">
        <f>Table1[[#This Row],[city]]</f>
        <v>Reidsville</v>
      </c>
      <c r="Y203" t="str">
        <f>Table1[[#This Row],[state]]</f>
        <v>NC</v>
      </c>
      <c r="Z203">
        <f>Table1[[#This Row],[zip]]</f>
        <v>27320</v>
      </c>
    </row>
    <row r="204" spans="2:26" x14ac:dyDescent="0.35">
      <c r="B204" t="str">
        <f>Table1[[#This Row],[CoC]]</f>
        <v>North Carolina Balance of State CoC</v>
      </c>
      <c r="C204" t="str">
        <f>IF(OR(Table2[[#This Row],[CoC]]="Durham City &amp; County CoC",Table2[[#This Row],[CoC]]="Chapel Hill/Orange County CoC"),"NA",(_xlfn.XLOOKUP(Table2[[#This Row],[HMIS Project ID]],'region ref'!A:A,'region ref'!C:C,"",0)))</f>
        <v>Region 02</v>
      </c>
      <c r="D204" t="str">
        <f>IF(OR(Table2[[#This Row],[CoC]]="Durham City &amp; County CoC",Table2[[#This Row],[CoC]]="Chapel Hill/Orange County CoC"),Table2[[#This Row],[CoC]],(_xlfn.XLOOKUP(Table2[[#This Row],[HMIS Project ID]],'region ref'!A:A,'region ref'!B:B,"",0)))</f>
        <v>Henderson</v>
      </c>
      <c r="E204" t="str">
        <f>Table1[[#This Row],[Organization Name]]</f>
        <v>Hendersonville Rescue Mission - Henderson County</v>
      </c>
      <c r="F204" t="str">
        <f>Table1[[#This Row],[Project Name]]</f>
        <v>Hendersonville Rescue Mission - Henderson County - Anne's Place - TH - Private</v>
      </c>
      <c r="G204">
        <f>Table1[[#This Row],[HMIS Project ID]]</f>
        <v>4918</v>
      </c>
      <c r="H204" t="str">
        <f>Table1[[#This Row],[Project Type]]</f>
        <v>TH</v>
      </c>
      <c r="I204">
        <f>Table1[[#This Row],[Beds HH w/ Children]]</f>
        <v>5</v>
      </c>
      <c r="J204">
        <f>Table1[[#This Row],[Units HH w/ Children]]</f>
        <v>1</v>
      </c>
      <c r="K204">
        <f>Table1[[#This Row],[Beds HH w/o Children]]</f>
        <v>1</v>
      </c>
      <c r="L204">
        <f>Table1[[#This Row],[Year-Round Beds]]</f>
        <v>6</v>
      </c>
      <c r="M204">
        <f>Table1[[#This Row],[Overflow Beds]]</f>
        <v>0</v>
      </c>
      <c r="N204">
        <f>Table1[[#This Row],[Total Seasonal Beds]]</f>
        <v>0</v>
      </c>
      <c r="O204">
        <f>Table1[[#This Row],[Total Beds]]</f>
        <v>6</v>
      </c>
      <c r="P204">
        <f>Table1[[#This Row],[Pit Count]]</f>
        <v>0</v>
      </c>
      <c r="Q204" s="12">
        <f>IFERROR(Table2[[#This Row],[Pit Count]]/Table2[[#This Row],[Total Beds]],"0")</f>
        <v>0</v>
      </c>
      <c r="R204" t="str">
        <f>Table1[[#This Row],[HMIS Participating]]</f>
        <v>No</v>
      </c>
      <c r="S204">
        <f>Table1[[#This Row],[Victim Service Provider]]</f>
        <v>0</v>
      </c>
      <c r="T204" t="str">
        <f>Table1[[#This Row],[Target Population]]</f>
        <v>NA</v>
      </c>
      <c r="U204">
        <f>Table1[[#This Row],[Bed Type]]</f>
        <v>0</v>
      </c>
      <c r="V204" t="str">
        <f>Table1[[#This Row],[address1]]</f>
        <v>414 9th Ave West</v>
      </c>
      <c r="W204">
        <f>Table1[[#This Row],[address2]]</f>
        <v>0</v>
      </c>
      <c r="X204" t="str">
        <f>Table1[[#This Row],[city]]</f>
        <v>Hendersonville</v>
      </c>
      <c r="Y204" t="str">
        <f>Table1[[#This Row],[state]]</f>
        <v>NC</v>
      </c>
      <c r="Z204">
        <f>Table1[[#This Row],[zip]]</f>
        <v>28792</v>
      </c>
    </row>
    <row r="205" spans="2:26" x14ac:dyDescent="0.35">
      <c r="B205" t="str">
        <f>Table1[[#This Row],[CoC]]</f>
        <v>North Carolina Balance of State CoC</v>
      </c>
      <c r="C205" t="str">
        <f>IF(OR(Table2[[#This Row],[CoC]]="Durham City &amp; County CoC",Table2[[#This Row],[CoC]]="Chapel Hill/Orange County CoC"),"NA",(_xlfn.XLOOKUP(Table2[[#This Row],[HMIS Project ID]],'region ref'!A:A,'region ref'!C:C,"",0)))</f>
        <v>Region 02</v>
      </c>
      <c r="D205" t="str">
        <f>IF(OR(Table2[[#This Row],[CoC]]="Durham City &amp; County CoC",Table2[[#This Row],[CoC]]="Chapel Hill/Orange County CoC"),Table2[[#This Row],[CoC]],(_xlfn.XLOOKUP(Table2[[#This Row],[HMIS Project ID]],'region ref'!A:A,'region ref'!B:B,"",0)))</f>
        <v>Henderson</v>
      </c>
      <c r="E205" t="str">
        <f>Table1[[#This Row],[Organization Name]]</f>
        <v>Hendersonville Rescue Mission - Henderson County</v>
      </c>
      <c r="F205" t="str">
        <f>Table1[[#This Row],[Project Name]]</f>
        <v>Hendersonville Rescue Mission - Henderson County - Rescue Mission - ES - Private</v>
      </c>
      <c r="G205">
        <f>Table1[[#This Row],[HMIS Project ID]]</f>
        <v>4917</v>
      </c>
      <c r="H205" t="str">
        <f>Table1[[#This Row],[Project Type]]</f>
        <v>ES</v>
      </c>
      <c r="I205">
        <f>Table1[[#This Row],[Beds HH w/ Children]]</f>
        <v>12</v>
      </c>
      <c r="J205">
        <f>Table1[[#This Row],[Units HH w/ Children]]</f>
        <v>3</v>
      </c>
      <c r="K205">
        <f>Table1[[#This Row],[Beds HH w/o Children]]</f>
        <v>70</v>
      </c>
      <c r="L205">
        <f>Table1[[#This Row],[Year-Round Beds]]</f>
        <v>82</v>
      </c>
      <c r="M205">
        <f>Table1[[#This Row],[Overflow Beds]]</f>
        <v>0</v>
      </c>
      <c r="N205">
        <f>Table1[[#This Row],[Total Seasonal Beds]]</f>
        <v>0</v>
      </c>
      <c r="O205">
        <f>Table1[[#This Row],[Total Beds]]</f>
        <v>82</v>
      </c>
      <c r="P205">
        <f>Table1[[#This Row],[Pit Count]]</f>
        <v>47</v>
      </c>
      <c r="Q205" s="12">
        <f>IFERROR(Table2[[#This Row],[Pit Count]]/Table2[[#This Row],[Total Beds]],"0")</f>
        <v>0.57317073170731703</v>
      </c>
      <c r="R205" t="str">
        <f>Table1[[#This Row],[HMIS Participating]]</f>
        <v>No</v>
      </c>
      <c r="S205">
        <f>Table1[[#This Row],[Victim Service Provider]]</f>
        <v>0</v>
      </c>
      <c r="T205" t="str">
        <f>Table1[[#This Row],[Target Population]]</f>
        <v>NA</v>
      </c>
      <c r="U205" t="str">
        <f>Table1[[#This Row],[Bed Type]]</f>
        <v>Facility</v>
      </c>
      <c r="V205" t="str">
        <f>Table1[[#This Row],[address1]]</f>
        <v>639 Maple Street</v>
      </c>
      <c r="W205">
        <f>Table1[[#This Row],[address2]]</f>
        <v>0</v>
      </c>
      <c r="X205" t="str">
        <f>Table1[[#This Row],[city]]</f>
        <v>Hendersonville</v>
      </c>
      <c r="Y205" t="str">
        <f>Table1[[#This Row],[state]]</f>
        <v>NC</v>
      </c>
      <c r="Z205">
        <f>Table1[[#This Row],[zip]]</f>
        <v>28792</v>
      </c>
    </row>
    <row r="206" spans="2:26" x14ac:dyDescent="0.35">
      <c r="B206" t="str">
        <f>Table1[[#This Row],[CoC]]</f>
        <v>North Carolina Balance of State CoC</v>
      </c>
      <c r="C206" t="str">
        <f>IF(OR(Table2[[#This Row],[CoC]]="Durham City &amp; County CoC",Table2[[#This Row],[CoC]]="Chapel Hill/Orange County CoC"),"NA",(_xlfn.XLOOKUP(Table2[[#This Row],[HMIS Project ID]],'region ref'!A:A,'region ref'!C:C,"",0)))</f>
        <v>Region 01</v>
      </c>
      <c r="D206" t="str">
        <f>IF(OR(Table2[[#This Row],[CoC]]="Durham City &amp; County CoC",Table2[[#This Row],[CoC]]="Chapel Hill/Orange County CoC"),Table2[[#This Row],[CoC]],(_xlfn.XLOOKUP(Table2[[#This Row],[HMIS Project ID]],'region ref'!A:A,'region ref'!B:B,"",0)))</f>
        <v>Jackson</v>
      </c>
      <c r="E206" t="str">
        <f>Table1[[#This Row],[Organization Name]]</f>
        <v>HERE in Jackson County - Jackson County</v>
      </c>
      <c r="F206" t="str">
        <f>Table1[[#This Row],[Project Name]]</f>
        <v>HERE in Jackson County - Jackson County - Jackson Homeless Program - Code Purple ES - State ESG</v>
      </c>
      <c r="G206">
        <f>Table1[[#This Row],[HMIS Project ID]]</f>
        <v>20163</v>
      </c>
      <c r="H206" t="str">
        <f>Table1[[#This Row],[Project Type]]</f>
        <v>ES</v>
      </c>
      <c r="I206">
        <f>Table1[[#This Row],[Beds HH w/ Children]]</f>
        <v>0</v>
      </c>
      <c r="J206">
        <f>Table1[[#This Row],[Units HH w/ Children]]</f>
        <v>0</v>
      </c>
      <c r="K206">
        <f>Table1[[#This Row],[Beds HH w/o Children]]</f>
        <v>0</v>
      </c>
      <c r="L206">
        <f>Table1[[#This Row],[Year-Round Beds]]</f>
        <v>0</v>
      </c>
      <c r="M206">
        <f>Table1[[#This Row],[Overflow Beds]]</f>
        <v>21</v>
      </c>
      <c r="N206">
        <f>Table1[[#This Row],[Total Seasonal Beds]]</f>
        <v>0</v>
      </c>
      <c r="O206">
        <f>Table1[[#This Row],[Total Beds]]</f>
        <v>21</v>
      </c>
      <c r="P206">
        <f>Table1[[#This Row],[Pit Count]]</f>
        <v>21</v>
      </c>
      <c r="Q206" s="12">
        <f>IFERROR(Table2[[#This Row],[Pit Count]]/Table2[[#This Row],[Total Beds]],"0")</f>
        <v>1</v>
      </c>
      <c r="R206" t="str">
        <f>Table1[[#This Row],[HMIS Participating]]</f>
        <v>Yes</v>
      </c>
      <c r="S206">
        <f>Table1[[#This Row],[Victim Service Provider]]</f>
        <v>0</v>
      </c>
      <c r="T206" t="str">
        <f>Table1[[#This Row],[Target Population]]</f>
        <v>NA</v>
      </c>
      <c r="U206" t="str">
        <f>Table1[[#This Row],[Bed Type]]</f>
        <v>Voucher</v>
      </c>
      <c r="V206" t="str">
        <f>Table1[[#This Row],[address1]]</f>
        <v>563 W Main St STE 2</v>
      </c>
      <c r="W206">
        <f>Table1[[#This Row],[address2]]</f>
        <v>0</v>
      </c>
      <c r="X206" t="str">
        <f>Table1[[#This Row],[city]]</f>
        <v>Sylva</v>
      </c>
      <c r="Y206" t="str">
        <f>Table1[[#This Row],[state]]</f>
        <v>NC</v>
      </c>
      <c r="Z206">
        <f>Table1[[#This Row],[zip]]</f>
        <v>28779</v>
      </c>
    </row>
    <row r="207" spans="2:26" x14ac:dyDescent="0.35">
      <c r="B207" t="str">
        <f>Table1[[#This Row],[CoC]]</f>
        <v>North Carolina Balance of State CoC</v>
      </c>
      <c r="C207" t="str">
        <f>IF(OR(Table2[[#This Row],[CoC]]="Durham City &amp; County CoC",Table2[[#This Row],[CoC]]="Chapel Hill/Orange County CoC"),"NA",(_xlfn.XLOOKUP(Table2[[#This Row],[HMIS Project ID]],'region ref'!A:A,'region ref'!C:C,"",0)))</f>
        <v>Region 01</v>
      </c>
      <c r="D207" t="str">
        <f>IF(OR(Table2[[#This Row],[CoC]]="Durham City &amp; County CoC",Table2[[#This Row],[CoC]]="Chapel Hill/Orange County CoC"),Table2[[#This Row],[CoC]],(_xlfn.XLOOKUP(Table2[[#This Row],[HMIS Project ID]],'region ref'!A:A,'region ref'!B:B,"",0)))</f>
        <v>Jackson</v>
      </c>
      <c r="E207" t="str">
        <f>Table1[[#This Row],[Organization Name]]</f>
        <v>HERE in Jackson County - Jackson County</v>
      </c>
      <c r="F207" t="str">
        <f>Table1[[#This Row],[Project Name]]</f>
        <v>HERE in Jackson County - Jackson County - Jackson Homeless Program (Hotel Motel) - ES - State ESG</v>
      </c>
      <c r="G207">
        <f>Table1[[#This Row],[HMIS Project ID]]</f>
        <v>20013</v>
      </c>
      <c r="H207" t="str">
        <f>Table1[[#This Row],[Project Type]]</f>
        <v>ES</v>
      </c>
      <c r="I207">
        <f>Table1[[#This Row],[Beds HH w/ Children]]</f>
        <v>0</v>
      </c>
      <c r="J207">
        <f>Table1[[#This Row],[Units HH w/ Children]]</f>
        <v>0</v>
      </c>
      <c r="K207">
        <f>Table1[[#This Row],[Beds HH w/o Children]]</f>
        <v>0</v>
      </c>
      <c r="L207">
        <f>Table1[[#This Row],[Year-Round Beds]]</f>
        <v>0</v>
      </c>
      <c r="M207">
        <f>Table1[[#This Row],[Overflow Beds]]</f>
        <v>1</v>
      </c>
      <c r="N207">
        <f>Table1[[#This Row],[Total Seasonal Beds]]</f>
        <v>0</v>
      </c>
      <c r="O207">
        <f>Table1[[#This Row],[Total Beds]]</f>
        <v>1</v>
      </c>
      <c r="P207">
        <f>Table1[[#This Row],[Pit Count]]</f>
        <v>1</v>
      </c>
      <c r="Q207" s="12">
        <f>IFERROR(Table2[[#This Row],[Pit Count]]/Table2[[#This Row],[Total Beds]],"0")</f>
        <v>1</v>
      </c>
      <c r="R207" t="str">
        <f>Table1[[#This Row],[HMIS Participating]]</f>
        <v>Yes</v>
      </c>
      <c r="S207">
        <f>Table1[[#This Row],[Victim Service Provider]]</f>
        <v>0</v>
      </c>
      <c r="T207" t="str">
        <f>Table1[[#This Row],[Target Population]]</f>
        <v>NA</v>
      </c>
      <c r="U207" t="str">
        <f>Table1[[#This Row],[Bed Type]]</f>
        <v>Voucher</v>
      </c>
      <c r="V207">
        <f>Table1[[#This Row],[address1]]</f>
        <v>0</v>
      </c>
      <c r="W207">
        <f>Table1[[#This Row],[address2]]</f>
        <v>0</v>
      </c>
      <c r="X207" t="str">
        <f>Table1[[#This Row],[city]]</f>
        <v>Sylva</v>
      </c>
      <c r="Y207" t="str">
        <f>Table1[[#This Row],[state]]</f>
        <v>NC</v>
      </c>
      <c r="Z207">
        <f>Table1[[#This Row],[zip]]</f>
        <v>28779</v>
      </c>
    </row>
    <row r="208" spans="2:26" x14ac:dyDescent="0.35">
      <c r="B208" t="str">
        <f>Table1[[#This Row],[CoC]]</f>
        <v>North Carolina Balance of State CoC</v>
      </c>
      <c r="C208" t="str">
        <f>IF(OR(Table2[[#This Row],[CoC]]="Durham City &amp; County CoC",Table2[[#This Row],[CoC]]="Chapel Hill/Orange County CoC"),"NA",(_xlfn.XLOOKUP(Table2[[#This Row],[HMIS Project ID]],'region ref'!A:A,'region ref'!C:C,"",0)))</f>
        <v>Region 01</v>
      </c>
      <c r="D208" t="str">
        <f>IF(OR(Table2[[#This Row],[CoC]]="Durham City &amp; County CoC",Table2[[#This Row],[CoC]]="Chapel Hill/Orange County CoC"),Table2[[#This Row],[CoC]],(_xlfn.XLOOKUP(Table2[[#This Row],[HMIS Project ID]],'region ref'!A:A,'region ref'!B:B,"",0)))</f>
        <v>Jackson</v>
      </c>
      <c r="E208" t="str">
        <f>Table1[[#This Row],[Organization Name]]</f>
        <v>HERE in Jackson County - Jackson County</v>
      </c>
      <c r="F208" t="str">
        <f>Table1[[#This Row],[Project Name]]</f>
        <v>HERE in Jackson County - Jackson County - Rapid Re-Housing - RRH - State ESG</v>
      </c>
      <c r="G208">
        <f>Table1[[#This Row],[HMIS Project ID]]</f>
        <v>20086</v>
      </c>
      <c r="H208" t="str">
        <f>Table1[[#This Row],[Project Type]]</f>
        <v>RRH</v>
      </c>
      <c r="I208">
        <f>Table1[[#This Row],[Beds HH w/ Children]]</f>
        <v>0</v>
      </c>
      <c r="J208">
        <f>Table1[[#This Row],[Units HH w/ Children]]</f>
        <v>0</v>
      </c>
      <c r="K208">
        <f>Table1[[#This Row],[Beds HH w/o Children]]</f>
        <v>1</v>
      </c>
      <c r="L208">
        <f>Table1[[#This Row],[Year-Round Beds]]</f>
        <v>1</v>
      </c>
      <c r="M208">
        <f>Table1[[#This Row],[Overflow Beds]]</f>
        <v>0</v>
      </c>
      <c r="N208">
        <f>Table1[[#This Row],[Total Seasonal Beds]]</f>
        <v>0</v>
      </c>
      <c r="O208">
        <f>Table1[[#This Row],[Total Beds]]</f>
        <v>1</v>
      </c>
      <c r="P208">
        <f>Table1[[#This Row],[Pit Count]]</f>
        <v>1</v>
      </c>
      <c r="Q208" s="12">
        <f>IFERROR(Table2[[#This Row],[Pit Count]]/Table2[[#This Row],[Total Beds]],"0")</f>
        <v>1</v>
      </c>
      <c r="R208" t="str">
        <f>Table1[[#This Row],[HMIS Participating]]</f>
        <v>Yes</v>
      </c>
      <c r="S208">
        <f>Table1[[#This Row],[Victim Service Provider]]</f>
        <v>0</v>
      </c>
      <c r="T208" t="str">
        <f>Table1[[#This Row],[Target Population]]</f>
        <v>NA</v>
      </c>
      <c r="U208">
        <f>Table1[[#This Row],[Bed Type]]</f>
        <v>0</v>
      </c>
      <c r="V208" t="str">
        <f>Table1[[#This Row],[address1]]</f>
        <v>563 W Main St STE 2</v>
      </c>
      <c r="W208">
        <f>Table1[[#This Row],[address2]]</f>
        <v>0</v>
      </c>
      <c r="X208" t="str">
        <f>Table1[[#This Row],[city]]</f>
        <v>Sylva</v>
      </c>
      <c r="Y208" t="str">
        <f>Table1[[#This Row],[state]]</f>
        <v>NC</v>
      </c>
      <c r="Z208">
        <f>Table1[[#This Row],[zip]]</f>
        <v>28779</v>
      </c>
    </row>
    <row r="209" spans="2:26" x14ac:dyDescent="0.35">
      <c r="B209" t="str">
        <f>Table1[[#This Row],[CoC]]</f>
        <v>North Carolina Balance of State CoC</v>
      </c>
      <c r="C209" t="str">
        <f>IF(OR(Table2[[#This Row],[CoC]]="Durham City &amp; County CoC",Table2[[#This Row],[CoC]]="Chapel Hill/Orange County CoC"),"NA",(_xlfn.XLOOKUP(Table2[[#This Row],[HMIS Project ID]],'region ref'!A:A,'region ref'!C:C,"",0)))</f>
        <v>Region 05</v>
      </c>
      <c r="D209" t="str">
        <f>IF(OR(Table2[[#This Row],[CoC]]="Durham City &amp; County CoC",Table2[[#This Row],[CoC]]="Chapel Hill/Orange County CoC"),Table2[[#This Row],[CoC]],(_xlfn.XLOOKUP(Table2[[#This Row],[HMIS Project ID]],'region ref'!A:A,'region ref'!B:B,"",0)))</f>
        <v>Stanly</v>
      </c>
      <c r="E209" t="str">
        <f>Table1[[#This Row],[Organization Name]]</f>
        <v>Homes of Hope - Stanly County</v>
      </c>
      <c r="F209" t="str">
        <f>Table1[[#This Row],[Project Name]]</f>
        <v>Homes of Hope - Stanly County - Stanly Community Inn - ES - State ESG</v>
      </c>
      <c r="G209">
        <f>Table1[[#This Row],[HMIS Project ID]]</f>
        <v>2043</v>
      </c>
      <c r="H209" t="str">
        <f>Table1[[#This Row],[Project Type]]</f>
        <v>ES</v>
      </c>
      <c r="I209">
        <f>Table1[[#This Row],[Beds HH w/ Children]]</f>
        <v>3</v>
      </c>
      <c r="J209">
        <f>Table1[[#This Row],[Units HH w/ Children]]</f>
        <v>1</v>
      </c>
      <c r="K209">
        <f>Table1[[#This Row],[Beds HH w/o Children]]</f>
        <v>13</v>
      </c>
      <c r="L209">
        <f>Table1[[#This Row],[Year-Round Beds]]</f>
        <v>16</v>
      </c>
      <c r="M209">
        <f>Table1[[#This Row],[Overflow Beds]]</f>
        <v>0</v>
      </c>
      <c r="N209">
        <f>Table1[[#This Row],[Total Seasonal Beds]]</f>
        <v>0</v>
      </c>
      <c r="O209">
        <f>Table1[[#This Row],[Total Beds]]</f>
        <v>16</v>
      </c>
      <c r="P209">
        <f>Table1[[#This Row],[Pit Count]]</f>
        <v>6</v>
      </c>
      <c r="Q209" s="12">
        <f>IFERROR(Table2[[#This Row],[Pit Count]]/Table2[[#This Row],[Total Beds]],"0")</f>
        <v>0.375</v>
      </c>
      <c r="R209" t="str">
        <f>Table1[[#This Row],[HMIS Participating]]</f>
        <v>Yes</v>
      </c>
      <c r="S209">
        <f>Table1[[#This Row],[Victim Service Provider]]</f>
        <v>0</v>
      </c>
      <c r="T209" t="str">
        <f>Table1[[#This Row],[Target Population]]</f>
        <v>NA</v>
      </c>
      <c r="U209" t="str">
        <f>Table1[[#This Row],[Bed Type]]</f>
        <v>Facility</v>
      </c>
      <c r="V209" t="str">
        <f>Table1[[#This Row],[address1]]</f>
        <v>501 S First St</v>
      </c>
      <c r="W209">
        <f>Table1[[#This Row],[address2]]</f>
        <v>0</v>
      </c>
      <c r="X209" t="str">
        <f>Table1[[#This Row],[city]]</f>
        <v>Albemarle</v>
      </c>
      <c r="Y209" t="str">
        <f>Table1[[#This Row],[state]]</f>
        <v>NC</v>
      </c>
      <c r="Z209">
        <f>Table1[[#This Row],[zip]]</f>
        <v>28001</v>
      </c>
    </row>
    <row r="210" spans="2:26" x14ac:dyDescent="0.35">
      <c r="B210" t="str">
        <f>Table1[[#This Row],[CoC]]</f>
        <v>North Carolina Balance of State CoC</v>
      </c>
      <c r="C210" t="str">
        <f>IF(OR(Table2[[#This Row],[CoC]]="Durham City &amp; County CoC",Table2[[#This Row],[CoC]]="Chapel Hill/Orange County CoC"),"NA",(_xlfn.XLOOKUP(Table2[[#This Row],[HMIS Project ID]],'region ref'!A:A,'region ref'!C:C,"",0)))</f>
        <v>Region 05</v>
      </c>
      <c r="D210" t="str">
        <f>IF(OR(Table2[[#This Row],[CoC]]="Durham City &amp; County CoC",Table2[[#This Row],[CoC]]="Chapel Hill/Orange County CoC"),Table2[[#This Row],[CoC]],(_xlfn.XLOOKUP(Table2[[#This Row],[HMIS Project ID]],'region ref'!A:A,'region ref'!B:B,"",0)))</f>
        <v>Stanly</v>
      </c>
      <c r="E210" t="str">
        <f>Table1[[#This Row],[Organization Name]]</f>
        <v>Homes of Hope - Stanly County</v>
      </c>
      <c r="F210" t="str">
        <f>Table1[[#This Row],[Project Name]]</f>
        <v>Homes of Hope - Stanly County - Transitional Housing - TH - Private</v>
      </c>
      <c r="G210">
        <f>Table1[[#This Row],[HMIS Project ID]]</f>
        <v>1327</v>
      </c>
      <c r="H210" t="str">
        <f>Table1[[#This Row],[Project Type]]</f>
        <v>TH</v>
      </c>
      <c r="I210">
        <f>Table1[[#This Row],[Beds HH w/ Children]]</f>
        <v>15</v>
      </c>
      <c r="J210">
        <f>Table1[[#This Row],[Units HH w/ Children]]</f>
        <v>3</v>
      </c>
      <c r="K210">
        <f>Table1[[#This Row],[Beds HH w/o Children]]</f>
        <v>2</v>
      </c>
      <c r="L210">
        <f>Table1[[#This Row],[Year-Round Beds]]</f>
        <v>17</v>
      </c>
      <c r="M210">
        <f>Table1[[#This Row],[Overflow Beds]]</f>
        <v>0</v>
      </c>
      <c r="N210">
        <f>Table1[[#This Row],[Total Seasonal Beds]]</f>
        <v>0</v>
      </c>
      <c r="O210">
        <f>Table1[[#This Row],[Total Beds]]</f>
        <v>17</v>
      </c>
      <c r="P210">
        <f>Table1[[#This Row],[Pit Count]]</f>
        <v>14</v>
      </c>
      <c r="Q210" s="12">
        <f>IFERROR(Table2[[#This Row],[Pit Count]]/Table2[[#This Row],[Total Beds]],"0")</f>
        <v>0.82352941176470584</v>
      </c>
      <c r="R210" t="str">
        <f>Table1[[#This Row],[HMIS Participating]]</f>
        <v>Yes</v>
      </c>
      <c r="S210">
        <f>Table1[[#This Row],[Victim Service Provider]]</f>
        <v>0</v>
      </c>
      <c r="T210" t="str">
        <f>Table1[[#This Row],[Target Population]]</f>
        <v>NA</v>
      </c>
      <c r="U210">
        <f>Table1[[#This Row],[Bed Type]]</f>
        <v>0</v>
      </c>
      <c r="V210" t="str">
        <f>Table1[[#This Row],[address1]]</f>
        <v>1816-B East Main St</v>
      </c>
      <c r="W210">
        <f>Table1[[#This Row],[address2]]</f>
        <v>0</v>
      </c>
      <c r="X210" t="str">
        <f>Table1[[#This Row],[city]]</f>
        <v>Albemarle</v>
      </c>
      <c r="Y210" t="str">
        <f>Table1[[#This Row],[state]]</f>
        <v>NC</v>
      </c>
      <c r="Z210">
        <f>Table1[[#This Row],[zip]]</f>
        <v>28001</v>
      </c>
    </row>
    <row r="211" spans="2:26" x14ac:dyDescent="0.35">
      <c r="B211" t="str">
        <f>Table1[[#This Row],[CoC]]</f>
        <v>North Carolina Balance of State CoC</v>
      </c>
      <c r="C211" t="str">
        <f>IF(OR(Table2[[#This Row],[CoC]]="Durham City &amp; County CoC",Table2[[#This Row],[CoC]]="Chapel Hill/Orange County CoC"),"NA",(_xlfn.XLOOKUP(Table2[[#This Row],[HMIS Project ID]],'region ref'!A:A,'region ref'!C:C,"",0)))</f>
        <v>Region 04</v>
      </c>
      <c r="D211" t="str">
        <f>IF(OR(Table2[[#This Row],[CoC]]="Durham City &amp; County CoC",Table2[[#This Row],[CoC]]="Chapel Hill/Orange County CoC"),Table2[[#This Row],[CoC]],(_xlfn.XLOOKUP(Table2[[#This Row],[HMIS Project ID]],'region ref'!A:A,'region ref'!B:B,"",0)))</f>
        <v>Iredell</v>
      </c>
      <c r="E211" t="str">
        <f>Table1[[#This Row],[Organization Name]]</f>
        <v>Hope of Mooresville - Iredell County</v>
      </c>
      <c r="F211" t="str">
        <f>Table1[[#This Row],[Project Name]]</f>
        <v>Hope of Mooresville - Iredell County - ES - Private</v>
      </c>
      <c r="G211">
        <f>Table1[[#This Row],[HMIS Project ID]]</f>
        <v>20565</v>
      </c>
      <c r="H211" t="str">
        <f>Table1[[#This Row],[Project Type]]</f>
        <v>ES</v>
      </c>
      <c r="I211">
        <f>Table1[[#This Row],[Beds HH w/ Children]]</f>
        <v>11</v>
      </c>
      <c r="J211">
        <f>Table1[[#This Row],[Units HH w/ Children]]</f>
        <v>3</v>
      </c>
      <c r="K211">
        <f>Table1[[#This Row],[Beds HH w/o Children]]</f>
        <v>1</v>
      </c>
      <c r="L211">
        <f>Table1[[#This Row],[Year-Round Beds]]</f>
        <v>13</v>
      </c>
      <c r="M211">
        <f>Table1[[#This Row],[Overflow Beds]]</f>
        <v>0</v>
      </c>
      <c r="N211">
        <f>Table1[[#This Row],[Total Seasonal Beds]]</f>
        <v>0</v>
      </c>
      <c r="O211">
        <f>Table1[[#This Row],[Total Beds]]</f>
        <v>13</v>
      </c>
      <c r="P211">
        <f>Table1[[#This Row],[Pit Count]]</f>
        <v>10</v>
      </c>
      <c r="Q211" s="12">
        <f>IFERROR(Table2[[#This Row],[Pit Count]]/Table2[[#This Row],[Total Beds]],"0")</f>
        <v>0.76923076923076927</v>
      </c>
      <c r="R211" t="str">
        <f>Table1[[#This Row],[HMIS Participating]]</f>
        <v>Yes</v>
      </c>
      <c r="S211">
        <f>Table1[[#This Row],[Victim Service Provider]]</f>
        <v>0</v>
      </c>
      <c r="T211" t="str">
        <f>Table1[[#This Row],[Target Population]]</f>
        <v>NA</v>
      </c>
      <c r="U211" t="str">
        <f>Table1[[#This Row],[Bed Type]]</f>
        <v>Facility</v>
      </c>
      <c r="V211" t="str">
        <f>Table1[[#This Row],[address1]]</f>
        <v>384 North Broad Street</v>
      </c>
      <c r="W211">
        <f>Table1[[#This Row],[address2]]</f>
        <v>0</v>
      </c>
      <c r="X211" t="str">
        <f>Table1[[#This Row],[city]]</f>
        <v>Mooresville</v>
      </c>
      <c r="Y211" t="str">
        <f>Table1[[#This Row],[state]]</f>
        <v>NC</v>
      </c>
      <c r="Z211">
        <f>Table1[[#This Row],[zip]]</f>
        <v>28115</v>
      </c>
    </row>
    <row r="212" spans="2:26" x14ac:dyDescent="0.35">
      <c r="B212" t="str">
        <f>Table1[[#This Row],[CoC]]</f>
        <v>North Carolina Balance of State CoC</v>
      </c>
      <c r="C212" t="str">
        <f>IF(OR(Table2[[#This Row],[CoC]]="Durham City &amp; County CoC",Table2[[#This Row],[CoC]]="Chapel Hill/Orange County CoC"),"NA",(_xlfn.XLOOKUP(Table2[[#This Row],[HMIS Project ID]],'region ref'!A:A,'region ref'!C:C,"",0)))</f>
        <v>Region 10</v>
      </c>
      <c r="D212" t="str">
        <f>IF(OR(Table2[[#This Row],[CoC]]="Durham City &amp; County CoC",Table2[[#This Row],[CoC]]="Chapel Hill/Orange County CoC"),Table2[[#This Row],[CoC]],(_xlfn.XLOOKUP(Table2[[#This Row],[HMIS Project ID]],'region ref'!A:A,'region ref'!B:B,"",0)))</f>
        <v>Wilson</v>
      </c>
      <c r="E212" t="str">
        <f>Table1[[#This Row],[Organization Name]]</f>
        <v>Hope Station - Wilson County</v>
      </c>
      <c r="F212" t="str">
        <f>Table1[[#This Row],[Project Name]]</f>
        <v>Hope Station - Wilson County - Family Shelter - ES - Private</v>
      </c>
      <c r="G212">
        <f>Table1[[#This Row],[HMIS Project ID]]</f>
        <v>7464</v>
      </c>
      <c r="H212" t="str">
        <f>Table1[[#This Row],[Project Type]]</f>
        <v>ES</v>
      </c>
      <c r="I212">
        <f>Table1[[#This Row],[Beds HH w/ Children]]</f>
        <v>8</v>
      </c>
      <c r="J212">
        <f>Table1[[#This Row],[Units HH w/ Children]]</f>
        <v>2</v>
      </c>
      <c r="K212">
        <f>Table1[[#This Row],[Beds HH w/o Children]]</f>
        <v>2</v>
      </c>
      <c r="L212">
        <f>Table1[[#This Row],[Year-Round Beds]]</f>
        <v>10</v>
      </c>
      <c r="M212">
        <f>Table1[[#This Row],[Overflow Beds]]</f>
        <v>0</v>
      </c>
      <c r="N212">
        <f>Table1[[#This Row],[Total Seasonal Beds]]</f>
        <v>0</v>
      </c>
      <c r="O212">
        <f>Table1[[#This Row],[Total Beds]]</f>
        <v>10</v>
      </c>
      <c r="P212">
        <f>Table1[[#This Row],[Pit Count]]</f>
        <v>7</v>
      </c>
      <c r="Q212" s="12">
        <f>IFERROR(Table2[[#This Row],[Pit Count]]/Table2[[#This Row],[Total Beds]],"0")</f>
        <v>0.7</v>
      </c>
      <c r="R212" t="str">
        <f>Table1[[#This Row],[HMIS Participating]]</f>
        <v>Yes</v>
      </c>
      <c r="S212">
        <f>Table1[[#This Row],[Victim Service Provider]]</f>
        <v>0</v>
      </c>
      <c r="T212" t="str">
        <f>Table1[[#This Row],[Target Population]]</f>
        <v>NA</v>
      </c>
      <c r="U212" t="str">
        <f>Table1[[#This Row],[Bed Type]]</f>
        <v>Facility</v>
      </c>
      <c r="V212" t="str">
        <f>Table1[[#This Row],[address1]]</f>
        <v>309 Goldsboro Street East</v>
      </c>
      <c r="W212">
        <f>Table1[[#This Row],[address2]]</f>
        <v>0</v>
      </c>
      <c r="X212" t="str">
        <f>Table1[[#This Row],[city]]</f>
        <v>Wilson</v>
      </c>
      <c r="Y212" t="str">
        <f>Table1[[#This Row],[state]]</f>
        <v>NC</v>
      </c>
      <c r="Z212">
        <f>Table1[[#This Row],[zip]]</f>
        <v>27893</v>
      </c>
    </row>
    <row r="213" spans="2:26" x14ac:dyDescent="0.35">
      <c r="B213" t="str">
        <f>Table1[[#This Row],[CoC]]</f>
        <v>North Carolina Balance of State CoC</v>
      </c>
      <c r="C213" t="str">
        <f>IF(OR(Table2[[#This Row],[CoC]]="Durham City &amp; County CoC",Table2[[#This Row],[CoC]]="Chapel Hill/Orange County CoC"),"NA",(_xlfn.XLOOKUP(Table2[[#This Row],[HMIS Project ID]],'region ref'!A:A,'region ref'!C:C,"",0)))</f>
        <v>Region 10</v>
      </c>
      <c r="D213" t="str">
        <f>IF(OR(Table2[[#This Row],[CoC]]="Durham City &amp; County CoC",Table2[[#This Row],[CoC]]="Chapel Hill/Orange County CoC"),Table2[[#This Row],[CoC]],(_xlfn.XLOOKUP(Table2[[#This Row],[HMIS Project ID]],'region ref'!A:A,'region ref'!B:B,"",0)))</f>
        <v>Wilson</v>
      </c>
      <c r="E213" t="str">
        <f>Table1[[#This Row],[Organization Name]]</f>
        <v>Hope Station - Wilson County</v>
      </c>
      <c r="F213" t="str">
        <f>Table1[[#This Row],[Project Name]]</f>
        <v>Hope Station - Wilson County - Men's Shelter - ES - Private</v>
      </c>
      <c r="G213">
        <f>Table1[[#This Row],[HMIS Project ID]]</f>
        <v>1772</v>
      </c>
      <c r="H213" t="str">
        <f>Table1[[#This Row],[Project Type]]</f>
        <v>ES</v>
      </c>
      <c r="I213">
        <f>Table1[[#This Row],[Beds HH w/ Children]]</f>
        <v>0</v>
      </c>
      <c r="J213">
        <f>Table1[[#This Row],[Units HH w/ Children]]</f>
        <v>0</v>
      </c>
      <c r="K213">
        <f>Table1[[#This Row],[Beds HH w/o Children]]</f>
        <v>14</v>
      </c>
      <c r="L213">
        <f>Table1[[#This Row],[Year-Round Beds]]</f>
        <v>14</v>
      </c>
      <c r="M213">
        <f>Table1[[#This Row],[Overflow Beds]]</f>
        <v>0</v>
      </c>
      <c r="N213">
        <f>Table1[[#This Row],[Total Seasonal Beds]]</f>
        <v>0</v>
      </c>
      <c r="O213">
        <f>Table1[[#This Row],[Total Beds]]</f>
        <v>14</v>
      </c>
      <c r="P213">
        <f>Table1[[#This Row],[Pit Count]]</f>
        <v>13</v>
      </c>
      <c r="Q213" s="12">
        <f>IFERROR(Table2[[#This Row],[Pit Count]]/Table2[[#This Row],[Total Beds]],"0")</f>
        <v>0.9285714285714286</v>
      </c>
      <c r="R213" t="str">
        <f>Table1[[#This Row],[HMIS Participating]]</f>
        <v>Yes</v>
      </c>
      <c r="S213">
        <f>Table1[[#This Row],[Victim Service Provider]]</f>
        <v>0</v>
      </c>
      <c r="T213" t="str">
        <f>Table1[[#This Row],[Target Population]]</f>
        <v>NA</v>
      </c>
      <c r="U213" t="str">
        <f>Table1[[#This Row],[Bed Type]]</f>
        <v>Facility</v>
      </c>
      <c r="V213" t="str">
        <f>Table1[[#This Row],[address1]]</f>
        <v>309 Goldsboro Street East</v>
      </c>
      <c r="W213">
        <f>Table1[[#This Row],[address2]]</f>
        <v>0</v>
      </c>
      <c r="X213" t="str">
        <f>Table1[[#This Row],[city]]</f>
        <v>Wilson</v>
      </c>
      <c r="Y213" t="str">
        <f>Table1[[#This Row],[state]]</f>
        <v>NC</v>
      </c>
      <c r="Z213">
        <f>Table1[[#This Row],[zip]]</f>
        <v>27893</v>
      </c>
    </row>
    <row r="214" spans="2:26" x14ac:dyDescent="0.35">
      <c r="B214" t="str">
        <f>Table1[[#This Row],[CoC]]</f>
        <v>North Carolina Balance of State CoC</v>
      </c>
      <c r="C214" t="str">
        <f>IF(OR(Table2[[#This Row],[CoC]]="Durham City &amp; County CoC",Table2[[#This Row],[CoC]]="Chapel Hill/Orange County CoC"),"NA",(_xlfn.XLOOKUP(Table2[[#This Row],[HMIS Project ID]],'region ref'!A:A,'region ref'!C:C,"",0)))</f>
        <v>Region 10</v>
      </c>
      <c r="D214" t="str">
        <f>IF(OR(Table2[[#This Row],[CoC]]="Durham City &amp; County CoC",Table2[[#This Row],[CoC]]="Chapel Hill/Orange County CoC"),Table2[[#This Row],[CoC]],(_xlfn.XLOOKUP(Table2[[#This Row],[HMIS Project ID]],'region ref'!A:A,'region ref'!B:B,"",0)))</f>
        <v>Wilson</v>
      </c>
      <c r="E214" t="str">
        <f>Table1[[#This Row],[Organization Name]]</f>
        <v>Hope Station - Wilson County</v>
      </c>
      <c r="F214" t="str">
        <f>Table1[[#This Row],[Project Name]]</f>
        <v>Hope Station - Wilson County - Rapid ReHousing - RRH - State ESG</v>
      </c>
      <c r="G214">
        <f>Table1[[#This Row],[HMIS Project ID]]</f>
        <v>5805</v>
      </c>
      <c r="H214" t="str">
        <f>Table1[[#This Row],[Project Type]]</f>
        <v>RRH</v>
      </c>
      <c r="I214">
        <f>Table1[[#This Row],[Beds HH w/ Children]]</f>
        <v>0</v>
      </c>
      <c r="J214">
        <f>Table1[[#This Row],[Units HH w/ Children]]</f>
        <v>0</v>
      </c>
      <c r="K214">
        <f>Table1[[#This Row],[Beds HH w/o Children]]</f>
        <v>7</v>
      </c>
      <c r="L214">
        <f>Table1[[#This Row],[Year-Round Beds]]</f>
        <v>7</v>
      </c>
      <c r="M214">
        <f>Table1[[#This Row],[Overflow Beds]]</f>
        <v>0</v>
      </c>
      <c r="N214">
        <f>Table1[[#This Row],[Total Seasonal Beds]]</f>
        <v>0</v>
      </c>
      <c r="O214">
        <f>Table1[[#This Row],[Total Beds]]</f>
        <v>7</v>
      </c>
      <c r="P214">
        <f>Table1[[#This Row],[Pit Count]]</f>
        <v>7</v>
      </c>
      <c r="Q214" s="12">
        <f>IFERROR(Table2[[#This Row],[Pit Count]]/Table2[[#This Row],[Total Beds]],"0")</f>
        <v>1</v>
      </c>
      <c r="R214" t="str">
        <f>Table1[[#This Row],[HMIS Participating]]</f>
        <v>Yes</v>
      </c>
      <c r="S214">
        <f>Table1[[#This Row],[Victim Service Provider]]</f>
        <v>0</v>
      </c>
      <c r="T214" t="str">
        <f>Table1[[#This Row],[Target Population]]</f>
        <v>NA</v>
      </c>
      <c r="U214">
        <f>Table1[[#This Row],[Bed Type]]</f>
        <v>0</v>
      </c>
      <c r="V214" t="str">
        <f>Table1[[#This Row],[address1]]</f>
        <v>309 Goldsboro Street East</v>
      </c>
      <c r="W214">
        <f>Table1[[#This Row],[address2]]</f>
        <v>0</v>
      </c>
      <c r="X214" t="str">
        <f>Table1[[#This Row],[city]]</f>
        <v>Wilson</v>
      </c>
      <c r="Y214" t="str">
        <f>Table1[[#This Row],[state]]</f>
        <v>NC</v>
      </c>
      <c r="Z214">
        <f>Table1[[#This Row],[zip]]</f>
        <v>27893</v>
      </c>
    </row>
    <row r="215" spans="2:26" x14ac:dyDescent="0.35">
      <c r="B215" t="str">
        <f>Table1[[#This Row],[CoC]]</f>
        <v>North Carolina Balance of State CoC</v>
      </c>
      <c r="C215" t="str">
        <f>IF(OR(Table2[[#This Row],[CoC]]="Durham City &amp; County CoC",Table2[[#This Row],[CoC]]="Chapel Hill/Orange County CoC"),"NA",(_xlfn.XLOOKUP(Table2[[#This Row],[HMIS Project ID]],'region ref'!A:A,'region ref'!C:C,"",0)))</f>
        <v>Region 03</v>
      </c>
      <c r="D215" t="str">
        <f>IF(OR(Table2[[#This Row],[CoC]]="Durham City &amp; County CoC",Table2[[#This Row],[CoC]]="Chapel Hill/Orange County CoC"),Table2[[#This Row],[CoC]],(_xlfn.XLOOKUP(Table2[[#This Row],[HMIS Project ID]],'region ref'!A:A,'region ref'!B:B,"",0)))</f>
        <v>Burke</v>
      </c>
      <c r="E215" t="str">
        <f>Table1[[#This Row],[Organization Name]]</f>
        <v>House of Refuge - Burke County</v>
      </c>
      <c r="F215" t="str">
        <f>Table1[[#This Row],[Project Name]]</f>
        <v>House of Refuge - Burke County - Emergency Shelter - ES - Private</v>
      </c>
      <c r="G215">
        <f>Table1[[#This Row],[HMIS Project ID]]</f>
        <v>20552</v>
      </c>
      <c r="H215" t="str">
        <f>Table1[[#This Row],[Project Type]]</f>
        <v>ES</v>
      </c>
      <c r="I215">
        <f>Table1[[#This Row],[Beds HH w/ Children]]</f>
        <v>0</v>
      </c>
      <c r="J215">
        <f>Table1[[#This Row],[Units HH w/ Children]]</f>
        <v>0</v>
      </c>
      <c r="K215">
        <f>Table1[[#This Row],[Beds HH w/o Children]]</f>
        <v>16</v>
      </c>
      <c r="L215">
        <f>Table1[[#This Row],[Year-Round Beds]]</f>
        <v>16</v>
      </c>
      <c r="M215">
        <f>Table1[[#This Row],[Overflow Beds]]</f>
        <v>0</v>
      </c>
      <c r="N215">
        <f>Table1[[#This Row],[Total Seasonal Beds]]</f>
        <v>0</v>
      </c>
      <c r="O215">
        <f>Table1[[#This Row],[Total Beds]]</f>
        <v>16</v>
      </c>
      <c r="P215">
        <f>Table1[[#This Row],[Pit Count]]</f>
        <v>9</v>
      </c>
      <c r="Q215" s="12">
        <f>IFERROR(Table2[[#This Row],[Pit Count]]/Table2[[#This Row],[Total Beds]],"0")</f>
        <v>0.5625</v>
      </c>
      <c r="R215" t="str">
        <f>Table1[[#This Row],[HMIS Participating]]</f>
        <v>Yes</v>
      </c>
      <c r="S215">
        <f>Table1[[#This Row],[Victim Service Provider]]</f>
        <v>0</v>
      </c>
      <c r="T215" t="str">
        <f>Table1[[#This Row],[Target Population]]</f>
        <v>NA</v>
      </c>
      <c r="U215" t="str">
        <f>Table1[[#This Row],[Bed Type]]</f>
        <v>Facility</v>
      </c>
      <c r="V215" t="str">
        <f>Table1[[#This Row],[address1]]</f>
        <v>106 Murphy St</v>
      </c>
      <c r="W215">
        <f>Table1[[#This Row],[address2]]</f>
        <v>0</v>
      </c>
      <c r="X215" t="str">
        <f>Table1[[#This Row],[city]]</f>
        <v>Morganton</v>
      </c>
      <c r="Y215" t="str">
        <f>Table1[[#This Row],[state]]</f>
        <v>NC</v>
      </c>
      <c r="Z215">
        <f>Table1[[#This Row],[zip]]</f>
        <v>28655</v>
      </c>
    </row>
    <row r="216" spans="2:26" x14ac:dyDescent="0.35">
      <c r="B216" t="str">
        <f>Table1[[#This Row],[CoC]]</f>
        <v>North Carolina Balance of State CoC</v>
      </c>
      <c r="C216" t="str">
        <f>IF(OR(Table2[[#This Row],[CoC]]="Durham City &amp; County CoC",Table2[[#This Row],[CoC]]="Chapel Hill/Orange County CoC"),"NA",(_xlfn.XLOOKUP(Table2[[#This Row],[HMIS Project ID]],'region ref'!A:A,'region ref'!C:C,"",0)))</f>
        <v>Region 01</v>
      </c>
      <c r="D216" t="str">
        <f>IF(OR(Table2[[#This Row],[CoC]]="Durham City &amp; County CoC",Table2[[#This Row],[CoC]]="Chapel Hill/Orange County CoC"),Table2[[#This Row],[CoC]],(_xlfn.XLOOKUP(Table2[[#This Row],[HMIS Project ID]],'region ref'!A:A,'region ref'!B:B,"",0)))</f>
        <v>Cherokee</v>
      </c>
      <c r="E216" t="str">
        <f>Table1[[#This Row],[Organization Name]]</f>
        <v>Hurlburt Johnson Friendship House - Cherokee County</v>
      </c>
      <c r="F216" t="str">
        <f>Table1[[#This Row],[Project Name]]</f>
        <v>Hurlburt Johnson Friendship House - Cherokee County - Murphy Emergency Shelter - ES - Private</v>
      </c>
      <c r="G216">
        <f>Table1[[#This Row],[HMIS Project ID]]</f>
        <v>1833</v>
      </c>
      <c r="H216" t="str">
        <f>Table1[[#This Row],[Project Type]]</f>
        <v>ES</v>
      </c>
      <c r="I216">
        <f>Table1[[#This Row],[Beds HH w/ Children]]</f>
        <v>20</v>
      </c>
      <c r="J216">
        <f>Table1[[#This Row],[Units HH w/ Children]]</f>
        <v>10</v>
      </c>
      <c r="K216">
        <f>Table1[[#This Row],[Beds HH w/o Children]]</f>
        <v>0</v>
      </c>
      <c r="L216">
        <f>Table1[[#This Row],[Year-Round Beds]]</f>
        <v>20</v>
      </c>
      <c r="M216">
        <f>Table1[[#This Row],[Overflow Beds]]</f>
        <v>0</v>
      </c>
      <c r="N216">
        <f>Table1[[#This Row],[Total Seasonal Beds]]</f>
        <v>0</v>
      </c>
      <c r="O216">
        <f>Table1[[#This Row],[Total Beds]]</f>
        <v>20</v>
      </c>
      <c r="P216">
        <f>Table1[[#This Row],[Pit Count]]</f>
        <v>16</v>
      </c>
      <c r="Q216" s="12">
        <f>IFERROR(Table2[[#This Row],[Pit Count]]/Table2[[#This Row],[Total Beds]],"0")</f>
        <v>0.8</v>
      </c>
      <c r="R216" t="str">
        <f>Table1[[#This Row],[HMIS Participating]]</f>
        <v>No</v>
      </c>
      <c r="S216">
        <f>Table1[[#This Row],[Victim Service Provider]]</f>
        <v>0</v>
      </c>
      <c r="T216" t="str">
        <f>Table1[[#This Row],[Target Population]]</f>
        <v>NA</v>
      </c>
      <c r="U216" t="str">
        <f>Table1[[#This Row],[Bed Type]]</f>
        <v>Facility</v>
      </c>
      <c r="V216" t="str">
        <f>Table1[[#This Row],[address1]]</f>
        <v>73 Blumenthal St</v>
      </c>
      <c r="W216">
        <f>Table1[[#This Row],[address2]]</f>
        <v>0</v>
      </c>
      <c r="X216" t="str">
        <f>Table1[[#This Row],[city]]</f>
        <v>Murphy</v>
      </c>
      <c r="Y216" t="str">
        <f>Table1[[#This Row],[state]]</f>
        <v>NC</v>
      </c>
      <c r="Z216">
        <f>Table1[[#This Row],[zip]]</f>
        <v>28906</v>
      </c>
    </row>
    <row r="217" spans="2:26" x14ac:dyDescent="0.35">
      <c r="B217" t="str">
        <f>Table1[[#This Row],[CoC]]</f>
        <v>North Carolina Balance of State CoC</v>
      </c>
      <c r="C217" t="str">
        <f>IF(OR(Table2[[#This Row],[CoC]]="Durham City &amp; County CoC",Table2[[#This Row],[CoC]]="Chapel Hill/Orange County CoC"),"NA",(_xlfn.XLOOKUP(Table2[[#This Row],[HMIS Project ID]],'region ref'!A:A,'region ref'!C:C,"",0)))</f>
        <v>Region 11</v>
      </c>
      <c r="D217" t="str">
        <f>IF(OR(Table2[[#This Row],[CoC]]="Durham City &amp; County CoC",Table2[[#This Row],[CoC]]="Chapel Hill/Orange County CoC"),Table2[[#This Row],[CoC]],(_xlfn.XLOOKUP(Table2[[#This Row],[HMIS Project ID]],'region ref'!A:A,'region ref'!B:B,"",0)))</f>
        <v>Hyde</v>
      </c>
      <c r="E217" t="str">
        <f>Table1[[#This Row],[Organization Name]]</f>
        <v>Hyde County Hotline Program - Hyde County</v>
      </c>
      <c r="F217" t="str">
        <f>Table1[[#This Row],[Project Name]]</f>
        <v>Hyde County Hotline Program - Hyde County - DV Shelter - ES - Private</v>
      </c>
      <c r="G217">
        <f>Table1[[#This Row],[HMIS Project ID]]</f>
        <v>20732</v>
      </c>
      <c r="H217" t="str">
        <f>Table1[[#This Row],[Project Type]]</f>
        <v>ES</v>
      </c>
      <c r="I217">
        <f>Table1[[#This Row],[Beds HH w/ Children]]</f>
        <v>5</v>
      </c>
      <c r="J217">
        <f>Table1[[#This Row],[Units HH w/ Children]]</f>
        <v>2</v>
      </c>
      <c r="K217">
        <f>Table1[[#This Row],[Beds HH w/o Children]]</f>
        <v>5</v>
      </c>
      <c r="L217">
        <f>Table1[[#This Row],[Year-Round Beds]]</f>
        <v>10</v>
      </c>
      <c r="M217">
        <f>Table1[[#This Row],[Overflow Beds]]</f>
        <v>0</v>
      </c>
      <c r="N217">
        <f>Table1[[#This Row],[Total Seasonal Beds]]</f>
        <v>0</v>
      </c>
      <c r="O217">
        <f>Table1[[#This Row],[Total Beds]]</f>
        <v>10</v>
      </c>
      <c r="P217">
        <f>Table1[[#This Row],[Pit Count]]</f>
        <v>3</v>
      </c>
      <c r="Q217" s="12">
        <f>IFERROR(Table2[[#This Row],[Pit Count]]/Table2[[#This Row],[Total Beds]],"0")</f>
        <v>0.3</v>
      </c>
      <c r="R217" t="str">
        <f>Table1[[#This Row],[HMIS Participating]]</f>
        <v>Comparable</v>
      </c>
      <c r="S217">
        <f>Table1[[#This Row],[Victim Service Provider]]</f>
        <v>1</v>
      </c>
      <c r="T217" t="str">
        <f>Table1[[#This Row],[Target Population]]</f>
        <v>DV</v>
      </c>
      <c r="U217" t="str">
        <f>Table1[[#This Row],[Bed Type]]</f>
        <v>Facility</v>
      </c>
      <c r="V217" t="str">
        <f>Table1[[#This Row],[address1]]</f>
        <v>BO Box 335</v>
      </c>
      <c r="W217">
        <f>Table1[[#This Row],[address2]]</f>
        <v>0</v>
      </c>
      <c r="X217" t="str">
        <f>Table1[[#This Row],[city]]</f>
        <v>Engelhard</v>
      </c>
      <c r="Y217" t="str">
        <f>Table1[[#This Row],[state]]</f>
        <v>NC</v>
      </c>
      <c r="Z217">
        <f>Table1[[#This Row],[zip]]</f>
        <v>27824</v>
      </c>
    </row>
    <row r="218" spans="2:26" x14ac:dyDescent="0.35">
      <c r="B218" t="str">
        <f>Table1[[#This Row],[CoC]]</f>
        <v>North Carolina Balance of State CoC</v>
      </c>
      <c r="C218" t="str">
        <f>IF(OR(Table2[[#This Row],[CoC]]="Durham City &amp; County CoC",Table2[[#This Row],[CoC]]="Chapel Hill/Orange County CoC"),"NA",(_xlfn.XLOOKUP(Table2[[#This Row],[HMIS Project ID]],'region ref'!A:A,'region ref'!C:C,"",0)))</f>
        <v>Region 09</v>
      </c>
      <c r="D218" t="str">
        <f>IF(OR(Table2[[#This Row],[CoC]]="Durham City &amp; County CoC",Table2[[#This Row],[CoC]]="Chapel Hill/Orange County CoC"),Table2[[#This Row],[CoC]],(_xlfn.XLOOKUP(Table2[[#This Row],[HMIS Project ID]],'region ref'!A:A,'region ref'!B:B,"",0)))</f>
        <v>Granville</v>
      </c>
      <c r="E218" t="str">
        <f>Table1[[#This Row],[Organization Name]]</f>
        <v>Isaiah 58:12 Project - Granville County</v>
      </c>
      <c r="F218" t="str">
        <f>Table1[[#This Row],[Project Name]]</f>
        <v>Isaiah 58:12 Project - Granville County - White Flag Shelter - ES - Private</v>
      </c>
      <c r="G218">
        <f>Table1[[#This Row],[HMIS Project ID]]</f>
        <v>21060</v>
      </c>
      <c r="H218" t="str">
        <f>Table1[[#This Row],[Project Type]]</f>
        <v>ES</v>
      </c>
      <c r="I218">
        <f>Table1[[#This Row],[Beds HH w/ Children]]</f>
        <v>0</v>
      </c>
      <c r="J218">
        <f>Table1[[#This Row],[Units HH w/ Children]]</f>
        <v>0</v>
      </c>
      <c r="K218">
        <f>Table1[[#This Row],[Beds HH w/o Children]]</f>
        <v>0</v>
      </c>
      <c r="L218">
        <f>Table1[[#This Row],[Year-Round Beds]]</f>
        <v>0</v>
      </c>
      <c r="M218">
        <f>Table1[[#This Row],[Overflow Beds]]</f>
        <v>35</v>
      </c>
      <c r="N218">
        <f>Table1[[#This Row],[Total Seasonal Beds]]</f>
        <v>0</v>
      </c>
      <c r="O218">
        <f>Table1[[#This Row],[Total Beds]]</f>
        <v>35</v>
      </c>
      <c r="P218">
        <f>Table1[[#This Row],[Pit Count]]</f>
        <v>3</v>
      </c>
      <c r="Q218" s="12">
        <f>IFERROR(Table2[[#This Row],[Pit Count]]/Table2[[#This Row],[Total Beds]],"0")</f>
        <v>8.5714285714285715E-2</v>
      </c>
      <c r="R218" t="str">
        <f>Table1[[#This Row],[HMIS Participating]]</f>
        <v>No</v>
      </c>
      <c r="S218">
        <f>Table1[[#This Row],[Victim Service Provider]]</f>
        <v>0</v>
      </c>
      <c r="T218" t="str">
        <f>Table1[[#This Row],[Target Population]]</f>
        <v>NA</v>
      </c>
      <c r="U218" t="str">
        <f>Table1[[#This Row],[Bed Type]]</f>
        <v>Facility</v>
      </c>
      <c r="V218" t="str">
        <f>Table1[[#This Row],[address1]]</f>
        <v>3237 Knotts Grove Road</v>
      </c>
      <c r="W218">
        <f>Table1[[#This Row],[address2]]</f>
        <v>0</v>
      </c>
      <c r="X218" t="str">
        <f>Table1[[#This Row],[city]]</f>
        <v>Oxford</v>
      </c>
      <c r="Y218" t="str">
        <f>Table1[[#This Row],[state]]</f>
        <v>NC</v>
      </c>
      <c r="Z218">
        <f>Table1[[#This Row],[zip]]</f>
        <v>27565</v>
      </c>
    </row>
    <row r="219" spans="2:26" x14ac:dyDescent="0.35">
      <c r="B219" t="str">
        <f>Table1[[#This Row],[CoC]]</f>
        <v>North Carolina Balance of State CoC</v>
      </c>
      <c r="C219" t="str">
        <f>IF(OR(Table2[[#This Row],[CoC]]="Durham City &amp; County CoC",Table2[[#This Row],[CoC]]="Chapel Hill/Orange County CoC"),"NA",(_xlfn.XLOOKUP(Table2[[#This Row],[HMIS Project ID]],'region ref'!A:A,'region ref'!C:C,"",0)))</f>
        <v>Region 07</v>
      </c>
      <c r="D219" t="str">
        <f>IF(OR(Table2[[#This Row],[CoC]]="Durham City &amp; County CoC",Table2[[#This Row],[CoC]]="Chapel Hill/Orange County CoC"),Table2[[#This Row],[CoC]],(_xlfn.XLOOKUP(Table2[[#This Row],[HMIS Project ID]],'region ref'!A:A,'region ref'!B:B,"",0)))</f>
        <v>Johnston</v>
      </c>
      <c r="E219" t="str">
        <f>Table1[[#This Row],[Organization Name]]</f>
        <v>Johnston-Lee-Harnett Community Action - Multiple BoS Counties</v>
      </c>
      <c r="F219" t="str">
        <f>Table1[[#This Row],[Project Name]]</f>
        <v>Johnston-Lee-Harnett Community Action - Multiple BoS Counties - Rapid Rehousing - RRH - State ESG</v>
      </c>
      <c r="G219">
        <f>Table1[[#This Row],[HMIS Project ID]]</f>
        <v>5801</v>
      </c>
      <c r="H219" t="str">
        <f>Table1[[#This Row],[Project Type]]</f>
        <v>RRH</v>
      </c>
      <c r="I219">
        <f>Table1[[#This Row],[Beds HH w/ Children]]</f>
        <v>0</v>
      </c>
      <c r="J219">
        <f>Table1[[#This Row],[Units HH w/ Children]]</f>
        <v>0</v>
      </c>
      <c r="K219">
        <f>Table1[[#This Row],[Beds HH w/o Children]]</f>
        <v>3</v>
      </c>
      <c r="L219">
        <f>Table1[[#This Row],[Year-Round Beds]]</f>
        <v>3</v>
      </c>
      <c r="M219">
        <f>Table1[[#This Row],[Overflow Beds]]</f>
        <v>0</v>
      </c>
      <c r="N219">
        <f>Table1[[#This Row],[Total Seasonal Beds]]</f>
        <v>0</v>
      </c>
      <c r="O219">
        <f>Table1[[#This Row],[Total Beds]]</f>
        <v>3</v>
      </c>
      <c r="P219">
        <f>Table1[[#This Row],[Pit Count]]</f>
        <v>3</v>
      </c>
      <c r="Q219" s="12">
        <f>IFERROR(Table2[[#This Row],[Pit Count]]/Table2[[#This Row],[Total Beds]],"0")</f>
        <v>1</v>
      </c>
      <c r="R219" t="str">
        <f>Table1[[#This Row],[HMIS Participating]]</f>
        <v>Yes</v>
      </c>
      <c r="S219">
        <f>Table1[[#This Row],[Victim Service Provider]]</f>
        <v>0</v>
      </c>
      <c r="T219" t="str">
        <f>Table1[[#This Row],[Target Population]]</f>
        <v>NA</v>
      </c>
      <c r="U219">
        <f>Table1[[#This Row],[Bed Type]]</f>
        <v>0</v>
      </c>
      <c r="V219" t="str">
        <f>Table1[[#This Row],[address1]]</f>
        <v>PO Drawer 711</v>
      </c>
      <c r="W219">
        <f>Table1[[#This Row],[address2]]</f>
        <v>0</v>
      </c>
      <c r="X219" t="str">
        <f>Table1[[#This Row],[city]]</f>
        <v>Smithfield</v>
      </c>
      <c r="Y219" t="str">
        <f>Table1[[#This Row],[state]]</f>
        <v>NC</v>
      </c>
      <c r="Z219">
        <f>Table1[[#This Row],[zip]]</f>
        <v>27577</v>
      </c>
    </row>
    <row r="220" spans="2:26" x14ac:dyDescent="0.35">
      <c r="B220" t="str">
        <f>Table1[[#This Row],[CoC]]</f>
        <v>North Carolina Balance of State CoC</v>
      </c>
      <c r="C220" t="str">
        <f>IF(OR(Table2[[#This Row],[CoC]]="Durham City &amp; County CoC",Table2[[#This Row],[CoC]]="Chapel Hill/Orange County CoC"),"NA",(_xlfn.XLOOKUP(Table2[[#This Row],[HMIS Project ID]],'region ref'!A:A,'region ref'!C:C,"",0)))</f>
        <v>Region 9</v>
      </c>
      <c r="D220" t="str">
        <f>IF(OR(Table2[[#This Row],[CoC]]="Durham City &amp; County CoC",Table2[[#This Row],[CoC]]="Chapel Hill/Orange County CoC"),Table2[[#This Row],[CoC]],(_xlfn.XLOOKUP(Table2[[#This Row],[HMIS Project ID]],'region ref'!A:A,'region ref'!B:B,"",0)))</f>
        <v>Franklin</v>
      </c>
      <c r="E220" t="str">
        <f>Table1[[#This Row],[Organization Name]]</f>
        <v>Louisburg United Methodist Church - Franklin County</v>
      </c>
      <c r="F220" t="str">
        <f>Table1[[#This Row],[Project Name]]</f>
        <v>Louisburg United Methodist Church - Franklin County - White Flag - ES - Private</v>
      </c>
      <c r="G220">
        <f>Table1[[#This Row],[HMIS Project ID]]</f>
        <v>21081</v>
      </c>
      <c r="H220" t="str">
        <f>Table1[[#This Row],[Project Type]]</f>
        <v>ES</v>
      </c>
      <c r="I220">
        <f>Table1[[#This Row],[Beds HH w/ Children]]</f>
        <v>0</v>
      </c>
      <c r="J220">
        <f>Table1[[#This Row],[Units HH w/ Children]]</f>
        <v>0</v>
      </c>
      <c r="K220">
        <f>Table1[[#This Row],[Beds HH w/o Children]]</f>
        <v>0</v>
      </c>
      <c r="L220">
        <f>Table1[[#This Row],[Year-Round Beds]]</f>
        <v>0</v>
      </c>
      <c r="M220">
        <f>Table1[[#This Row],[Overflow Beds]]</f>
        <v>7</v>
      </c>
      <c r="N220">
        <f>Table1[[#This Row],[Total Seasonal Beds]]</f>
        <v>0</v>
      </c>
      <c r="O220">
        <f>Table1[[#This Row],[Total Beds]]</f>
        <v>7</v>
      </c>
      <c r="P220">
        <f>Table1[[#This Row],[Pit Count]]</f>
        <v>7</v>
      </c>
      <c r="Q220" s="12">
        <f>IFERROR(Table2[[#This Row],[Pit Count]]/Table2[[#This Row],[Total Beds]],"0")</f>
        <v>1</v>
      </c>
      <c r="R220" t="str">
        <f>Table1[[#This Row],[HMIS Participating]]</f>
        <v>No</v>
      </c>
      <c r="S220">
        <f>Table1[[#This Row],[Victim Service Provider]]</f>
        <v>0</v>
      </c>
      <c r="T220" t="str">
        <f>Table1[[#This Row],[Target Population]]</f>
        <v>NA</v>
      </c>
      <c r="U220" t="str">
        <f>Table1[[#This Row],[Bed Type]]</f>
        <v>Facility</v>
      </c>
      <c r="V220" t="str">
        <f>Table1[[#This Row],[address1]]</f>
        <v>402 N Main Street</v>
      </c>
      <c r="W220">
        <f>Table1[[#This Row],[address2]]</f>
        <v>0</v>
      </c>
      <c r="X220" t="str">
        <f>Table1[[#This Row],[city]]</f>
        <v>Louisburg</v>
      </c>
      <c r="Y220" t="str">
        <f>Table1[[#This Row],[state]]</f>
        <v>NC</v>
      </c>
      <c r="Z220">
        <f>Table1[[#This Row],[zip]]</f>
        <v>27549</v>
      </c>
    </row>
    <row r="221" spans="2:26" x14ac:dyDescent="0.35">
      <c r="B221" t="str">
        <f>Table1[[#This Row],[CoC]]</f>
        <v>North Carolina Balance of State CoC</v>
      </c>
      <c r="C221" t="str">
        <f>IF(OR(Table2[[#This Row],[CoC]]="Durham City &amp; County CoC",Table2[[#This Row],[CoC]]="Chapel Hill/Orange County CoC"),"NA",(_xlfn.XLOOKUP(Table2[[#This Row],[HMIS Project ID]],'region ref'!A:A,'region ref'!C:C,"",0)))</f>
        <v>Region 06</v>
      </c>
      <c r="D221" t="str">
        <f>IF(OR(Table2[[#This Row],[CoC]]="Durham City &amp; County CoC",Table2[[#This Row],[CoC]]="Chapel Hill/Orange County CoC"),Table2[[#This Row],[CoC]],(_xlfn.XLOOKUP(Table2[[#This Row],[HMIS Project ID]],'region ref'!A:A,'region ref'!B:B,"",0)))</f>
        <v>Chatham</v>
      </c>
      <c r="E221" t="str">
        <f>Table1[[#This Row],[Organization Name]]</f>
        <v>Love Chatham - Chatham County</v>
      </c>
      <c r="F221" t="str">
        <f>Table1[[#This Row],[Project Name]]</f>
        <v>Love Chatham - Chatham County - Hotel - ES - Private</v>
      </c>
      <c r="G221">
        <f>Table1[[#This Row],[HMIS Project ID]]</f>
        <v>20859</v>
      </c>
      <c r="H221" t="str">
        <f>Table1[[#This Row],[Project Type]]</f>
        <v>ES</v>
      </c>
      <c r="I221">
        <f>Table1[[#This Row],[Beds HH w/ Children]]</f>
        <v>0</v>
      </c>
      <c r="J221">
        <f>Table1[[#This Row],[Units HH w/ Children]]</f>
        <v>0</v>
      </c>
      <c r="K221">
        <f>Table1[[#This Row],[Beds HH w/o Children]]</f>
        <v>0</v>
      </c>
      <c r="L221">
        <f>Table1[[#This Row],[Year-Round Beds]]</f>
        <v>0</v>
      </c>
      <c r="M221">
        <f>Table1[[#This Row],[Overflow Beds]]</f>
        <v>1</v>
      </c>
      <c r="N221">
        <f>Table1[[#This Row],[Total Seasonal Beds]]</f>
        <v>0</v>
      </c>
      <c r="O221">
        <f>Table1[[#This Row],[Total Beds]]</f>
        <v>1</v>
      </c>
      <c r="P221">
        <f>Table1[[#This Row],[Pit Count]]</f>
        <v>1</v>
      </c>
      <c r="Q221" s="12">
        <f>IFERROR(Table2[[#This Row],[Pit Count]]/Table2[[#This Row],[Total Beds]],"0")</f>
        <v>1</v>
      </c>
      <c r="R221" t="str">
        <f>Table1[[#This Row],[HMIS Participating]]</f>
        <v>No</v>
      </c>
      <c r="S221">
        <f>Table1[[#This Row],[Victim Service Provider]]</f>
        <v>0</v>
      </c>
      <c r="T221" t="str">
        <f>Table1[[#This Row],[Target Population]]</f>
        <v>NA</v>
      </c>
      <c r="U221" t="str">
        <f>Table1[[#This Row],[Bed Type]]</f>
        <v>Voucher</v>
      </c>
      <c r="V221" t="str">
        <f>Table1[[#This Row],[address1]]</f>
        <v>1002 N 2nd Ave</v>
      </c>
      <c r="W221">
        <f>Table1[[#This Row],[address2]]</f>
        <v>0</v>
      </c>
      <c r="X221" t="str">
        <f>Table1[[#This Row],[city]]</f>
        <v>Siler City</v>
      </c>
      <c r="Y221" t="str">
        <f>Table1[[#This Row],[state]]</f>
        <v>NC</v>
      </c>
      <c r="Z221">
        <f>Table1[[#This Row],[zip]]</f>
        <v>27344</v>
      </c>
    </row>
    <row r="222" spans="2:26" x14ac:dyDescent="0.35">
      <c r="B222" t="str">
        <f>Table1[[#This Row],[CoC]]</f>
        <v>North Carolina Balance of State CoC</v>
      </c>
      <c r="C222" t="str">
        <f>IF(OR(Table2[[#This Row],[CoC]]="Durham City &amp; County CoC",Table2[[#This Row],[CoC]]="Chapel Hill/Orange County CoC"),"NA",(_xlfn.XLOOKUP(Table2[[#This Row],[HMIS Project ID]],'region ref'!A:A,'region ref'!C:C,"",0)))</f>
        <v>Region 06</v>
      </c>
      <c r="D222" t="str">
        <f>IF(OR(Table2[[#This Row],[CoC]]="Durham City &amp; County CoC",Table2[[#This Row],[CoC]]="Chapel Hill/Orange County CoC"),Table2[[#This Row],[CoC]],(_xlfn.XLOOKUP(Table2[[#This Row],[HMIS Project ID]],'region ref'!A:A,'region ref'!B:B,"",0)))</f>
        <v>Chatham</v>
      </c>
      <c r="E222" t="str">
        <f>Table1[[#This Row],[Organization Name]]</f>
        <v>Love Chatham - Chatham County</v>
      </c>
      <c r="F222" t="str">
        <f>Table1[[#This Row],[Project Name]]</f>
        <v>Love Chatham - Chatham County - Our House - TH - Private</v>
      </c>
      <c r="G222">
        <f>Table1[[#This Row],[HMIS Project ID]]</f>
        <v>20861</v>
      </c>
      <c r="H222" t="str">
        <f>Table1[[#This Row],[Project Type]]</f>
        <v>TH</v>
      </c>
      <c r="I222">
        <f>Table1[[#This Row],[Beds HH w/ Children]]</f>
        <v>7</v>
      </c>
      <c r="J222">
        <f>Table1[[#This Row],[Units HH w/ Children]]</f>
        <v>2</v>
      </c>
      <c r="K222">
        <f>Table1[[#This Row],[Beds HH w/o Children]]</f>
        <v>1</v>
      </c>
      <c r="L222">
        <f>Table1[[#This Row],[Year-Round Beds]]</f>
        <v>8</v>
      </c>
      <c r="M222">
        <f>Table1[[#This Row],[Overflow Beds]]</f>
        <v>0</v>
      </c>
      <c r="N222">
        <f>Table1[[#This Row],[Total Seasonal Beds]]</f>
        <v>0</v>
      </c>
      <c r="O222">
        <f>Table1[[#This Row],[Total Beds]]</f>
        <v>8</v>
      </c>
      <c r="P222">
        <f>Table1[[#This Row],[Pit Count]]</f>
        <v>8</v>
      </c>
      <c r="Q222" s="12">
        <f>IFERROR(Table2[[#This Row],[Pit Count]]/Table2[[#This Row],[Total Beds]],"0")</f>
        <v>1</v>
      </c>
      <c r="R222" t="str">
        <f>Table1[[#This Row],[HMIS Participating]]</f>
        <v>No</v>
      </c>
      <c r="S222">
        <f>Table1[[#This Row],[Victim Service Provider]]</f>
        <v>0</v>
      </c>
      <c r="T222" t="str">
        <f>Table1[[#This Row],[Target Population]]</f>
        <v>NA</v>
      </c>
      <c r="U222">
        <f>Table1[[#This Row],[Bed Type]]</f>
        <v>0</v>
      </c>
      <c r="V222" t="str">
        <f>Table1[[#This Row],[address1]]</f>
        <v>501 W. 5th Street</v>
      </c>
      <c r="W222">
        <f>Table1[[#This Row],[address2]]</f>
        <v>0</v>
      </c>
      <c r="X222" t="str">
        <f>Table1[[#This Row],[city]]</f>
        <v>Siler City</v>
      </c>
      <c r="Y222" t="str">
        <f>Table1[[#This Row],[state]]</f>
        <v>NC</v>
      </c>
      <c r="Z222">
        <f>Table1[[#This Row],[zip]]</f>
        <v>27344</v>
      </c>
    </row>
    <row r="223" spans="2:26" x14ac:dyDescent="0.35">
      <c r="B223" t="str">
        <f>Table1[[#This Row],[CoC]]</f>
        <v>North Carolina Balance of State CoC</v>
      </c>
      <c r="C223" t="str">
        <f>IF(OR(Table2[[#This Row],[CoC]]="Durham City &amp; County CoC",Table2[[#This Row],[CoC]]="Chapel Hill/Orange County CoC"),"NA",(_xlfn.XLOOKUP(Table2[[#This Row],[HMIS Project ID]],'region ref'!A:A,'region ref'!C:C,"",0)))</f>
        <v>Region 08</v>
      </c>
      <c r="D223" t="str">
        <f>IF(OR(Table2[[#This Row],[CoC]]="Durham City &amp; County CoC",Table2[[#This Row],[CoC]]="Chapel Hill/Orange County CoC"),Table2[[#This Row],[CoC]],(_xlfn.XLOOKUP(Table2[[#This Row],[HMIS Project ID]],'region ref'!A:A,'region ref'!B:B,"",0)))</f>
        <v>Robeson</v>
      </c>
      <c r="E223" t="str">
        <f>Table1[[#This Row],[Organization Name]]</f>
        <v>Lumberton Christian Care - Robeson County</v>
      </c>
      <c r="F223" t="str">
        <f>Table1[[#This Row],[Project Name]]</f>
        <v>Lumberton Christian Care - Robeson County - Emergency Shelter - ES - Private</v>
      </c>
      <c r="G223">
        <f>Table1[[#This Row],[HMIS Project ID]]</f>
        <v>7034</v>
      </c>
      <c r="H223" t="str">
        <f>Table1[[#This Row],[Project Type]]</f>
        <v>ES</v>
      </c>
      <c r="I223">
        <f>Table1[[#This Row],[Beds HH w/ Children]]</f>
        <v>20</v>
      </c>
      <c r="J223">
        <f>Table1[[#This Row],[Units HH w/ Children]]</f>
        <v>1</v>
      </c>
      <c r="K223">
        <f>Table1[[#This Row],[Beds HH w/o Children]]</f>
        <v>0</v>
      </c>
      <c r="L223">
        <f>Table1[[#This Row],[Year-Round Beds]]</f>
        <v>20</v>
      </c>
      <c r="M223">
        <f>Table1[[#This Row],[Overflow Beds]]</f>
        <v>0</v>
      </c>
      <c r="N223">
        <f>Table1[[#This Row],[Total Seasonal Beds]]</f>
        <v>0</v>
      </c>
      <c r="O223">
        <f>Table1[[#This Row],[Total Beds]]</f>
        <v>20</v>
      </c>
      <c r="P223">
        <f>Table1[[#This Row],[Pit Count]]</f>
        <v>9</v>
      </c>
      <c r="Q223" s="12">
        <f>IFERROR(Table2[[#This Row],[Pit Count]]/Table2[[#This Row],[Total Beds]],"0")</f>
        <v>0.45</v>
      </c>
      <c r="R223" t="str">
        <f>Table1[[#This Row],[HMIS Participating]]</f>
        <v>No</v>
      </c>
      <c r="S223">
        <f>Table1[[#This Row],[Victim Service Provider]]</f>
        <v>0</v>
      </c>
      <c r="T223" t="str">
        <f>Table1[[#This Row],[Target Population]]</f>
        <v>NA</v>
      </c>
      <c r="U223" t="str">
        <f>Table1[[#This Row],[Bed Type]]</f>
        <v>Facility</v>
      </c>
      <c r="V223" t="str">
        <f>Table1[[#This Row],[address1]]</f>
        <v>220 E 2nd St</v>
      </c>
      <c r="W223">
        <f>Table1[[#This Row],[address2]]</f>
        <v>0</v>
      </c>
      <c r="X223" t="str">
        <f>Table1[[#This Row],[city]]</f>
        <v>Lumberton</v>
      </c>
      <c r="Y223" t="str">
        <f>Table1[[#This Row],[state]]</f>
        <v>NC</v>
      </c>
      <c r="Z223">
        <f>Table1[[#This Row],[zip]]</f>
        <v>28358</v>
      </c>
    </row>
    <row r="224" spans="2:26" x14ac:dyDescent="0.35">
      <c r="B224" t="str">
        <f>Table1[[#This Row],[CoC]]</f>
        <v>North Carolina Balance of State CoC</v>
      </c>
      <c r="C224" t="str">
        <f>IF(OR(Table2[[#This Row],[CoC]]="Durham City &amp; County CoC",Table2[[#This Row],[CoC]]="Chapel Hill/Orange County CoC"),"NA",(_xlfn.XLOOKUP(Table2[[#This Row],[HMIS Project ID]],'region ref'!A:A,'region ref'!C:C,"",0)))</f>
        <v>Region 8</v>
      </c>
      <c r="D224" t="str">
        <f>IF(OR(Table2[[#This Row],[CoC]]="Durham City &amp; County CoC",Table2[[#This Row],[CoC]]="Chapel Hill/Orange County CoC"),Table2[[#This Row],[CoC]],(_xlfn.XLOOKUP(Table2[[#This Row],[HMIS Project ID]],'region ref'!A:A,'region ref'!B:B,"",0)))</f>
        <v>Robeson</v>
      </c>
      <c r="E224" t="str">
        <f>Table1[[#This Row],[Organization Name]]</f>
        <v>Lumberton Christian Care - Robeson County</v>
      </c>
      <c r="F224" t="str">
        <f>Table1[[#This Row],[Project Name]]</f>
        <v>Lumberton Christian Care - Robeson County - White Flag - ES - Private</v>
      </c>
      <c r="G224">
        <f>Table1[[#This Row],[HMIS Project ID]]</f>
        <v>21082</v>
      </c>
      <c r="H224" t="str">
        <f>Table1[[#This Row],[Project Type]]</f>
        <v>ES</v>
      </c>
      <c r="I224">
        <f>Table1[[#This Row],[Beds HH w/ Children]]</f>
        <v>0</v>
      </c>
      <c r="J224">
        <f>Table1[[#This Row],[Units HH w/ Children]]</f>
        <v>0</v>
      </c>
      <c r="K224">
        <f>Table1[[#This Row],[Beds HH w/o Children]]</f>
        <v>0</v>
      </c>
      <c r="L224">
        <f>Table1[[#This Row],[Year-Round Beds]]</f>
        <v>0</v>
      </c>
      <c r="M224">
        <f>Table1[[#This Row],[Overflow Beds]]</f>
        <v>10</v>
      </c>
      <c r="N224">
        <f>Table1[[#This Row],[Total Seasonal Beds]]</f>
        <v>0</v>
      </c>
      <c r="O224">
        <f>Table1[[#This Row],[Total Beds]]</f>
        <v>10</v>
      </c>
      <c r="P224">
        <f>Table1[[#This Row],[Pit Count]]</f>
        <v>10</v>
      </c>
      <c r="Q224" s="12">
        <f>IFERROR(Table2[[#This Row],[Pit Count]]/Table2[[#This Row],[Total Beds]],"0")</f>
        <v>1</v>
      </c>
      <c r="R224" t="str">
        <f>Table1[[#This Row],[HMIS Participating]]</f>
        <v>No</v>
      </c>
      <c r="S224">
        <f>Table1[[#This Row],[Victim Service Provider]]</f>
        <v>0</v>
      </c>
      <c r="T224" t="str">
        <f>Table1[[#This Row],[Target Population]]</f>
        <v>NA</v>
      </c>
      <c r="U224" t="str">
        <f>Table1[[#This Row],[Bed Type]]</f>
        <v>Facility</v>
      </c>
      <c r="V224" t="str">
        <f>Table1[[#This Row],[address1]]</f>
        <v>220 E 2nd St</v>
      </c>
      <c r="W224">
        <f>Table1[[#This Row],[address2]]</f>
        <v>0</v>
      </c>
      <c r="X224" t="str">
        <f>Table1[[#This Row],[city]]</f>
        <v>Lumberton</v>
      </c>
      <c r="Y224" t="str">
        <f>Table1[[#This Row],[state]]</f>
        <v>NC</v>
      </c>
      <c r="Z224">
        <f>Table1[[#This Row],[zip]]</f>
        <v>28358</v>
      </c>
    </row>
    <row r="225" spans="2:26" x14ac:dyDescent="0.35">
      <c r="B225" t="str">
        <f>Table1[[#This Row],[CoC]]</f>
        <v>North Carolina Balance of State CoC</v>
      </c>
      <c r="C225" t="str">
        <f>IF(OR(Table2[[#This Row],[CoC]]="Durham City &amp; County CoC",Table2[[#This Row],[CoC]]="Chapel Hill/Orange County CoC"),"NA",(_xlfn.XLOOKUP(Table2[[#This Row],[HMIS Project ID]],'region ref'!A:A,'region ref'!C:C,"",0)))</f>
        <v>Region 03</v>
      </c>
      <c r="D225" t="str">
        <f>IF(OR(Table2[[#This Row],[CoC]]="Durham City &amp; County CoC",Table2[[#This Row],[CoC]]="Chapel Hill/Orange County CoC"),Table2[[#This Row],[CoC]],(_xlfn.XLOOKUP(Table2[[#This Row],[HMIS Project ID]],'region ref'!A:A,'region ref'!B:B,"",0)))</f>
        <v>McDowell</v>
      </c>
      <c r="E225" t="str">
        <f>Table1[[#This Row],[Organization Name]]</f>
        <v>Mission Ministries Alliance - McDowell County</v>
      </c>
      <c r="F225" t="str">
        <f>Table1[[#This Row],[Project Name]]</f>
        <v>Mission Ministries Alliance - McDowell County - Center for Men - ES - State ESG</v>
      </c>
      <c r="G225">
        <f>Table1[[#This Row],[HMIS Project ID]]</f>
        <v>1431</v>
      </c>
      <c r="H225" t="str">
        <f>Table1[[#This Row],[Project Type]]</f>
        <v>ES</v>
      </c>
      <c r="I225">
        <f>Table1[[#This Row],[Beds HH w/ Children]]</f>
        <v>0</v>
      </c>
      <c r="J225">
        <f>Table1[[#This Row],[Units HH w/ Children]]</f>
        <v>0</v>
      </c>
      <c r="K225">
        <f>Table1[[#This Row],[Beds HH w/o Children]]</f>
        <v>20</v>
      </c>
      <c r="L225">
        <f>Table1[[#This Row],[Year-Round Beds]]</f>
        <v>20</v>
      </c>
      <c r="M225">
        <f>Table1[[#This Row],[Overflow Beds]]</f>
        <v>0</v>
      </c>
      <c r="N225">
        <f>Table1[[#This Row],[Total Seasonal Beds]]</f>
        <v>0</v>
      </c>
      <c r="O225">
        <f>Table1[[#This Row],[Total Beds]]</f>
        <v>20</v>
      </c>
      <c r="P225">
        <f>Table1[[#This Row],[Pit Count]]</f>
        <v>17</v>
      </c>
      <c r="Q225" s="12">
        <f>IFERROR(Table2[[#This Row],[Pit Count]]/Table2[[#This Row],[Total Beds]],"0")</f>
        <v>0.85</v>
      </c>
      <c r="R225" t="str">
        <f>Table1[[#This Row],[HMIS Participating]]</f>
        <v>Yes</v>
      </c>
      <c r="S225">
        <f>Table1[[#This Row],[Victim Service Provider]]</f>
        <v>0</v>
      </c>
      <c r="T225" t="str">
        <f>Table1[[#This Row],[Target Population]]</f>
        <v>NA</v>
      </c>
      <c r="U225" t="str">
        <f>Table1[[#This Row],[Bed Type]]</f>
        <v>Facility</v>
      </c>
      <c r="V225" t="str">
        <f>Table1[[#This Row],[address1]]</f>
        <v>804 State St</v>
      </c>
      <c r="W225">
        <f>Table1[[#This Row],[address2]]</f>
        <v>0</v>
      </c>
      <c r="X225" t="str">
        <f>Table1[[#This Row],[city]]</f>
        <v>Marion</v>
      </c>
      <c r="Y225" t="str">
        <f>Table1[[#This Row],[state]]</f>
        <v>NC</v>
      </c>
      <c r="Z225">
        <f>Table1[[#This Row],[zip]]</f>
        <v>28752</v>
      </c>
    </row>
    <row r="226" spans="2:26" x14ac:dyDescent="0.35">
      <c r="B226" t="str">
        <f>Table1[[#This Row],[CoC]]</f>
        <v>North Carolina Balance of State CoC</v>
      </c>
      <c r="C226" t="str">
        <f>IF(OR(Table2[[#This Row],[CoC]]="Durham City &amp; County CoC",Table2[[#This Row],[CoC]]="Chapel Hill/Orange County CoC"),"NA",(_xlfn.XLOOKUP(Table2[[#This Row],[HMIS Project ID]],'region ref'!A:A,'region ref'!C:C,"",0)))</f>
        <v>Region 03</v>
      </c>
      <c r="D226" t="str">
        <f>IF(OR(Table2[[#This Row],[CoC]]="Durham City &amp; County CoC",Table2[[#This Row],[CoC]]="Chapel Hill/Orange County CoC"),Table2[[#This Row],[CoC]],(_xlfn.XLOOKUP(Table2[[#This Row],[HMIS Project ID]],'region ref'!A:A,'region ref'!B:B,"",0)))</f>
        <v>McDowell</v>
      </c>
      <c r="E226" t="str">
        <f>Table1[[#This Row],[Organization Name]]</f>
        <v>Mission Ministries Alliance - McDowell County</v>
      </c>
      <c r="F226" t="str">
        <f>Table1[[#This Row],[Project Name]]</f>
        <v>Mission Ministries Alliance - McDowell County - Friendship Home for Women&amp;Children - ES - State ESG</v>
      </c>
      <c r="G226">
        <f>Table1[[#This Row],[HMIS Project ID]]</f>
        <v>1430</v>
      </c>
      <c r="H226" t="str">
        <f>Table1[[#This Row],[Project Type]]</f>
        <v>ES</v>
      </c>
      <c r="I226">
        <f>Table1[[#This Row],[Beds HH w/ Children]]</f>
        <v>15</v>
      </c>
      <c r="J226">
        <f>Table1[[#This Row],[Units HH w/ Children]]</f>
        <v>6</v>
      </c>
      <c r="K226">
        <f>Table1[[#This Row],[Beds HH w/o Children]]</f>
        <v>22</v>
      </c>
      <c r="L226">
        <f>Table1[[#This Row],[Year-Round Beds]]</f>
        <v>37</v>
      </c>
      <c r="M226">
        <f>Table1[[#This Row],[Overflow Beds]]</f>
        <v>0</v>
      </c>
      <c r="N226">
        <f>Table1[[#This Row],[Total Seasonal Beds]]</f>
        <v>0</v>
      </c>
      <c r="O226">
        <f>Table1[[#This Row],[Total Beds]]</f>
        <v>37</v>
      </c>
      <c r="P226">
        <f>Table1[[#This Row],[Pit Count]]</f>
        <v>29</v>
      </c>
      <c r="Q226" s="12">
        <f>IFERROR(Table2[[#This Row],[Pit Count]]/Table2[[#This Row],[Total Beds]],"0")</f>
        <v>0.78378378378378377</v>
      </c>
      <c r="R226" t="str">
        <f>Table1[[#This Row],[HMIS Participating]]</f>
        <v>Yes</v>
      </c>
      <c r="S226">
        <f>Table1[[#This Row],[Victim Service Provider]]</f>
        <v>0</v>
      </c>
      <c r="T226" t="str">
        <f>Table1[[#This Row],[Target Population]]</f>
        <v>NA</v>
      </c>
      <c r="U226" t="str">
        <f>Table1[[#This Row],[Bed Type]]</f>
        <v>Facility</v>
      </c>
      <c r="V226" t="str">
        <f>Table1[[#This Row],[address1]]</f>
        <v>124 Fleming Ave</v>
      </c>
      <c r="W226">
        <f>Table1[[#This Row],[address2]]</f>
        <v>0</v>
      </c>
      <c r="X226" t="str">
        <f>Table1[[#This Row],[city]]</f>
        <v>Marion</v>
      </c>
      <c r="Y226" t="str">
        <f>Table1[[#This Row],[state]]</f>
        <v>NC</v>
      </c>
      <c r="Z226">
        <f>Table1[[#This Row],[zip]]</f>
        <v>28752</v>
      </c>
    </row>
    <row r="227" spans="2:26" x14ac:dyDescent="0.35">
      <c r="B227" t="str">
        <f>Table1[[#This Row],[CoC]]</f>
        <v>North Carolina Balance of State CoC</v>
      </c>
      <c r="C227" t="str">
        <f>IF(OR(Table2[[#This Row],[CoC]]="Durham City &amp; County CoC",Table2[[#This Row],[CoC]]="Chapel Hill/Orange County CoC"),"NA",(_xlfn.XLOOKUP(Table2[[#This Row],[HMIS Project ID]],'region ref'!A:A,'region ref'!C:C,"",0)))</f>
        <v>Region 03</v>
      </c>
      <c r="D227" t="str">
        <f>IF(OR(Table2[[#This Row],[CoC]]="Durham City &amp; County CoC",Table2[[#This Row],[CoC]]="Chapel Hill/Orange County CoC"),Table2[[#This Row],[CoC]],(_xlfn.XLOOKUP(Table2[[#This Row],[HMIS Project ID]],'region ref'!A:A,'region ref'!B:B,"",0)))</f>
        <v>McDowell</v>
      </c>
      <c r="E227" t="str">
        <f>Table1[[#This Row],[Organization Name]]</f>
        <v>Mission Ministries Alliance - McDowell County</v>
      </c>
      <c r="F227" t="str">
        <f>Table1[[#This Row],[Project Name]]</f>
        <v>Mission Ministries Alliance - McDowell County - Rapid ReHousing - RRH - State ESG</v>
      </c>
      <c r="G227">
        <f>Table1[[#This Row],[HMIS Project ID]]</f>
        <v>20154</v>
      </c>
      <c r="H227" t="str">
        <f>Table1[[#This Row],[Project Type]]</f>
        <v>RRH</v>
      </c>
      <c r="I227">
        <f>Table1[[#This Row],[Beds HH w/ Children]]</f>
        <v>2</v>
      </c>
      <c r="J227">
        <f>Table1[[#This Row],[Units HH w/ Children]]</f>
        <v>1</v>
      </c>
      <c r="K227">
        <f>Table1[[#This Row],[Beds HH w/o Children]]</f>
        <v>4</v>
      </c>
      <c r="L227">
        <f>Table1[[#This Row],[Year-Round Beds]]</f>
        <v>6</v>
      </c>
      <c r="M227">
        <f>Table1[[#This Row],[Overflow Beds]]</f>
        <v>0</v>
      </c>
      <c r="N227">
        <f>Table1[[#This Row],[Total Seasonal Beds]]</f>
        <v>0</v>
      </c>
      <c r="O227">
        <f>Table1[[#This Row],[Total Beds]]</f>
        <v>6</v>
      </c>
      <c r="P227">
        <f>Table1[[#This Row],[Pit Count]]</f>
        <v>6</v>
      </c>
      <c r="Q227" s="12">
        <f>IFERROR(Table2[[#This Row],[Pit Count]]/Table2[[#This Row],[Total Beds]],"0")</f>
        <v>1</v>
      </c>
      <c r="R227" t="str">
        <f>Table1[[#This Row],[HMIS Participating]]</f>
        <v>Yes</v>
      </c>
      <c r="S227">
        <f>Table1[[#This Row],[Victim Service Provider]]</f>
        <v>0</v>
      </c>
      <c r="T227" t="str">
        <f>Table1[[#This Row],[Target Population]]</f>
        <v>NA</v>
      </c>
      <c r="U227">
        <f>Table1[[#This Row],[Bed Type]]</f>
        <v>0</v>
      </c>
      <c r="V227" t="str">
        <f>Table1[[#This Row],[address1]]</f>
        <v>124 Fleming Ave</v>
      </c>
      <c r="W227">
        <f>Table1[[#This Row],[address2]]</f>
        <v>0</v>
      </c>
      <c r="X227" t="str">
        <f>Table1[[#This Row],[city]]</f>
        <v>Marion</v>
      </c>
      <c r="Y227" t="str">
        <f>Table1[[#This Row],[state]]</f>
        <v>NC</v>
      </c>
      <c r="Z227">
        <f>Table1[[#This Row],[zip]]</f>
        <v>28752</v>
      </c>
    </row>
    <row r="228" spans="2:26" x14ac:dyDescent="0.35">
      <c r="B228" t="str">
        <f>Table1[[#This Row],[CoC]]</f>
        <v>North Carolina Balance of State CoC</v>
      </c>
      <c r="C228" t="str">
        <f>IF(OR(Table2[[#This Row],[CoC]]="Durham City &amp; County CoC",Table2[[#This Row],[CoC]]="Chapel Hill/Orange County CoC"),"NA",(_xlfn.XLOOKUP(Table2[[#This Row],[HMIS Project ID]],'region ref'!A:A,'region ref'!C:C,"",0)))</f>
        <v>Region 03</v>
      </c>
      <c r="D228" t="str">
        <f>IF(OR(Table2[[#This Row],[CoC]]="Durham City &amp; County CoC",Table2[[#This Row],[CoC]]="Chapel Hill/Orange County CoC"),Table2[[#This Row],[CoC]],(_xlfn.XLOOKUP(Table2[[#This Row],[HMIS Project ID]],'region ref'!A:A,'region ref'!B:B,"",0)))</f>
        <v>McDowell</v>
      </c>
      <c r="E228" t="str">
        <f>Table1[[#This Row],[Organization Name]]</f>
        <v>Mission Ministries Alliance - McDowell County</v>
      </c>
      <c r="F228" t="str">
        <f>Table1[[#This Row],[Project Name]]</f>
        <v>Mission Ministries Alliance - McDowell County - RRH - RUSH</v>
      </c>
      <c r="G228">
        <f>Table1[[#This Row],[HMIS Project ID]]</f>
        <v>20937</v>
      </c>
      <c r="H228" t="str">
        <f>Table1[[#This Row],[Project Type]]</f>
        <v>RRH</v>
      </c>
      <c r="I228">
        <f>Table1[[#This Row],[Beds HH w/ Children]]</f>
        <v>14</v>
      </c>
      <c r="J228">
        <f>Table1[[#This Row],[Units HH w/ Children]]</f>
        <v>3</v>
      </c>
      <c r="K228">
        <f>Table1[[#This Row],[Beds HH w/o Children]]</f>
        <v>11</v>
      </c>
      <c r="L228">
        <f>Table1[[#This Row],[Year-Round Beds]]</f>
        <v>25</v>
      </c>
      <c r="M228">
        <f>Table1[[#This Row],[Overflow Beds]]</f>
        <v>0</v>
      </c>
      <c r="N228">
        <f>Table1[[#This Row],[Total Seasonal Beds]]</f>
        <v>0</v>
      </c>
      <c r="O228">
        <f>Table1[[#This Row],[Total Beds]]</f>
        <v>25</v>
      </c>
      <c r="P228">
        <f>Table1[[#This Row],[Pit Count]]</f>
        <v>25</v>
      </c>
      <c r="Q228" s="12">
        <f>IFERROR(Table2[[#This Row],[Pit Count]]/Table2[[#This Row],[Total Beds]],"0")</f>
        <v>1</v>
      </c>
      <c r="R228" t="str">
        <f>Table1[[#This Row],[HMIS Participating]]</f>
        <v>Yes</v>
      </c>
      <c r="S228">
        <f>Table1[[#This Row],[Victim Service Provider]]</f>
        <v>0</v>
      </c>
      <c r="T228" t="str">
        <f>Table1[[#This Row],[Target Population]]</f>
        <v>NA</v>
      </c>
      <c r="U228">
        <f>Table1[[#This Row],[Bed Type]]</f>
        <v>0</v>
      </c>
      <c r="V228" t="str">
        <f>Table1[[#This Row],[address1]]</f>
        <v>124 Fleming Ave</v>
      </c>
      <c r="W228">
        <f>Table1[[#This Row],[address2]]</f>
        <v>0</v>
      </c>
      <c r="X228" t="str">
        <f>Table1[[#This Row],[city]]</f>
        <v>Marion</v>
      </c>
      <c r="Y228" t="str">
        <f>Table1[[#This Row],[state]]</f>
        <v>NC</v>
      </c>
      <c r="Z228">
        <f>Table1[[#This Row],[zip]]</f>
        <v>28752</v>
      </c>
    </row>
    <row r="229" spans="2:26" x14ac:dyDescent="0.35">
      <c r="B229" t="str">
        <f>Table1[[#This Row],[CoC]]</f>
        <v>North Carolina Balance of State CoC</v>
      </c>
      <c r="C229" t="str">
        <f>IF(OR(Table2[[#This Row],[CoC]]="Durham City &amp; County CoC",Table2[[#This Row],[CoC]]="Chapel Hill/Orange County CoC"),"NA",(_xlfn.XLOOKUP(Table2[[#This Row],[HMIS Project ID]],'region ref'!A:A,'region ref'!C:C,"",0)))</f>
        <v>Region 03</v>
      </c>
      <c r="D229" t="str">
        <f>IF(OR(Table2[[#This Row],[CoC]]="Durham City &amp; County CoC",Table2[[#This Row],[CoC]]="Chapel Hill/Orange County CoC"),Table2[[#This Row],[CoC]],(_xlfn.XLOOKUP(Table2[[#This Row],[HMIS Project ID]],'region ref'!A:A,'region ref'!B:B,"",0)))</f>
        <v>McDowell</v>
      </c>
      <c r="E229" t="str">
        <f>Table1[[#This Row],[Organization Name]]</f>
        <v>Mission Ministries Alliance - McDowell County</v>
      </c>
      <c r="F229" t="str">
        <f>Table1[[#This Row],[Project Name]]</f>
        <v>Mission Ministries Alliance - McDowell County - Transitional Housing - TH - Private</v>
      </c>
      <c r="G229">
        <f>Table1[[#This Row],[HMIS Project ID]]</f>
        <v>20869</v>
      </c>
      <c r="H229" t="str">
        <f>Table1[[#This Row],[Project Type]]</f>
        <v>TH</v>
      </c>
      <c r="I229">
        <f>Table1[[#This Row],[Beds HH w/ Children]]</f>
        <v>0</v>
      </c>
      <c r="J229">
        <f>Table1[[#This Row],[Units HH w/ Children]]</f>
        <v>0</v>
      </c>
      <c r="K229">
        <f>Table1[[#This Row],[Beds HH w/o Children]]</f>
        <v>9</v>
      </c>
      <c r="L229">
        <f>Table1[[#This Row],[Year-Round Beds]]</f>
        <v>9</v>
      </c>
      <c r="M229">
        <f>Table1[[#This Row],[Overflow Beds]]</f>
        <v>0</v>
      </c>
      <c r="N229">
        <f>Table1[[#This Row],[Total Seasonal Beds]]</f>
        <v>0</v>
      </c>
      <c r="O229">
        <f>Table1[[#This Row],[Total Beds]]</f>
        <v>9</v>
      </c>
      <c r="P229">
        <f>Table1[[#This Row],[Pit Count]]</f>
        <v>4</v>
      </c>
      <c r="Q229" s="12">
        <f>IFERROR(Table2[[#This Row],[Pit Count]]/Table2[[#This Row],[Total Beds]],"0")</f>
        <v>0.44444444444444442</v>
      </c>
      <c r="R229" t="str">
        <f>Table1[[#This Row],[HMIS Participating]]</f>
        <v>Yes</v>
      </c>
      <c r="S229">
        <f>Table1[[#This Row],[Victim Service Provider]]</f>
        <v>0</v>
      </c>
      <c r="T229" t="str">
        <f>Table1[[#This Row],[Target Population]]</f>
        <v>NA</v>
      </c>
      <c r="U229">
        <f>Table1[[#This Row],[Bed Type]]</f>
        <v>0</v>
      </c>
      <c r="V229" t="str">
        <f>Table1[[#This Row],[address1]]</f>
        <v>124 Fleming Ave</v>
      </c>
      <c r="W229">
        <f>Table1[[#This Row],[address2]]</f>
        <v>0</v>
      </c>
      <c r="X229" t="str">
        <f>Table1[[#This Row],[city]]</f>
        <v>Marion</v>
      </c>
      <c r="Y229" t="str">
        <f>Table1[[#This Row],[state]]</f>
        <v>NC</v>
      </c>
      <c r="Z229">
        <f>Table1[[#This Row],[zip]]</f>
        <v>28752</v>
      </c>
    </row>
    <row r="230" spans="2:26" x14ac:dyDescent="0.35">
      <c r="B230" t="str">
        <f>Table1[[#This Row],[CoC]]</f>
        <v>North Carolina Balance of State CoC</v>
      </c>
      <c r="C230" t="str">
        <f>IF(OR(Table2[[#This Row],[CoC]]="Durham City &amp; County CoC",Table2[[#This Row],[CoC]]="Chapel Hill/Orange County CoC"),"NA",(_xlfn.XLOOKUP(Table2[[#This Row],[HMIS Project ID]],'region ref'!A:A,'region ref'!C:C,"",0)))</f>
        <v>Region 04</v>
      </c>
      <c r="D230" t="str">
        <f>IF(OR(Table2[[#This Row],[CoC]]="Durham City &amp; County CoC",Table2[[#This Row],[CoC]]="Chapel Hill/Orange County CoC"),Table2[[#This Row],[CoC]],(_xlfn.XLOOKUP(Table2[[#This Row],[HMIS Project ID]],'region ref'!A:A,'region ref'!B:B,"",0)))</f>
        <v>Surry</v>
      </c>
      <c r="E230" t="str">
        <f>Table1[[#This Row],[Organization Name]]</f>
        <v>Mt. Airy Therapy and Consult - Surry County</v>
      </c>
      <c r="F230" t="str">
        <f>Table1[[#This Row],[Project Name]]</f>
        <v>Mt. Airy Therapy and Consult - Surry County - Warming Shelter - ES - Private</v>
      </c>
      <c r="G230">
        <f>Table1[[#This Row],[HMIS Project ID]]</f>
        <v>21084</v>
      </c>
      <c r="H230" t="str">
        <f>Table1[[#This Row],[Project Type]]</f>
        <v>ES</v>
      </c>
      <c r="I230">
        <f>Table1[[#This Row],[Beds HH w/ Children]]</f>
        <v>0</v>
      </c>
      <c r="J230">
        <f>Table1[[#This Row],[Units HH w/ Children]]</f>
        <v>0</v>
      </c>
      <c r="K230">
        <f>Table1[[#This Row],[Beds HH w/o Children]]</f>
        <v>0</v>
      </c>
      <c r="L230">
        <f>Table1[[#This Row],[Year-Round Beds]]</f>
        <v>0</v>
      </c>
      <c r="M230">
        <f>Table1[[#This Row],[Overflow Beds]]</f>
        <v>0</v>
      </c>
      <c r="N230">
        <f>Table1[[#This Row],[Total Seasonal Beds]]</f>
        <v>15</v>
      </c>
      <c r="O230">
        <f>Table1[[#This Row],[Total Beds]]</f>
        <v>15</v>
      </c>
      <c r="P230">
        <f>Table1[[#This Row],[Pit Count]]</f>
        <v>13</v>
      </c>
      <c r="Q230" s="12">
        <f>IFERROR(Table2[[#This Row],[Pit Count]]/Table2[[#This Row],[Total Beds]],"0")</f>
        <v>0.8666666666666667</v>
      </c>
      <c r="R230" t="str">
        <f>Table1[[#This Row],[HMIS Participating]]</f>
        <v>No</v>
      </c>
      <c r="S230">
        <f>Table1[[#This Row],[Victim Service Provider]]</f>
        <v>0</v>
      </c>
      <c r="T230" t="str">
        <f>Table1[[#This Row],[Target Population]]</f>
        <v>NA</v>
      </c>
      <c r="U230" t="str">
        <f>Table1[[#This Row],[Bed Type]]</f>
        <v>Facility</v>
      </c>
      <c r="V230" t="str">
        <f>Table1[[#This Row],[address1]]</f>
        <v>200 N Main Street</v>
      </c>
      <c r="W230">
        <f>Table1[[#This Row],[address2]]</f>
        <v>0</v>
      </c>
      <c r="X230" t="str">
        <f>Table1[[#This Row],[city]]</f>
        <v>Mt. Airy</v>
      </c>
      <c r="Y230" t="str">
        <f>Table1[[#This Row],[state]]</f>
        <v>NC</v>
      </c>
      <c r="Z230">
        <f>Table1[[#This Row],[zip]]</f>
        <v>27030</v>
      </c>
    </row>
    <row r="231" spans="2:26" x14ac:dyDescent="0.35">
      <c r="B231" t="str">
        <f>Table1[[#This Row],[CoC]]</f>
        <v>North Carolina Balance of State CoC</v>
      </c>
      <c r="C231" t="str">
        <f>IF(OR(Table2[[#This Row],[CoC]]="Durham City &amp; County CoC",Table2[[#This Row],[CoC]]="Chapel Hill/Orange County CoC"),"NA",(_xlfn.XLOOKUP(Table2[[#This Row],[HMIS Project ID]],'region ref'!A:A,'region ref'!C:C,"",0)))</f>
        <v>Region 01</v>
      </c>
      <c r="D231" t="str">
        <f>IF(OR(Table2[[#This Row],[CoC]]="Durham City &amp; County CoC",Table2[[#This Row],[CoC]]="Chapel Hill/Orange County CoC"),Table2[[#This Row],[CoC]],(_xlfn.XLOOKUP(Table2[[#This Row],[HMIS Project ID]],'region ref'!A:A,'region ref'!B:B,"",0)))</f>
        <v>Madison</v>
      </c>
      <c r="E231" t="str">
        <f>Table1[[#This Row],[Organization Name]]</f>
        <v>My Sister's Place - Madison County</v>
      </c>
      <c r="F231" t="str">
        <f>Table1[[#This Row],[Project Name]]</f>
        <v>My Sister's Place - Madison County - My Sister's Place - ES - Private</v>
      </c>
      <c r="G231">
        <f>Table1[[#This Row],[HMIS Project ID]]</f>
        <v>3512</v>
      </c>
      <c r="H231" t="str">
        <f>Table1[[#This Row],[Project Type]]</f>
        <v>ES</v>
      </c>
      <c r="I231">
        <f>Table1[[#This Row],[Beds HH w/ Children]]</f>
        <v>23</v>
      </c>
      <c r="J231">
        <f>Table1[[#This Row],[Units HH w/ Children]]</f>
        <v>7</v>
      </c>
      <c r="K231">
        <f>Table1[[#This Row],[Beds HH w/o Children]]</f>
        <v>3</v>
      </c>
      <c r="L231">
        <f>Table1[[#This Row],[Year-Round Beds]]</f>
        <v>26</v>
      </c>
      <c r="M231">
        <f>Table1[[#This Row],[Overflow Beds]]</f>
        <v>0</v>
      </c>
      <c r="N231">
        <f>Table1[[#This Row],[Total Seasonal Beds]]</f>
        <v>0</v>
      </c>
      <c r="O231">
        <f>Table1[[#This Row],[Total Beds]]</f>
        <v>26</v>
      </c>
      <c r="P231">
        <f>Table1[[#This Row],[Pit Count]]</f>
        <v>23</v>
      </c>
      <c r="Q231" s="12">
        <f>IFERROR(Table2[[#This Row],[Pit Count]]/Table2[[#This Row],[Total Beds]],"0")</f>
        <v>0.88461538461538458</v>
      </c>
      <c r="R231" t="str">
        <f>Table1[[#This Row],[HMIS Participating]]</f>
        <v>No</v>
      </c>
      <c r="S231">
        <f>Table1[[#This Row],[Victim Service Provider]]</f>
        <v>1</v>
      </c>
      <c r="T231" t="str">
        <f>Table1[[#This Row],[Target Population]]</f>
        <v>DV</v>
      </c>
      <c r="U231" t="str">
        <f>Table1[[#This Row],[Bed Type]]</f>
        <v>Facility</v>
      </c>
      <c r="V231" t="str">
        <f>Table1[[#This Row],[address1]]</f>
        <v>103 S. Main Street</v>
      </c>
      <c r="W231">
        <f>Table1[[#This Row],[address2]]</f>
        <v>0</v>
      </c>
      <c r="X231" t="str">
        <f>Table1[[#This Row],[city]]</f>
        <v>Marshall</v>
      </c>
      <c r="Y231" t="str">
        <f>Table1[[#This Row],[state]]</f>
        <v>NC</v>
      </c>
      <c r="Z231">
        <f>Table1[[#This Row],[zip]]</f>
        <v>28743</v>
      </c>
    </row>
    <row r="232" spans="2:26" x14ac:dyDescent="0.35">
      <c r="B232" t="str">
        <f>Table1[[#This Row],[CoC]]</f>
        <v>North Carolina Balance of State CoC</v>
      </c>
      <c r="C232" t="str">
        <f>IF(OR(Table2[[#This Row],[CoC]]="Durham City &amp; County CoC",Table2[[#This Row],[CoC]]="Chapel Hill/Orange County CoC"),"NA",(_xlfn.XLOOKUP(Table2[[#This Row],[HMIS Project ID]],'region ref'!A:A,'region ref'!C:C,"",0)))</f>
        <v>Region 06</v>
      </c>
      <c r="D232" t="str">
        <f>IF(OR(Table2[[#This Row],[CoC]]="Durham City &amp; County CoC",Table2[[#This Row],[CoC]]="Chapel Hill/Orange County CoC"),Table2[[#This Row],[CoC]],(_xlfn.XLOOKUP(Table2[[#This Row],[HMIS Project ID]],'region ref'!A:A,'region ref'!B:B,"",0)))</f>
        <v>Alamance</v>
      </c>
      <c r="E232" t="str">
        <f>Table1[[#This Row],[Organization Name]]</f>
        <v>NCCADV - Multiple BoS Counties</v>
      </c>
      <c r="F232" t="str">
        <f>Table1[[#This Row],[Project Name]]</f>
        <v>NCCADV - Alamance County - Safe@Home FAS - RRH - CoC</v>
      </c>
      <c r="G232">
        <f>Table1[[#This Row],[HMIS Project ID]]</f>
        <v>20957</v>
      </c>
      <c r="H232" t="str">
        <f>Table1[[#This Row],[Project Type]]</f>
        <v>RRH</v>
      </c>
      <c r="I232">
        <f>Table1[[#This Row],[Beds HH w/ Children]]</f>
        <v>49</v>
      </c>
      <c r="J232">
        <f>Table1[[#This Row],[Units HH w/ Children]]</f>
        <v>13</v>
      </c>
      <c r="K232">
        <f>Table1[[#This Row],[Beds HH w/o Children]]</f>
        <v>9</v>
      </c>
      <c r="L232">
        <f>Table1[[#This Row],[Year-Round Beds]]</f>
        <v>58</v>
      </c>
      <c r="M232">
        <f>Table1[[#This Row],[Overflow Beds]]</f>
        <v>0</v>
      </c>
      <c r="N232">
        <f>Table1[[#This Row],[Total Seasonal Beds]]</f>
        <v>0</v>
      </c>
      <c r="O232">
        <f>Table1[[#This Row],[Total Beds]]</f>
        <v>58</v>
      </c>
      <c r="P232">
        <f>Table1[[#This Row],[Pit Count]]</f>
        <v>58</v>
      </c>
      <c r="Q232" s="12">
        <f>IFERROR(Table2[[#This Row],[Pit Count]]/Table2[[#This Row],[Total Beds]],"0")</f>
        <v>1</v>
      </c>
      <c r="R232" t="str">
        <f>Table1[[#This Row],[HMIS Participating]]</f>
        <v>Comparable</v>
      </c>
      <c r="S232">
        <f>Table1[[#This Row],[Victim Service Provider]]</f>
        <v>1</v>
      </c>
      <c r="T232" t="str">
        <f>Table1[[#This Row],[Target Population]]</f>
        <v>DV</v>
      </c>
      <c r="U232">
        <f>Table1[[#This Row],[Bed Type]]</f>
        <v>0</v>
      </c>
      <c r="V232">
        <f>Table1[[#This Row],[address1]]</f>
        <v>0</v>
      </c>
      <c r="W232">
        <f>Table1[[#This Row],[address2]]</f>
        <v>0</v>
      </c>
      <c r="X232" t="str">
        <f>Table1[[#This Row],[city]]</f>
        <v>Burlington</v>
      </c>
      <c r="Y232" t="str">
        <f>Table1[[#This Row],[state]]</f>
        <v>NC</v>
      </c>
      <c r="Z232">
        <f>Table1[[#This Row],[zip]]</f>
        <v>27217</v>
      </c>
    </row>
    <row r="233" spans="2:26" x14ac:dyDescent="0.35">
      <c r="B233" t="str">
        <f>Table1[[#This Row],[CoC]]</f>
        <v>North Carolina Balance of State CoC</v>
      </c>
      <c r="C233" t="str">
        <f>IF(OR(Table2[[#This Row],[CoC]]="Durham City &amp; County CoC",Table2[[#This Row],[CoC]]="Chapel Hill/Orange County CoC"),"NA",(_xlfn.XLOOKUP(Table2[[#This Row],[HMIS Project ID]],'region ref'!A:A,'region ref'!C:C,"",0)))</f>
        <v>Region 12</v>
      </c>
      <c r="D233" t="str">
        <f>IF(OR(Table2[[#This Row],[CoC]]="Durham City &amp; County CoC",Table2[[#This Row],[CoC]]="Chapel Hill/Orange County CoC"),Table2[[#This Row],[CoC]],(_xlfn.XLOOKUP(Table2[[#This Row],[HMIS Project ID]],'region ref'!A:A,'region ref'!B:B,"",0)))</f>
        <v>Beaufort</v>
      </c>
      <c r="E233" t="str">
        <f>Table1[[#This Row],[Organization Name]]</f>
        <v>NCCADV - Multiple BoS Counties</v>
      </c>
      <c r="F233" t="str">
        <f>Table1[[#This Row],[Project Name]]</f>
        <v>NCCADV - Beaufort County - Safe@Home Hyde Co Hotline - RRH - CoC</v>
      </c>
      <c r="G233">
        <f>Table1[[#This Row],[HMIS Project ID]]</f>
        <v>20961</v>
      </c>
      <c r="H233" t="str">
        <f>Table1[[#This Row],[Project Type]]</f>
        <v>RRH</v>
      </c>
      <c r="I233">
        <f>Table1[[#This Row],[Beds HH w/ Children]]</f>
        <v>0</v>
      </c>
      <c r="J233">
        <f>Table1[[#This Row],[Units HH w/ Children]]</f>
        <v>0</v>
      </c>
      <c r="K233">
        <f>Table1[[#This Row],[Beds HH w/o Children]]</f>
        <v>1</v>
      </c>
      <c r="L233">
        <f>Table1[[#This Row],[Year-Round Beds]]</f>
        <v>1</v>
      </c>
      <c r="M233">
        <f>Table1[[#This Row],[Overflow Beds]]</f>
        <v>0</v>
      </c>
      <c r="N233">
        <f>Table1[[#This Row],[Total Seasonal Beds]]</f>
        <v>0</v>
      </c>
      <c r="O233">
        <f>Table1[[#This Row],[Total Beds]]</f>
        <v>1</v>
      </c>
      <c r="P233">
        <f>Table1[[#This Row],[Pit Count]]</f>
        <v>1</v>
      </c>
      <c r="Q233" s="12">
        <f>IFERROR(Table2[[#This Row],[Pit Count]]/Table2[[#This Row],[Total Beds]],"0")</f>
        <v>1</v>
      </c>
      <c r="R233" t="str">
        <f>Table1[[#This Row],[HMIS Participating]]</f>
        <v>Comparable</v>
      </c>
      <c r="S233">
        <f>Table1[[#This Row],[Victim Service Provider]]</f>
        <v>1</v>
      </c>
      <c r="T233" t="str">
        <f>Table1[[#This Row],[Target Population]]</f>
        <v>DV</v>
      </c>
      <c r="U233">
        <f>Table1[[#This Row],[Bed Type]]</f>
        <v>0</v>
      </c>
      <c r="V233" t="str">
        <f>Table1[[#This Row],[address1]]</f>
        <v>n/a</v>
      </c>
      <c r="W233">
        <f>Table1[[#This Row],[address2]]</f>
        <v>0</v>
      </c>
      <c r="X233" t="str">
        <f>Table1[[#This Row],[city]]</f>
        <v>Washington</v>
      </c>
      <c r="Y233" t="str">
        <f>Table1[[#This Row],[state]]</f>
        <v>NC</v>
      </c>
      <c r="Z233">
        <f>Table1[[#This Row],[zip]]</f>
        <v>27889</v>
      </c>
    </row>
    <row r="234" spans="2:26" x14ac:dyDescent="0.35">
      <c r="B234" t="str">
        <f>Table1[[#This Row],[CoC]]</f>
        <v>North Carolina Balance of State CoC</v>
      </c>
      <c r="C234" t="str">
        <f>IF(OR(Table2[[#This Row],[CoC]]="Durham City &amp; County CoC",Table2[[#This Row],[CoC]]="Chapel Hill/Orange County CoC"),"NA",(_xlfn.XLOOKUP(Table2[[#This Row],[HMIS Project ID]],'region ref'!A:A,'region ref'!C:C,"",0)))</f>
        <v>Region 6</v>
      </c>
      <c r="D234" t="str">
        <f>IF(OR(Table2[[#This Row],[CoC]]="Durham City &amp; County CoC",Table2[[#This Row],[CoC]]="Chapel Hill/Orange County CoC"),Table2[[#This Row],[CoC]],(_xlfn.XLOOKUP(Table2[[#This Row],[HMIS Project ID]],'region ref'!A:A,'region ref'!B:B,"",0)))</f>
        <v>Caswell</v>
      </c>
      <c r="E234" t="str">
        <f>Table1[[#This Row],[Organization Name]]</f>
        <v>NCCADV - Multiple BoS Counties</v>
      </c>
      <c r="F234" t="str">
        <f>Table1[[#This Row],[Project Name]]</f>
        <v>NCCADV - Casewell County - Safe@Home Women Veterans Supportive Services - RRH - CoC</v>
      </c>
      <c r="G234">
        <f>Table1[[#This Row],[HMIS Project ID]]</f>
        <v>21078</v>
      </c>
      <c r="H234" t="str">
        <f>Table1[[#This Row],[Project Type]]</f>
        <v>RRH</v>
      </c>
      <c r="I234">
        <f>Table1[[#This Row],[Beds HH w/ Children]]</f>
        <v>2</v>
      </c>
      <c r="J234">
        <f>Table1[[#This Row],[Units HH w/ Children]]</f>
        <v>1</v>
      </c>
      <c r="K234">
        <f>Table1[[#This Row],[Beds HH w/o Children]]</f>
        <v>0</v>
      </c>
      <c r="L234">
        <f>Table1[[#This Row],[Year-Round Beds]]</f>
        <v>2</v>
      </c>
      <c r="M234">
        <f>Table1[[#This Row],[Overflow Beds]]</f>
        <v>0</v>
      </c>
      <c r="N234">
        <f>Table1[[#This Row],[Total Seasonal Beds]]</f>
        <v>0</v>
      </c>
      <c r="O234">
        <f>Table1[[#This Row],[Total Beds]]</f>
        <v>2</v>
      </c>
      <c r="P234">
        <f>Table1[[#This Row],[Pit Count]]</f>
        <v>2</v>
      </c>
      <c r="Q234" s="12">
        <f>IFERROR(Table2[[#This Row],[Pit Count]]/Table2[[#This Row],[Total Beds]],"0")</f>
        <v>1</v>
      </c>
      <c r="R234" t="str">
        <f>Table1[[#This Row],[HMIS Participating]]</f>
        <v>Comparable</v>
      </c>
      <c r="S234">
        <f>Table1[[#This Row],[Victim Service Provider]]</f>
        <v>1</v>
      </c>
      <c r="T234" t="str">
        <f>Table1[[#This Row],[Target Population]]</f>
        <v>DV</v>
      </c>
      <c r="U234">
        <f>Table1[[#This Row],[Bed Type]]</f>
        <v>0</v>
      </c>
      <c r="V234">
        <f>Table1[[#This Row],[address1]]</f>
        <v>0</v>
      </c>
      <c r="W234">
        <f>Table1[[#This Row],[address2]]</f>
        <v>0</v>
      </c>
      <c r="X234" t="str">
        <f>Table1[[#This Row],[city]]</f>
        <v>Yanceyville</v>
      </c>
      <c r="Y234" t="str">
        <f>Table1[[#This Row],[state]]</f>
        <v>NC</v>
      </c>
      <c r="Z234">
        <f>Table1[[#This Row],[zip]]</f>
        <v>27379</v>
      </c>
    </row>
    <row r="235" spans="2:26" x14ac:dyDescent="0.35">
      <c r="B235" t="str">
        <f>Table1[[#This Row],[CoC]]</f>
        <v>North Carolina Balance of State CoC</v>
      </c>
      <c r="C235" t="str">
        <f>IF(OR(Table2[[#This Row],[CoC]]="Durham City &amp; County CoC",Table2[[#This Row],[CoC]]="Chapel Hill/Orange County CoC"),"NA",(_xlfn.XLOOKUP(Table2[[#This Row],[HMIS Project ID]],'region ref'!A:A,'region ref'!C:C,"",0)))</f>
        <v>Region 05</v>
      </c>
      <c r="D235" t="str">
        <f>IF(OR(Table2[[#This Row],[CoC]]="Durham City &amp; County CoC",Table2[[#This Row],[CoC]]="Chapel Hill/Orange County CoC"),Table2[[#This Row],[CoC]],(_xlfn.XLOOKUP(Table2[[#This Row],[HMIS Project ID]],'region ref'!A:A,'region ref'!B:B,"",0)))</f>
        <v>Davidson</v>
      </c>
      <c r="E235" t="str">
        <f>Table1[[#This Row],[Organization Name]]</f>
        <v>NCCADV - Multiple BoS Counties</v>
      </c>
      <c r="F235" t="str">
        <f>Table1[[#This Row],[Project Name]]</f>
        <v>NCCADV - Davidson County - Safe@Home FSD - RRH - CoC</v>
      </c>
      <c r="G235">
        <f>Table1[[#This Row],[HMIS Project ID]]</f>
        <v>20739</v>
      </c>
      <c r="H235" t="str">
        <f>Table1[[#This Row],[Project Type]]</f>
        <v>RRH</v>
      </c>
      <c r="I235">
        <f>Table1[[#This Row],[Beds HH w/ Children]]</f>
        <v>7</v>
      </c>
      <c r="J235">
        <f>Table1[[#This Row],[Units HH w/ Children]]</f>
        <v>2</v>
      </c>
      <c r="K235">
        <f>Table1[[#This Row],[Beds HH w/o Children]]</f>
        <v>2</v>
      </c>
      <c r="L235">
        <f>Table1[[#This Row],[Year-Round Beds]]</f>
        <v>9</v>
      </c>
      <c r="M235">
        <f>Table1[[#This Row],[Overflow Beds]]</f>
        <v>0</v>
      </c>
      <c r="N235">
        <f>Table1[[#This Row],[Total Seasonal Beds]]</f>
        <v>0</v>
      </c>
      <c r="O235">
        <f>Table1[[#This Row],[Total Beds]]</f>
        <v>9</v>
      </c>
      <c r="P235">
        <f>Table1[[#This Row],[Pit Count]]</f>
        <v>9</v>
      </c>
      <c r="Q235" s="12">
        <f>IFERROR(Table2[[#This Row],[Pit Count]]/Table2[[#This Row],[Total Beds]],"0")</f>
        <v>1</v>
      </c>
      <c r="R235" t="str">
        <f>Table1[[#This Row],[HMIS Participating]]</f>
        <v>Comparable</v>
      </c>
      <c r="S235">
        <f>Table1[[#This Row],[Victim Service Provider]]</f>
        <v>1</v>
      </c>
      <c r="T235" t="str">
        <f>Table1[[#This Row],[Target Population]]</f>
        <v>DV</v>
      </c>
      <c r="U235">
        <f>Table1[[#This Row],[Bed Type]]</f>
        <v>0</v>
      </c>
      <c r="V235">
        <f>Table1[[#This Row],[address1]]</f>
        <v>0</v>
      </c>
      <c r="W235">
        <f>Table1[[#This Row],[address2]]</f>
        <v>0</v>
      </c>
      <c r="X235" t="str">
        <f>Table1[[#This Row],[city]]</f>
        <v>Lexington</v>
      </c>
      <c r="Y235" t="str">
        <f>Table1[[#This Row],[state]]</f>
        <v>NC</v>
      </c>
      <c r="Z235">
        <f>Table1[[#This Row],[zip]]</f>
        <v>27295</v>
      </c>
    </row>
    <row r="236" spans="2:26" x14ac:dyDescent="0.35">
      <c r="B236" t="str">
        <f>Table1[[#This Row],[CoC]]</f>
        <v>North Carolina Balance of State CoC</v>
      </c>
      <c r="C236" t="str">
        <f>IF(OR(Table2[[#This Row],[CoC]]="Durham City &amp; County CoC",Table2[[#This Row],[CoC]]="Chapel Hill/Orange County CoC"),"NA",(_xlfn.XLOOKUP(Table2[[#This Row],[HMIS Project ID]],'region ref'!A:A,'region ref'!C:C,"",0)))</f>
        <v>Region 10</v>
      </c>
      <c r="D236" t="str">
        <f>IF(OR(Table2[[#This Row],[CoC]]="Durham City &amp; County CoC",Table2[[#This Row],[CoC]]="Chapel Hill/Orange County CoC"),Table2[[#This Row],[CoC]],(_xlfn.XLOOKUP(Table2[[#This Row],[HMIS Project ID]],'region ref'!A:A,'region ref'!B:B,"",0)))</f>
        <v>Duplin</v>
      </c>
      <c r="E236" t="str">
        <f>Table1[[#This Row],[Organization Name]]</f>
        <v>NCCADV - Multiple BoS Counties</v>
      </c>
      <c r="F236" t="str">
        <f>Table1[[#This Row],[Project Name]]</f>
        <v>NCCADV - Duplin County - Safe@Home Safe Haven of Pender - RRH - CoC</v>
      </c>
      <c r="G236">
        <f>Table1[[#This Row],[HMIS Project ID]]</f>
        <v>20744</v>
      </c>
      <c r="H236" t="str">
        <f>Table1[[#This Row],[Project Type]]</f>
        <v>RRH</v>
      </c>
      <c r="I236">
        <f>Table1[[#This Row],[Beds HH w/ Children]]</f>
        <v>27</v>
      </c>
      <c r="J236">
        <f>Table1[[#This Row],[Units HH w/ Children]]</f>
        <v>7</v>
      </c>
      <c r="K236">
        <f>Table1[[#This Row],[Beds HH w/o Children]]</f>
        <v>2</v>
      </c>
      <c r="L236">
        <f>Table1[[#This Row],[Year-Round Beds]]</f>
        <v>29</v>
      </c>
      <c r="M236">
        <f>Table1[[#This Row],[Overflow Beds]]</f>
        <v>0</v>
      </c>
      <c r="N236">
        <f>Table1[[#This Row],[Total Seasonal Beds]]</f>
        <v>0</v>
      </c>
      <c r="O236">
        <f>Table1[[#This Row],[Total Beds]]</f>
        <v>29</v>
      </c>
      <c r="P236">
        <f>Table1[[#This Row],[Pit Count]]</f>
        <v>29</v>
      </c>
      <c r="Q236" s="12">
        <f>IFERROR(Table2[[#This Row],[Pit Count]]/Table2[[#This Row],[Total Beds]],"0")</f>
        <v>1</v>
      </c>
      <c r="R236" t="str">
        <f>Table1[[#This Row],[HMIS Participating]]</f>
        <v>Comparable</v>
      </c>
      <c r="S236">
        <f>Table1[[#This Row],[Victim Service Provider]]</f>
        <v>1</v>
      </c>
      <c r="T236" t="str">
        <f>Table1[[#This Row],[Target Population]]</f>
        <v>DV</v>
      </c>
      <c r="U236">
        <f>Table1[[#This Row],[Bed Type]]</f>
        <v>0</v>
      </c>
      <c r="V236">
        <f>Table1[[#This Row],[address1]]</f>
        <v>0</v>
      </c>
      <c r="W236">
        <f>Table1[[#This Row],[address2]]</f>
        <v>0</v>
      </c>
      <c r="X236" t="str">
        <f>Table1[[#This Row],[city]]</f>
        <v>Faison</v>
      </c>
      <c r="Y236" t="str">
        <f>Table1[[#This Row],[state]]</f>
        <v>NC</v>
      </c>
      <c r="Z236">
        <f>Table1[[#This Row],[zip]]</f>
        <v>28466</v>
      </c>
    </row>
    <row r="237" spans="2:26" x14ac:dyDescent="0.35">
      <c r="B237" t="str">
        <f>Table1[[#This Row],[CoC]]</f>
        <v>North Carolina Balance of State CoC</v>
      </c>
      <c r="C237" t="str">
        <f>IF(OR(Table2[[#This Row],[CoC]]="Durham City &amp; County CoC",Table2[[#This Row],[CoC]]="Chapel Hill/Orange County CoC"),"NA",(_xlfn.XLOOKUP(Table2[[#This Row],[HMIS Project ID]],'region ref'!A:A,'region ref'!C:C,"",0)))</f>
        <v>Region 07</v>
      </c>
      <c r="D237" t="str">
        <f>IF(OR(Table2[[#This Row],[CoC]]="Durham City &amp; County CoC",Table2[[#This Row],[CoC]]="Chapel Hill/Orange County CoC"),Table2[[#This Row],[CoC]],(_xlfn.XLOOKUP(Table2[[#This Row],[HMIS Project ID]],'region ref'!A:A,'region ref'!B:B,"",0)))</f>
        <v>Harnett</v>
      </c>
      <c r="E237" t="str">
        <f>Table1[[#This Row],[Organization Name]]</f>
        <v>NCCADV - Multiple BoS Counties</v>
      </c>
      <c r="F237" t="str">
        <f>Table1[[#This Row],[Project Name]]</f>
        <v>NCCADV - Harnett County - Safe@Home - Haven of Lee/Safe of Harnett/Friend to Friend RRH - CoC</v>
      </c>
      <c r="G237">
        <f>Table1[[#This Row],[HMIS Project ID]]</f>
        <v>20954</v>
      </c>
      <c r="H237" t="str">
        <f>Table1[[#This Row],[Project Type]]</f>
        <v>RRH</v>
      </c>
      <c r="I237">
        <f>Table1[[#This Row],[Beds HH w/ Children]]</f>
        <v>0</v>
      </c>
      <c r="J237">
        <f>Table1[[#This Row],[Units HH w/ Children]]</f>
        <v>0</v>
      </c>
      <c r="K237">
        <f>Table1[[#This Row],[Beds HH w/o Children]]</f>
        <v>1</v>
      </c>
      <c r="L237">
        <f>Table1[[#This Row],[Year-Round Beds]]</f>
        <v>1</v>
      </c>
      <c r="M237">
        <f>Table1[[#This Row],[Overflow Beds]]</f>
        <v>0</v>
      </c>
      <c r="N237">
        <f>Table1[[#This Row],[Total Seasonal Beds]]</f>
        <v>0</v>
      </c>
      <c r="O237">
        <f>Table1[[#This Row],[Total Beds]]</f>
        <v>1</v>
      </c>
      <c r="P237">
        <f>Table1[[#This Row],[Pit Count]]</f>
        <v>1</v>
      </c>
      <c r="Q237" s="12">
        <f>IFERROR(Table2[[#This Row],[Pit Count]]/Table2[[#This Row],[Total Beds]],"0")</f>
        <v>1</v>
      </c>
      <c r="R237" t="str">
        <f>Table1[[#This Row],[HMIS Participating]]</f>
        <v>Comparable</v>
      </c>
      <c r="S237">
        <f>Table1[[#This Row],[Victim Service Provider]]</f>
        <v>1</v>
      </c>
      <c r="T237" t="str">
        <f>Table1[[#This Row],[Target Population]]</f>
        <v>DV</v>
      </c>
      <c r="U237">
        <f>Table1[[#This Row],[Bed Type]]</f>
        <v>0</v>
      </c>
      <c r="V237">
        <f>Table1[[#This Row],[address1]]</f>
        <v>0</v>
      </c>
      <c r="W237">
        <f>Table1[[#This Row],[address2]]</f>
        <v>0</v>
      </c>
      <c r="X237" t="str">
        <f>Table1[[#This Row],[city]]</f>
        <v>Lillington</v>
      </c>
      <c r="Y237" t="str">
        <f>Table1[[#This Row],[state]]</f>
        <v>NC</v>
      </c>
      <c r="Z237">
        <f>Table1[[#This Row],[zip]]</f>
        <v>27330</v>
      </c>
    </row>
    <row r="238" spans="2:26" x14ac:dyDescent="0.35">
      <c r="B238" t="str">
        <f>Table1[[#This Row],[CoC]]</f>
        <v>North Carolina Balance of State CoC</v>
      </c>
      <c r="C238" t="str">
        <f>IF(OR(Table2[[#This Row],[CoC]]="Durham City &amp; County CoC",Table2[[#This Row],[CoC]]="Chapel Hill/Orange County CoC"),"NA",(_xlfn.XLOOKUP(Table2[[#This Row],[HMIS Project ID]],'region ref'!A:A,'region ref'!C:C,"",0)))</f>
        <v>Region 02</v>
      </c>
      <c r="D238" t="str">
        <f>IF(OR(Table2[[#This Row],[CoC]]="Durham City &amp; County CoC",Table2[[#This Row],[CoC]]="Chapel Hill/Orange County CoC"),Table2[[#This Row],[CoC]],(_xlfn.XLOOKUP(Table2[[#This Row],[HMIS Project ID]],'region ref'!A:A,'region ref'!B:B,"",0)))</f>
        <v>Henderson</v>
      </c>
      <c r="E238" t="str">
        <f>Table1[[#This Row],[Organization Name]]</f>
        <v>NCCADV - Multiple BoS Counties</v>
      </c>
      <c r="F238" t="str">
        <f>Table1[[#This Row],[Project Name]]</f>
        <v>NCCADV - Henderson - Safe@Home Safelight- RRH - CoC</v>
      </c>
      <c r="G238">
        <f>Table1[[#This Row],[HMIS Project ID]]</f>
        <v>20737</v>
      </c>
      <c r="H238" t="str">
        <f>Table1[[#This Row],[Project Type]]</f>
        <v>RRH</v>
      </c>
      <c r="I238">
        <f>Table1[[#This Row],[Beds HH w/ Children]]</f>
        <v>15</v>
      </c>
      <c r="J238">
        <f>Table1[[#This Row],[Units HH w/ Children]]</f>
        <v>4</v>
      </c>
      <c r="K238">
        <f>Table1[[#This Row],[Beds HH w/o Children]]</f>
        <v>1</v>
      </c>
      <c r="L238">
        <f>Table1[[#This Row],[Year-Round Beds]]</f>
        <v>16</v>
      </c>
      <c r="M238">
        <f>Table1[[#This Row],[Overflow Beds]]</f>
        <v>0</v>
      </c>
      <c r="N238">
        <f>Table1[[#This Row],[Total Seasonal Beds]]</f>
        <v>0</v>
      </c>
      <c r="O238">
        <f>Table1[[#This Row],[Total Beds]]</f>
        <v>16</v>
      </c>
      <c r="P238">
        <f>Table1[[#This Row],[Pit Count]]</f>
        <v>16</v>
      </c>
      <c r="Q238" s="12">
        <f>IFERROR(Table2[[#This Row],[Pit Count]]/Table2[[#This Row],[Total Beds]],"0")</f>
        <v>1</v>
      </c>
      <c r="R238" t="str">
        <f>Table1[[#This Row],[HMIS Participating]]</f>
        <v>Comparable</v>
      </c>
      <c r="S238">
        <f>Table1[[#This Row],[Victim Service Provider]]</f>
        <v>1</v>
      </c>
      <c r="T238" t="str">
        <f>Table1[[#This Row],[Target Population]]</f>
        <v>DV</v>
      </c>
      <c r="U238">
        <f>Table1[[#This Row],[Bed Type]]</f>
        <v>0</v>
      </c>
      <c r="V238">
        <f>Table1[[#This Row],[address1]]</f>
        <v>0</v>
      </c>
      <c r="W238">
        <f>Table1[[#This Row],[address2]]</f>
        <v>0</v>
      </c>
      <c r="X238" t="str">
        <f>Table1[[#This Row],[city]]</f>
        <v>Hendersonville</v>
      </c>
      <c r="Y238" t="str">
        <f>Table1[[#This Row],[state]]</f>
        <v>NC</v>
      </c>
      <c r="Z238">
        <f>Table1[[#This Row],[zip]]</f>
        <v>28739</v>
      </c>
    </row>
    <row r="239" spans="2:26" x14ac:dyDescent="0.35">
      <c r="B239" t="str">
        <f>Table1[[#This Row],[CoC]]</f>
        <v>North Carolina Balance of State CoC</v>
      </c>
      <c r="C239" t="str">
        <f>IF(OR(Table2[[#This Row],[CoC]]="Durham City &amp; County CoC",Table2[[#This Row],[CoC]]="Chapel Hill/Orange County CoC"),"NA",(_xlfn.XLOOKUP(Table2[[#This Row],[HMIS Project ID]],'region ref'!A:A,'region ref'!C:C,"",0)))</f>
        <v>Region 11</v>
      </c>
      <c r="D239" t="str">
        <f>IF(OR(Table2[[#This Row],[CoC]]="Durham City &amp; County CoC",Table2[[#This Row],[CoC]]="Chapel Hill/Orange County CoC"),Table2[[#This Row],[CoC]],(_xlfn.XLOOKUP(Table2[[#This Row],[HMIS Project ID]],'region ref'!A:A,'region ref'!B:B,"",0)))</f>
        <v>Hyde</v>
      </c>
      <c r="E239" t="str">
        <f>Table1[[#This Row],[Organization Name]]</f>
        <v>NCCADV - Multiple BoS Counties</v>
      </c>
      <c r="F239" t="str">
        <f>Table1[[#This Row],[Project Name]]</f>
        <v>NCCADV - Hyde County - Safe@Home Hyde Co Hotline - RRH - CoC</v>
      </c>
      <c r="G239">
        <f>Table1[[#This Row],[HMIS Project ID]]</f>
        <v>20956</v>
      </c>
      <c r="H239" t="str">
        <f>Table1[[#This Row],[Project Type]]</f>
        <v>RRH</v>
      </c>
      <c r="I239">
        <f>Table1[[#This Row],[Beds HH w/ Children]]</f>
        <v>3</v>
      </c>
      <c r="J239">
        <f>Table1[[#This Row],[Units HH w/ Children]]</f>
        <v>1</v>
      </c>
      <c r="K239">
        <f>Table1[[#This Row],[Beds HH w/o Children]]</f>
        <v>3</v>
      </c>
      <c r="L239">
        <f>Table1[[#This Row],[Year-Round Beds]]</f>
        <v>6</v>
      </c>
      <c r="M239">
        <f>Table1[[#This Row],[Overflow Beds]]</f>
        <v>0</v>
      </c>
      <c r="N239">
        <f>Table1[[#This Row],[Total Seasonal Beds]]</f>
        <v>0</v>
      </c>
      <c r="O239">
        <f>Table1[[#This Row],[Total Beds]]</f>
        <v>6</v>
      </c>
      <c r="P239">
        <f>Table1[[#This Row],[Pit Count]]</f>
        <v>6</v>
      </c>
      <c r="Q239" s="12">
        <f>IFERROR(Table2[[#This Row],[Pit Count]]/Table2[[#This Row],[Total Beds]],"0")</f>
        <v>1</v>
      </c>
      <c r="R239" t="str">
        <f>Table1[[#This Row],[HMIS Participating]]</f>
        <v>Comparable</v>
      </c>
      <c r="S239">
        <f>Table1[[#This Row],[Victim Service Provider]]</f>
        <v>1</v>
      </c>
      <c r="T239" t="str">
        <f>Table1[[#This Row],[Target Population]]</f>
        <v>DV</v>
      </c>
      <c r="U239">
        <f>Table1[[#This Row],[Bed Type]]</f>
        <v>0</v>
      </c>
      <c r="V239">
        <f>Table1[[#This Row],[address1]]</f>
        <v>0</v>
      </c>
      <c r="W239">
        <f>Table1[[#This Row],[address2]]</f>
        <v>0</v>
      </c>
      <c r="X239" t="str">
        <f>Table1[[#This Row],[city]]</f>
        <v>Engelhard</v>
      </c>
      <c r="Y239" t="str">
        <f>Table1[[#This Row],[state]]</f>
        <v>NC</v>
      </c>
      <c r="Z239">
        <f>Table1[[#This Row],[zip]]</f>
        <v>27824</v>
      </c>
    </row>
    <row r="240" spans="2:26" x14ac:dyDescent="0.35">
      <c r="B240" t="str">
        <f>Table1[[#This Row],[CoC]]</f>
        <v>North Carolina Balance of State CoC</v>
      </c>
      <c r="C240" t="str">
        <f>IF(OR(Table2[[#This Row],[CoC]]="Durham City &amp; County CoC",Table2[[#This Row],[CoC]]="Chapel Hill/Orange County CoC"),"NA",(_xlfn.XLOOKUP(Table2[[#This Row],[HMIS Project ID]],'region ref'!A:A,'region ref'!C:C,"",0)))</f>
        <v>Region 4</v>
      </c>
      <c r="D240" t="str">
        <f>IF(OR(Table2[[#This Row],[CoC]]="Durham City &amp; County CoC",Table2[[#This Row],[CoC]]="Chapel Hill/Orange County CoC"),Table2[[#This Row],[CoC]],(_xlfn.XLOOKUP(Table2[[#This Row],[HMIS Project ID]],'region ref'!A:A,'region ref'!B:B,"",0)))</f>
        <v>Iredell</v>
      </c>
      <c r="E240" t="str">
        <f>Table1[[#This Row],[Organization Name]]</f>
        <v>NCCADV - Multiple BoS Counties</v>
      </c>
      <c r="F240" t="str">
        <f>Table1[[#This Row],[Project Name]]</f>
        <v>NCCADV - Iredell County - Safe@Home Diakonos - RRH - CoC</v>
      </c>
      <c r="G240">
        <f>Table1[[#This Row],[HMIS Project ID]]</f>
        <v>21070</v>
      </c>
      <c r="H240" t="str">
        <f>Table1[[#This Row],[Project Type]]</f>
        <v>RRH</v>
      </c>
      <c r="I240">
        <f>Table1[[#This Row],[Beds HH w/ Children]]</f>
        <v>5</v>
      </c>
      <c r="J240">
        <f>Table1[[#This Row],[Units HH w/ Children]]</f>
        <v>2</v>
      </c>
      <c r="K240">
        <f>Table1[[#This Row],[Beds HH w/o Children]]</f>
        <v>0</v>
      </c>
      <c r="L240">
        <f>Table1[[#This Row],[Year-Round Beds]]</f>
        <v>5</v>
      </c>
      <c r="M240">
        <f>Table1[[#This Row],[Overflow Beds]]</f>
        <v>0</v>
      </c>
      <c r="N240">
        <f>Table1[[#This Row],[Total Seasonal Beds]]</f>
        <v>0</v>
      </c>
      <c r="O240">
        <f>Table1[[#This Row],[Total Beds]]</f>
        <v>5</v>
      </c>
      <c r="P240">
        <f>Table1[[#This Row],[Pit Count]]</f>
        <v>5</v>
      </c>
      <c r="Q240" s="12">
        <f>IFERROR(Table2[[#This Row],[Pit Count]]/Table2[[#This Row],[Total Beds]],"0")</f>
        <v>1</v>
      </c>
      <c r="R240" t="str">
        <f>Table1[[#This Row],[HMIS Participating]]</f>
        <v>Comparable</v>
      </c>
      <c r="S240">
        <f>Table1[[#This Row],[Victim Service Provider]]</f>
        <v>1</v>
      </c>
      <c r="T240" t="str">
        <f>Table1[[#This Row],[Target Population]]</f>
        <v>DV</v>
      </c>
      <c r="U240">
        <f>Table1[[#This Row],[Bed Type]]</f>
        <v>0</v>
      </c>
      <c r="V240">
        <f>Table1[[#This Row],[address1]]</f>
        <v>0</v>
      </c>
      <c r="W240">
        <f>Table1[[#This Row],[address2]]</f>
        <v>0</v>
      </c>
      <c r="X240">
        <f>Table1[[#This Row],[city]]</f>
        <v>0</v>
      </c>
      <c r="Y240">
        <f>Table1[[#This Row],[state]]</f>
        <v>0</v>
      </c>
      <c r="Z240">
        <f>Table1[[#This Row],[zip]]</f>
        <v>28677</v>
      </c>
    </row>
    <row r="241" spans="2:26" x14ac:dyDescent="0.35">
      <c r="B241" t="str">
        <f>Table1[[#This Row],[CoC]]</f>
        <v>North Carolina Balance of State CoC</v>
      </c>
      <c r="C241" t="str">
        <f>IF(OR(Table2[[#This Row],[CoC]]="Durham City &amp; County CoC",Table2[[#This Row],[CoC]]="Chapel Hill/Orange County CoC"),"NA",(_xlfn.XLOOKUP(Table2[[#This Row],[HMIS Project ID]],'region ref'!A:A,'region ref'!C:C,"",0)))</f>
        <v>Region 1</v>
      </c>
      <c r="D241" t="str">
        <f>IF(OR(Table2[[#This Row],[CoC]]="Durham City &amp; County CoC",Table2[[#This Row],[CoC]]="Chapel Hill/Orange County CoC"),Table2[[#This Row],[CoC]],(_xlfn.XLOOKUP(Table2[[#This Row],[HMIS Project ID]],'region ref'!A:A,'region ref'!B:B,"",0)))</f>
        <v>Jackson</v>
      </c>
      <c r="E241" t="str">
        <f>Table1[[#This Row],[Organization Name]]</f>
        <v>NCCADV - Multiple BoS Counties</v>
      </c>
      <c r="F241" t="str">
        <f>Table1[[#This Row],[Project Name]]</f>
        <v>NCCADV - Jackson County - Safe@Home CDP/Mountain Projects - RRH - CoC</v>
      </c>
      <c r="G241">
        <f>Table1[[#This Row],[HMIS Project ID]]</f>
        <v>21069</v>
      </c>
      <c r="H241" t="str">
        <f>Table1[[#This Row],[Project Type]]</f>
        <v>RRH</v>
      </c>
      <c r="I241">
        <f>Table1[[#This Row],[Beds HH w/ Children]]</f>
        <v>10</v>
      </c>
      <c r="J241">
        <f>Table1[[#This Row],[Units HH w/ Children]]</f>
        <v>3</v>
      </c>
      <c r="K241">
        <f>Table1[[#This Row],[Beds HH w/o Children]]</f>
        <v>2</v>
      </c>
      <c r="L241">
        <f>Table1[[#This Row],[Year-Round Beds]]</f>
        <v>12</v>
      </c>
      <c r="M241">
        <f>Table1[[#This Row],[Overflow Beds]]</f>
        <v>0</v>
      </c>
      <c r="N241">
        <f>Table1[[#This Row],[Total Seasonal Beds]]</f>
        <v>0</v>
      </c>
      <c r="O241">
        <f>Table1[[#This Row],[Total Beds]]</f>
        <v>12</v>
      </c>
      <c r="P241">
        <f>Table1[[#This Row],[Pit Count]]</f>
        <v>12</v>
      </c>
      <c r="Q241" s="12">
        <f>IFERROR(Table2[[#This Row],[Pit Count]]/Table2[[#This Row],[Total Beds]],"0")</f>
        <v>1</v>
      </c>
      <c r="R241" t="str">
        <f>Table1[[#This Row],[HMIS Participating]]</f>
        <v>Comparable</v>
      </c>
      <c r="S241">
        <f>Table1[[#This Row],[Victim Service Provider]]</f>
        <v>1</v>
      </c>
      <c r="T241" t="str">
        <f>Table1[[#This Row],[Target Population]]</f>
        <v>DV</v>
      </c>
      <c r="U241">
        <f>Table1[[#This Row],[Bed Type]]</f>
        <v>0</v>
      </c>
      <c r="V241">
        <f>Table1[[#This Row],[address1]]</f>
        <v>0</v>
      </c>
      <c r="W241">
        <f>Table1[[#This Row],[address2]]</f>
        <v>0</v>
      </c>
      <c r="X241" t="str">
        <f>Table1[[#This Row],[city]]</f>
        <v>Sylva</v>
      </c>
      <c r="Y241" t="str">
        <f>Table1[[#This Row],[state]]</f>
        <v>NC</v>
      </c>
      <c r="Z241">
        <f>Table1[[#This Row],[zip]]</f>
        <v>28779</v>
      </c>
    </row>
    <row r="242" spans="2:26" x14ac:dyDescent="0.35">
      <c r="B242" t="str">
        <f>Table1[[#This Row],[CoC]]</f>
        <v>North Carolina Balance of State CoC</v>
      </c>
      <c r="C242" t="str">
        <f>IF(OR(Table2[[#This Row],[CoC]]="Durham City &amp; County CoC",Table2[[#This Row],[CoC]]="Chapel Hill/Orange County CoC"),"NA",(_xlfn.XLOOKUP(Table2[[#This Row],[HMIS Project ID]],'region ref'!A:A,'region ref'!C:C,"",0)))</f>
        <v>Region 7</v>
      </c>
      <c r="D242" t="str">
        <f>IF(OR(Table2[[#This Row],[CoC]]="Durham City &amp; County CoC",Table2[[#This Row],[CoC]]="Chapel Hill/Orange County CoC"),Table2[[#This Row],[CoC]],(_xlfn.XLOOKUP(Table2[[#This Row],[HMIS Project ID]],'region ref'!A:A,'region ref'!B:B,"",0)))</f>
        <v>Johnston</v>
      </c>
      <c r="E242" t="str">
        <f>Table1[[#This Row],[Organization Name]]</f>
        <v>NCCADV - Multiple BoS Counties</v>
      </c>
      <c r="F242" t="str">
        <f>Table1[[#This Row],[Project Name]]</f>
        <v>NCCADV - Johnston County - Safe@Home LGBTQ Center of Durham - RRH - CoC</v>
      </c>
      <c r="G242">
        <f>Table1[[#This Row],[HMIS Project ID]]</f>
        <v>21072</v>
      </c>
      <c r="H242" t="str">
        <f>Table1[[#This Row],[Project Type]]</f>
        <v>RRH</v>
      </c>
      <c r="I242">
        <f>Table1[[#This Row],[Beds HH w/ Children]]</f>
        <v>3</v>
      </c>
      <c r="J242">
        <f>Table1[[#This Row],[Units HH w/ Children]]</f>
        <v>1</v>
      </c>
      <c r="K242">
        <f>Table1[[#This Row],[Beds HH w/o Children]]</f>
        <v>0</v>
      </c>
      <c r="L242">
        <f>Table1[[#This Row],[Year-Round Beds]]</f>
        <v>3</v>
      </c>
      <c r="M242">
        <f>Table1[[#This Row],[Overflow Beds]]</f>
        <v>0</v>
      </c>
      <c r="N242">
        <f>Table1[[#This Row],[Total Seasonal Beds]]</f>
        <v>0</v>
      </c>
      <c r="O242">
        <f>Table1[[#This Row],[Total Beds]]</f>
        <v>3</v>
      </c>
      <c r="P242">
        <f>Table1[[#This Row],[Pit Count]]</f>
        <v>3</v>
      </c>
      <c r="Q242" s="12">
        <f>IFERROR(Table2[[#This Row],[Pit Count]]/Table2[[#This Row],[Total Beds]],"0")</f>
        <v>1</v>
      </c>
      <c r="R242" t="str">
        <f>Table1[[#This Row],[HMIS Participating]]</f>
        <v>Comparable</v>
      </c>
      <c r="S242">
        <f>Table1[[#This Row],[Victim Service Provider]]</f>
        <v>1</v>
      </c>
      <c r="T242" t="str">
        <f>Table1[[#This Row],[Target Population]]</f>
        <v>DV</v>
      </c>
      <c r="U242">
        <f>Table1[[#This Row],[Bed Type]]</f>
        <v>0</v>
      </c>
      <c r="V242">
        <f>Table1[[#This Row],[address1]]</f>
        <v>0</v>
      </c>
      <c r="W242">
        <f>Table1[[#This Row],[address2]]</f>
        <v>0</v>
      </c>
      <c r="X242" t="str">
        <f>Table1[[#This Row],[city]]</f>
        <v>Clayton</v>
      </c>
      <c r="Y242" t="str">
        <f>Table1[[#This Row],[state]]</f>
        <v>NC</v>
      </c>
      <c r="Z242">
        <f>Table1[[#This Row],[zip]]</f>
        <v>27520</v>
      </c>
    </row>
    <row r="243" spans="2:26" x14ac:dyDescent="0.35">
      <c r="B243" t="str">
        <f>Table1[[#This Row],[CoC]]</f>
        <v>North Carolina Balance of State CoC</v>
      </c>
      <c r="C243" t="str">
        <f>IF(OR(Table2[[#This Row],[CoC]]="Durham City &amp; County CoC",Table2[[#This Row],[CoC]]="Chapel Hill/Orange County CoC"),"NA",(_xlfn.XLOOKUP(Table2[[#This Row],[HMIS Project ID]],'region ref'!A:A,'region ref'!C:C,"",0)))</f>
        <v>Region 07</v>
      </c>
      <c r="D243" t="str">
        <f>IF(OR(Table2[[#This Row],[CoC]]="Durham City &amp; County CoC",Table2[[#This Row],[CoC]]="Chapel Hill/Orange County CoC"),Table2[[#This Row],[CoC]],(_xlfn.XLOOKUP(Table2[[#This Row],[HMIS Project ID]],'region ref'!A:A,'region ref'!B:B,"",0)))</f>
        <v>Lee</v>
      </c>
      <c r="E243" t="str">
        <f>Table1[[#This Row],[Organization Name]]</f>
        <v>NCCADV - Multiple BoS Counties</v>
      </c>
      <c r="F243" t="str">
        <f>Table1[[#This Row],[Project Name]]</f>
        <v>NCCADV - Lee County - Safe@Home - Haven of Lee/Safe of Harnett/Friend to Friend RRH - CoC</v>
      </c>
      <c r="G243">
        <f>Table1[[#This Row],[HMIS Project ID]]</f>
        <v>20953</v>
      </c>
      <c r="H243" t="str">
        <f>Table1[[#This Row],[Project Type]]</f>
        <v>RRH</v>
      </c>
      <c r="I243">
        <f>Table1[[#This Row],[Beds HH w/ Children]]</f>
        <v>20</v>
      </c>
      <c r="J243">
        <f>Table1[[#This Row],[Units HH w/ Children]]</f>
        <v>5</v>
      </c>
      <c r="K243">
        <f>Table1[[#This Row],[Beds HH w/o Children]]</f>
        <v>1</v>
      </c>
      <c r="L243">
        <f>Table1[[#This Row],[Year-Round Beds]]</f>
        <v>21</v>
      </c>
      <c r="M243">
        <f>Table1[[#This Row],[Overflow Beds]]</f>
        <v>0</v>
      </c>
      <c r="N243">
        <f>Table1[[#This Row],[Total Seasonal Beds]]</f>
        <v>0</v>
      </c>
      <c r="O243">
        <f>Table1[[#This Row],[Total Beds]]</f>
        <v>21</v>
      </c>
      <c r="P243">
        <f>Table1[[#This Row],[Pit Count]]</f>
        <v>21</v>
      </c>
      <c r="Q243" s="12">
        <f>IFERROR(Table2[[#This Row],[Pit Count]]/Table2[[#This Row],[Total Beds]],"0")</f>
        <v>1</v>
      </c>
      <c r="R243" t="str">
        <f>Table1[[#This Row],[HMIS Participating]]</f>
        <v>Comparable</v>
      </c>
      <c r="S243">
        <f>Table1[[#This Row],[Victim Service Provider]]</f>
        <v>1</v>
      </c>
      <c r="T243" t="str">
        <f>Table1[[#This Row],[Target Population]]</f>
        <v>DV</v>
      </c>
      <c r="U243">
        <f>Table1[[#This Row],[Bed Type]]</f>
        <v>0</v>
      </c>
      <c r="V243">
        <f>Table1[[#This Row],[address1]]</f>
        <v>0</v>
      </c>
      <c r="W243">
        <f>Table1[[#This Row],[address2]]</f>
        <v>0</v>
      </c>
      <c r="X243" t="str">
        <f>Table1[[#This Row],[city]]</f>
        <v>Sanford</v>
      </c>
      <c r="Y243" t="str">
        <f>Table1[[#This Row],[state]]</f>
        <v>NC</v>
      </c>
      <c r="Z243">
        <f>Table1[[#This Row],[zip]]</f>
        <v>27379</v>
      </c>
    </row>
    <row r="244" spans="2:26" x14ac:dyDescent="0.35">
      <c r="B244" t="str">
        <f>Table1[[#This Row],[CoC]]</f>
        <v>North Carolina Balance of State CoC</v>
      </c>
      <c r="C244" t="str">
        <f>IF(OR(Table2[[#This Row],[CoC]]="Durham City &amp; County CoC",Table2[[#This Row],[CoC]]="Chapel Hill/Orange County CoC"),"NA",(_xlfn.XLOOKUP(Table2[[#This Row],[HMIS Project ID]],'region ref'!A:A,'region ref'!C:C,"",0)))</f>
        <v>Region 01</v>
      </c>
      <c r="D244" t="str">
        <f>IF(OR(Table2[[#This Row],[CoC]]="Durham City &amp; County CoC",Table2[[#This Row],[CoC]]="Chapel Hill/Orange County CoC"),Table2[[#This Row],[CoC]],(_xlfn.XLOOKUP(Table2[[#This Row],[HMIS Project ID]],'region ref'!A:A,'region ref'!B:B,"",0)))</f>
        <v>Macon</v>
      </c>
      <c r="E244" t="str">
        <f>Table1[[#This Row],[Organization Name]]</f>
        <v>NCCADV - Multiple BoS Counties</v>
      </c>
      <c r="F244" t="str">
        <f>Table1[[#This Row],[Project Name]]</f>
        <v>NCCADV - Macon County - Safe@Home Reach of Macon - RRH - CoC</v>
      </c>
      <c r="G244">
        <f>Table1[[#This Row],[HMIS Project ID]]</f>
        <v>20736</v>
      </c>
      <c r="H244" t="str">
        <f>Table1[[#This Row],[Project Type]]</f>
        <v>RRH</v>
      </c>
      <c r="I244">
        <f>Table1[[#This Row],[Beds HH w/ Children]]</f>
        <v>20</v>
      </c>
      <c r="J244">
        <f>Table1[[#This Row],[Units HH w/ Children]]</f>
        <v>8</v>
      </c>
      <c r="K244">
        <f>Table1[[#This Row],[Beds HH w/o Children]]</f>
        <v>2</v>
      </c>
      <c r="L244">
        <f>Table1[[#This Row],[Year-Round Beds]]</f>
        <v>22</v>
      </c>
      <c r="M244">
        <f>Table1[[#This Row],[Overflow Beds]]</f>
        <v>0</v>
      </c>
      <c r="N244">
        <f>Table1[[#This Row],[Total Seasonal Beds]]</f>
        <v>0</v>
      </c>
      <c r="O244">
        <f>Table1[[#This Row],[Total Beds]]</f>
        <v>22</v>
      </c>
      <c r="P244">
        <f>Table1[[#This Row],[Pit Count]]</f>
        <v>22</v>
      </c>
      <c r="Q244" s="12">
        <f>IFERROR(Table2[[#This Row],[Pit Count]]/Table2[[#This Row],[Total Beds]],"0")</f>
        <v>1</v>
      </c>
      <c r="R244" t="str">
        <f>Table1[[#This Row],[HMIS Participating]]</f>
        <v>Comparable</v>
      </c>
      <c r="S244">
        <f>Table1[[#This Row],[Victim Service Provider]]</f>
        <v>1</v>
      </c>
      <c r="T244" t="str">
        <f>Table1[[#This Row],[Target Population]]</f>
        <v>DV</v>
      </c>
      <c r="U244">
        <f>Table1[[#This Row],[Bed Type]]</f>
        <v>0</v>
      </c>
      <c r="V244">
        <f>Table1[[#This Row],[address1]]</f>
        <v>0</v>
      </c>
      <c r="W244">
        <f>Table1[[#This Row],[address2]]</f>
        <v>0</v>
      </c>
      <c r="X244" t="str">
        <f>Table1[[#This Row],[city]]</f>
        <v>Franklin</v>
      </c>
      <c r="Y244" t="str">
        <f>Table1[[#This Row],[state]]</f>
        <v>NC</v>
      </c>
      <c r="Z244">
        <f>Table1[[#This Row],[zip]]</f>
        <v>28734</v>
      </c>
    </row>
    <row r="245" spans="2:26" x14ac:dyDescent="0.35">
      <c r="B245" t="str">
        <f>Table1[[#This Row],[CoC]]</f>
        <v>North Carolina Balance of State CoC</v>
      </c>
      <c r="C245" t="str">
        <f>IF(OR(Table2[[#This Row],[CoC]]="Durham City &amp; County CoC",Table2[[#This Row],[CoC]]="Chapel Hill/Orange County CoC"),"NA",(_xlfn.XLOOKUP(Table2[[#This Row],[HMIS Project ID]],'region ref'!A:A,'region ref'!C:C,"",0)))</f>
        <v>Region 1</v>
      </c>
      <c r="D245" t="str">
        <f>IF(OR(Table2[[#This Row],[CoC]]="Durham City &amp; County CoC",Table2[[#This Row],[CoC]]="Chapel Hill/Orange County CoC"),Table2[[#This Row],[CoC]],(_xlfn.XLOOKUP(Table2[[#This Row],[HMIS Project ID]],'region ref'!A:A,'region ref'!B:B,"",0)))</f>
        <v>Madison</v>
      </c>
      <c r="E245" t="str">
        <f>Table1[[#This Row],[Organization Name]]</f>
        <v>NCCADV - Multiple BoS Counties</v>
      </c>
      <c r="F245" t="str">
        <f>Table1[[#This Row],[Project Name]]</f>
        <v>NCCADV - Madison County - Safe@Home LGBTQ Center of Durham - RRH - CoC</v>
      </c>
      <c r="G245">
        <f>Table1[[#This Row],[HMIS Project ID]]</f>
        <v>21071</v>
      </c>
      <c r="H245" t="str">
        <f>Table1[[#This Row],[Project Type]]</f>
        <v>RRH</v>
      </c>
      <c r="I245">
        <f>Table1[[#This Row],[Beds HH w/ Children]]</f>
        <v>0</v>
      </c>
      <c r="J245">
        <f>Table1[[#This Row],[Units HH w/ Children]]</f>
        <v>0</v>
      </c>
      <c r="K245">
        <f>Table1[[#This Row],[Beds HH w/o Children]]</f>
        <v>4</v>
      </c>
      <c r="L245">
        <f>Table1[[#This Row],[Year-Round Beds]]</f>
        <v>4</v>
      </c>
      <c r="M245">
        <f>Table1[[#This Row],[Overflow Beds]]</f>
        <v>0</v>
      </c>
      <c r="N245">
        <f>Table1[[#This Row],[Total Seasonal Beds]]</f>
        <v>0</v>
      </c>
      <c r="O245">
        <f>Table1[[#This Row],[Total Beds]]</f>
        <v>4</v>
      </c>
      <c r="P245">
        <f>Table1[[#This Row],[Pit Count]]</f>
        <v>4</v>
      </c>
      <c r="Q245" s="12">
        <f>IFERROR(Table2[[#This Row],[Pit Count]]/Table2[[#This Row],[Total Beds]],"0")</f>
        <v>1</v>
      </c>
      <c r="R245" t="str">
        <f>Table1[[#This Row],[HMIS Participating]]</f>
        <v>Comparable</v>
      </c>
      <c r="S245">
        <f>Table1[[#This Row],[Victim Service Provider]]</f>
        <v>1</v>
      </c>
      <c r="T245" t="str">
        <f>Table1[[#This Row],[Target Population]]</f>
        <v>DV</v>
      </c>
      <c r="U245">
        <f>Table1[[#This Row],[Bed Type]]</f>
        <v>0</v>
      </c>
      <c r="V245">
        <f>Table1[[#This Row],[address1]]</f>
        <v>0</v>
      </c>
      <c r="W245">
        <f>Table1[[#This Row],[address2]]</f>
        <v>0</v>
      </c>
      <c r="X245" t="str">
        <f>Table1[[#This Row],[city]]</f>
        <v>Madison</v>
      </c>
      <c r="Y245" t="str">
        <f>Table1[[#This Row],[state]]</f>
        <v>NC</v>
      </c>
      <c r="Z245">
        <f>Table1[[#This Row],[zip]]</f>
        <v>28753</v>
      </c>
    </row>
    <row r="246" spans="2:26" x14ac:dyDescent="0.35">
      <c r="B246" t="str">
        <f>Table1[[#This Row],[CoC]]</f>
        <v>North Carolina Balance of State CoC</v>
      </c>
      <c r="C246" t="str">
        <f>IF(OR(Table2[[#This Row],[CoC]]="Durham City &amp; County CoC",Table2[[#This Row],[CoC]]="Chapel Hill/Orange County CoC"),"NA",(_xlfn.XLOOKUP(Table2[[#This Row],[HMIS Project ID]],'region ref'!A:A,'region ref'!C:C,"",0)))</f>
        <v>Region 07</v>
      </c>
      <c r="D246" t="str">
        <f>IF(OR(Table2[[#This Row],[CoC]]="Durham City &amp; County CoC",Table2[[#This Row],[CoC]]="Chapel Hill/Orange County CoC"),Table2[[#This Row],[CoC]],(_xlfn.XLOOKUP(Table2[[#This Row],[HMIS Project ID]],'region ref'!A:A,'region ref'!B:B,"",0)))</f>
        <v>Moore</v>
      </c>
      <c r="E246" t="str">
        <f>Table1[[#This Row],[Organization Name]]</f>
        <v>NCCADV - Multiple BoS Counties</v>
      </c>
      <c r="F246" t="str">
        <f>Table1[[#This Row],[Project Name]]</f>
        <v>NCCADV - Moore County - Safe@Home - Haven of Lee/Safe of Harnett/Friend to Friend RRH - CoC</v>
      </c>
      <c r="G246">
        <f>Table1[[#This Row],[HMIS Project ID]]</f>
        <v>20955</v>
      </c>
      <c r="H246" t="str">
        <f>Table1[[#This Row],[Project Type]]</f>
        <v>RRH</v>
      </c>
      <c r="I246">
        <f>Table1[[#This Row],[Beds HH w/ Children]]</f>
        <v>0</v>
      </c>
      <c r="J246">
        <f>Table1[[#This Row],[Units HH w/ Children]]</f>
        <v>0</v>
      </c>
      <c r="K246">
        <f>Table1[[#This Row],[Beds HH w/o Children]]</f>
        <v>3</v>
      </c>
      <c r="L246">
        <f>Table1[[#This Row],[Year-Round Beds]]</f>
        <v>3</v>
      </c>
      <c r="M246">
        <f>Table1[[#This Row],[Overflow Beds]]</f>
        <v>0</v>
      </c>
      <c r="N246">
        <f>Table1[[#This Row],[Total Seasonal Beds]]</f>
        <v>0</v>
      </c>
      <c r="O246">
        <f>Table1[[#This Row],[Total Beds]]</f>
        <v>3</v>
      </c>
      <c r="P246">
        <f>Table1[[#This Row],[Pit Count]]</f>
        <v>3</v>
      </c>
      <c r="Q246" s="12">
        <f>IFERROR(Table2[[#This Row],[Pit Count]]/Table2[[#This Row],[Total Beds]],"0")</f>
        <v>1</v>
      </c>
      <c r="R246" t="str">
        <f>Table1[[#This Row],[HMIS Participating]]</f>
        <v>Comparable</v>
      </c>
      <c r="S246">
        <f>Table1[[#This Row],[Victim Service Provider]]</f>
        <v>1</v>
      </c>
      <c r="T246" t="str">
        <f>Table1[[#This Row],[Target Population]]</f>
        <v>DV</v>
      </c>
      <c r="U246">
        <f>Table1[[#This Row],[Bed Type]]</f>
        <v>0</v>
      </c>
      <c r="V246" t="str">
        <f>Table1[[#This Row],[address1]]</f>
        <v>n/a</v>
      </c>
      <c r="W246">
        <f>Table1[[#This Row],[address2]]</f>
        <v>0</v>
      </c>
      <c r="X246" t="str">
        <f>Table1[[#This Row],[city]]</f>
        <v>Aberdeen</v>
      </c>
      <c r="Y246" t="str">
        <f>Table1[[#This Row],[state]]</f>
        <v>NC</v>
      </c>
      <c r="Z246">
        <f>Table1[[#This Row],[zip]]</f>
        <v>28315</v>
      </c>
    </row>
    <row r="247" spans="2:26" x14ac:dyDescent="0.35">
      <c r="B247" t="str">
        <f>Table1[[#This Row],[CoC]]</f>
        <v>North Carolina Balance of State CoC</v>
      </c>
      <c r="C247" t="str">
        <f>IF(OR(Table2[[#This Row],[CoC]]="Durham City &amp; County CoC",Table2[[#This Row],[CoC]]="Chapel Hill/Orange County CoC"),"NA",(_xlfn.XLOOKUP(Table2[[#This Row],[HMIS Project ID]],'region ref'!A:A,'region ref'!C:C,"",0)))</f>
        <v>Region 09</v>
      </c>
      <c r="D247" t="str">
        <f>IF(OR(Table2[[#This Row],[CoC]]="Durham City &amp; County CoC",Table2[[#This Row],[CoC]]="Chapel Hill/Orange County CoC"),Table2[[#This Row],[CoC]],(_xlfn.XLOOKUP(Table2[[#This Row],[HMIS Project ID]],'region ref'!A:A,'region ref'!B:B,"",0)))</f>
        <v>Nash</v>
      </c>
      <c r="E247" t="str">
        <f>Table1[[#This Row],[Organization Name]]</f>
        <v>NCCADV - Multiple BoS Counties</v>
      </c>
      <c r="F247" t="str">
        <f>Table1[[#This Row],[Project Name]]</f>
        <v>NCCADV - Nash County - Safe@Home Reach Center - RRH - CoC</v>
      </c>
      <c r="G247">
        <f>Table1[[#This Row],[HMIS Project ID]]</f>
        <v>20959</v>
      </c>
      <c r="H247" t="str">
        <f>Table1[[#This Row],[Project Type]]</f>
        <v>RRH</v>
      </c>
      <c r="I247">
        <f>Table1[[#This Row],[Beds HH w/ Children]]</f>
        <v>2</v>
      </c>
      <c r="J247">
        <f>Table1[[#This Row],[Units HH w/ Children]]</f>
        <v>1</v>
      </c>
      <c r="K247">
        <f>Table1[[#This Row],[Beds HH w/o Children]]</f>
        <v>1</v>
      </c>
      <c r="L247">
        <f>Table1[[#This Row],[Year-Round Beds]]</f>
        <v>3</v>
      </c>
      <c r="M247">
        <f>Table1[[#This Row],[Overflow Beds]]</f>
        <v>0</v>
      </c>
      <c r="N247">
        <f>Table1[[#This Row],[Total Seasonal Beds]]</f>
        <v>0</v>
      </c>
      <c r="O247">
        <f>Table1[[#This Row],[Total Beds]]</f>
        <v>3</v>
      </c>
      <c r="P247">
        <f>Table1[[#This Row],[Pit Count]]</f>
        <v>3</v>
      </c>
      <c r="Q247" s="12">
        <f>IFERROR(Table2[[#This Row],[Pit Count]]/Table2[[#This Row],[Total Beds]],"0")</f>
        <v>1</v>
      </c>
      <c r="R247" t="str">
        <f>Table1[[#This Row],[HMIS Participating]]</f>
        <v>Comparable</v>
      </c>
      <c r="S247">
        <f>Table1[[#This Row],[Victim Service Provider]]</f>
        <v>1</v>
      </c>
      <c r="T247" t="str">
        <f>Table1[[#This Row],[Target Population]]</f>
        <v>DV</v>
      </c>
      <c r="U247">
        <f>Table1[[#This Row],[Bed Type]]</f>
        <v>0</v>
      </c>
      <c r="V247">
        <f>Table1[[#This Row],[address1]]</f>
        <v>0</v>
      </c>
      <c r="W247">
        <f>Table1[[#This Row],[address2]]</f>
        <v>0</v>
      </c>
      <c r="X247" t="str">
        <f>Table1[[#This Row],[city]]</f>
        <v>Rocky Mount</v>
      </c>
      <c r="Y247" t="str">
        <f>Table1[[#This Row],[state]]</f>
        <v>NC</v>
      </c>
      <c r="Z247">
        <f>Table1[[#This Row],[zip]]</f>
        <v>27804</v>
      </c>
    </row>
    <row r="248" spans="2:26" x14ac:dyDescent="0.35">
      <c r="B248" t="str">
        <f>Table1[[#This Row],[CoC]]</f>
        <v>North Carolina Balance of State CoC</v>
      </c>
      <c r="C248" t="str">
        <f>IF(OR(Table2[[#This Row],[CoC]]="Durham City &amp; County CoC",Table2[[#This Row],[CoC]]="Chapel Hill/Orange County CoC"),"NA",(_xlfn.XLOOKUP(Table2[[#This Row],[HMIS Project ID]],'region ref'!A:A,'region ref'!C:C,"",0)))</f>
        <v>Region 11</v>
      </c>
      <c r="D248" t="str">
        <f>IF(OR(Table2[[#This Row],[CoC]]="Durham City &amp; County CoC",Table2[[#This Row],[CoC]]="Chapel Hill/Orange County CoC"),Table2[[#This Row],[CoC]],(_xlfn.XLOOKUP(Table2[[#This Row],[HMIS Project ID]],'region ref'!A:A,'region ref'!B:B,"",0)))</f>
        <v>Pasquotank</v>
      </c>
      <c r="E248" t="str">
        <f>Table1[[#This Row],[Organization Name]]</f>
        <v>NCCADV - Multiple BoS Counties</v>
      </c>
      <c r="F248" t="str">
        <f>Table1[[#This Row],[Project Name]]</f>
        <v>NCCADV - Pasquotank County - Safe@Home Albemarle Hopeline - RRH - CoC</v>
      </c>
      <c r="G248">
        <f>Table1[[#This Row],[HMIS Project ID]]</f>
        <v>21066</v>
      </c>
      <c r="H248" t="str">
        <f>Table1[[#This Row],[Project Type]]</f>
        <v>RRH</v>
      </c>
      <c r="I248">
        <f>Table1[[#This Row],[Beds HH w/ Children]]</f>
        <v>23</v>
      </c>
      <c r="J248">
        <f>Table1[[#This Row],[Units HH w/ Children]]</f>
        <v>8</v>
      </c>
      <c r="K248">
        <f>Table1[[#This Row],[Beds HH w/o Children]]</f>
        <v>2</v>
      </c>
      <c r="L248">
        <f>Table1[[#This Row],[Year-Round Beds]]</f>
        <v>25</v>
      </c>
      <c r="M248">
        <f>Table1[[#This Row],[Overflow Beds]]</f>
        <v>0</v>
      </c>
      <c r="N248">
        <f>Table1[[#This Row],[Total Seasonal Beds]]</f>
        <v>0</v>
      </c>
      <c r="O248">
        <f>Table1[[#This Row],[Total Beds]]</f>
        <v>25</v>
      </c>
      <c r="P248">
        <f>Table1[[#This Row],[Pit Count]]</f>
        <v>25</v>
      </c>
      <c r="Q248" s="12">
        <f>IFERROR(Table2[[#This Row],[Pit Count]]/Table2[[#This Row],[Total Beds]],"0")</f>
        <v>1</v>
      </c>
      <c r="R248" t="str">
        <f>Table1[[#This Row],[HMIS Participating]]</f>
        <v>Comparable</v>
      </c>
      <c r="S248">
        <f>Table1[[#This Row],[Victim Service Provider]]</f>
        <v>1</v>
      </c>
      <c r="T248" t="str">
        <f>Table1[[#This Row],[Target Population]]</f>
        <v>DV</v>
      </c>
      <c r="U248">
        <f>Table1[[#This Row],[Bed Type]]</f>
        <v>0</v>
      </c>
      <c r="V248">
        <f>Table1[[#This Row],[address1]]</f>
        <v>0</v>
      </c>
      <c r="W248">
        <f>Table1[[#This Row],[address2]]</f>
        <v>0</v>
      </c>
      <c r="X248" t="str">
        <f>Table1[[#This Row],[city]]</f>
        <v>Elizabeth City</v>
      </c>
      <c r="Y248" t="str">
        <f>Table1[[#This Row],[state]]</f>
        <v>NC</v>
      </c>
      <c r="Z248">
        <f>Table1[[#This Row],[zip]]</f>
        <v>27906</v>
      </c>
    </row>
    <row r="249" spans="2:26" x14ac:dyDescent="0.35">
      <c r="B249" t="str">
        <f>Table1[[#This Row],[CoC]]</f>
        <v>North Carolina Balance of State CoC</v>
      </c>
      <c r="C249" t="str">
        <f>IF(OR(Table2[[#This Row],[CoC]]="Durham City &amp; County CoC",Table2[[#This Row],[CoC]]="Chapel Hill/Orange County CoC"),"NA",(_xlfn.XLOOKUP(Table2[[#This Row],[HMIS Project ID]],'region ref'!A:A,'region ref'!C:C,"",0)))</f>
        <v>Region 12</v>
      </c>
      <c r="D249" t="str">
        <f>IF(OR(Table2[[#This Row],[CoC]]="Durham City &amp; County CoC",Table2[[#This Row],[CoC]]="Chapel Hill/Orange County CoC"),Table2[[#This Row],[CoC]],(_xlfn.XLOOKUP(Table2[[#This Row],[HMIS Project ID]],'region ref'!A:A,'region ref'!B:B,"",0)))</f>
        <v>Pitt</v>
      </c>
      <c r="E249" t="str">
        <f>Table1[[#This Row],[Organization Name]]</f>
        <v>NCCADV - Multiple BoS Counties</v>
      </c>
      <c r="F249" t="str">
        <f>Table1[[#This Row],[Project Name]]</f>
        <v>NCCADV - Pitt County - Safe@Home Reach Center - RRH - CoC</v>
      </c>
      <c r="G249">
        <f>Table1[[#This Row],[HMIS Project ID]]</f>
        <v>21067</v>
      </c>
      <c r="H249" t="str">
        <f>Table1[[#This Row],[Project Type]]</f>
        <v>RRH</v>
      </c>
      <c r="I249">
        <f>Table1[[#This Row],[Beds HH w/ Children]]</f>
        <v>3</v>
      </c>
      <c r="J249">
        <f>Table1[[#This Row],[Units HH w/ Children]]</f>
        <v>1</v>
      </c>
      <c r="K249">
        <f>Table1[[#This Row],[Beds HH w/o Children]]</f>
        <v>0</v>
      </c>
      <c r="L249">
        <f>Table1[[#This Row],[Year-Round Beds]]</f>
        <v>3</v>
      </c>
      <c r="M249">
        <f>Table1[[#This Row],[Overflow Beds]]</f>
        <v>0</v>
      </c>
      <c r="N249">
        <f>Table1[[#This Row],[Total Seasonal Beds]]</f>
        <v>0</v>
      </c>
      <c r="O249">
        <f>Table1[[#This Row],[Total Beds]]</f>
        <v>3</v>
      </c>
      <c r="P249">
        <f>Table1[[#This Row],[Pit Count]]</f>
        <v>3</v>
      </c>
      <c r="Q249" s="12">
        <f>IFERROR(Table2[[#This Row],[Pit Count]]/Table2[[#This Row],[Total Beds]],"0")</f>
        <v>1</v>
      </c>
      <c r="R249" t="str">
        <f>Table1[[#This Row],[HMIS Participating]]</f>
        <v>Comparable</v>
      </c>
      <c r="S249">
        <f>Table1[[#This Row],[Victim Service Provider]]</f>
        <v>1</v>
      </c>
      <c r="T249" t="str">
        <f>Table1[[#This Row],[Target Population]]</f>
        <v>DV</v>
      </c>
      <c r="U249">
        <f>Table1[[#This Row],[Bed Type]]</f>
        <v>0</v>
      </c>
      <c r="V249">
        <f>Table1[[#This Row],[address1]]</f>
        <v>0</v>
      </c>
      <c r="W249">
        <f>Table1[[#This Row],[address2]]</f>
        <v>0</v>
      </c>
      <c r="X249" t="str">
        <f>Table1[[#This Row],[city]]</f>
        <v>Greenville</v>
      </c>
      <c r="Y249" t="str">
        <f>Table1[[#This Row],[state]]</f>
        <v>NC</v>
      </c>
      <c r="Z249">
        <f>Table1[[#This Row],[zip]]</f>
        <v>27834</v>
      </c>
    </row>
    <row r="250" spans="2:26" x14ac:dyDescent="0.35">
      <c r="B250" t="str">
        <f>Table1[[#This Row],[CoC]]</f>
        <v>North Carolina Balance of State CoC</v>
      </c>
      <c r="C250" t="str">
        <f>IF(OR(Table2[[#This Row],[CoC]]="Durham City &amp; County CoC",Table2[[#This Row],[CoC]]="Chapel Hill/Orange County CoC"),"NA",(_xlfn.XLOOKUP(Table2[[#This Row],[HMIS Project ID]],'region ref'!A:A,'region ref'!C:C,"",0)))</f>
        <v>Region 11</v>
      </c>
      <c r="D250" t="str">
        <f>IF(OR(Table2[[#This Row],[CoC]]="Durham City &amp; County CoC",Table2[[#This Row],[CoC]]="Chapel Hill/Orange County CoC"),Table2[[#This Row],[CoC]],(_xlfn.XLOOKUP(Table2[[#This Row],[HMIS Project ID]],'region ref'!A:A,'region ref'!B:B,"",0)))</f>
        <v>Pasquotank</v>
      </c>
      <c r="E250" t="str">
        <f>Table1[[#This Row],[Organization Name]]</f>
        <v>NCCADV - Multiple BoS Counties</v>
      </c>
      <c r="F250" t="str">
        <f>Table1[[#This Row],[Project Name]]</f>
        <v>NCCADV - Tyrell County - Safe@Home Hyde County Hotline - RRH - CoC</v>
      </c>
      <c r="G250">
        <f>Table1[[#This Row],[HMIS Project ID]]</f>
        <v>20741</v>
      </c>
      <c r="H250" t="str">
        <f>Table1[[#This Row],[Project Type]]</f>
        <v>RRH</v>
      </c>
      <c r="I250">
        <f>Table1[[#This Row],[Beds HH w/ Children]]</f>
        <v>0</v>
      </c>
      <c r="J250">
        <f>Table1[[#This Row],[Units HH w/ Children]]</f>
        <v>0</v>
      </c>
      <c r="K250">
        <f>Table1[[#This Row],[Beds HH w/o Children]]</f>
        <v>1</v>
      </c>
      <c r="L250">
        <f>Table1[[#This Row],[Year-Round Beds]]</f>
        <v>1</v>
      </c>
      <c r="M250">
        <f>Table1[[#This Row],[Overflow Beds]]</f>
        <v>0</v>
      </c>
      <c r="N250">
        <f>Table1[[#This Row],[Total Seasonal Beds]]</f>
        <v>0</v>
      </c>
      <c r="O250">
        <f>Table1[[#This Row],[Total Beds]]</f>
        <v>1</v>
      </c>
      <c r="P250">
        <f>Table1[[#This Row],[Pit Count]]</f>
        <v>1</v>
      </c>
      <c r="Q250" s="12">
        <f>IFERROR(Table2[[#This Row],[Pit Count]]/Table2[[#This Row],[Total Beds]],"0")</f>
        <v>1</v>
      </c>
      <c r="R250" t="str">
        <f>Table1[[#This Row],[HMIS Participating]]</f>
        <v>Comparable</v>
      </c>
      <c r="S250">
        <f>Table1[[#This Row],[Victim Service Provider]]</f>
        <v>1</v>
      </c>
      <c r="T250" t="str">
        <f>Table1[[#This Row],[Target Population]]</f>
        <v>DV</v>
      </c>
      <c r="U250">
        <f>Table1[[#This Row],[Bed Type]]</f>
        <v>0</v>
      </c>
      <c r="V250">
        <f>Table1[[#This Row],[address1]]</f>
        <v>0</v>
      </c>
      <c r="W250">
        <f>Table1[[#This Row],[address2]]</f>
        <v>0</v>
      </c>
      <c r="X250" t="str">
        <f>Table1[[#This Row],[city]]</f>
        <v>Columbia</v>
      </c>
      <c r="Y250" t="str">
        <f>Table1[[#This Row],[state]]</f>
        <v>NC</v>
      </c>
      <c r="Z250">
        <f>Table1[[#This Row],[zip]]</f>
        <v>27925</v>
      </c>
    </row>
    <row r="251" spans="2:26" x14ac:dyDescent="0.35">
      <c r="B251" t="str">
        <f>Table1[[#This Row],[CoC]]</f>
        <v>North Carolina Balance of State CoC</v>
      </c>
      <c r="C251" t="str">
        <f>IF(OR(Table2[[#This Row],[CoC]]="Durham City &amp; County CoC",Table2[[#This Row],[CoC]]="Chapel Hill/Orange County CoC"),"NA",(_xlfn.XLOOKUP(Table2[[#This Row],[HMIS Project ID]],'region ref'!A:A,'region ref'!C:C,"",0)))</f>
        <v>Region 03</v>
      </c>
      <c r="D251" t="str">
        <f>IF(OR(Table2[[#This Row],[CoC]]="Durham City &amp; County CoC",Table2[[#This Row],[CoC]]="Chapel Hill/Orange County CoC"),Table2[[#This Row],[CoC]],(_xlfn.XLOOKUP(Table2[[#This Row],[HMIS Project ID]],'region ref'!A:A,'region ref'!B:B,"",0)))</f>
        <v>McDowell</v>
      </c>
      <c r="E251" t="str">
        <f>Table1[[#This Row],[Organization Name]]</f>
        <v>New Hope of McDowell - McDowell County</v>
      </c>
      <c r="F251" t="str">
        <f>Table1[[#This Row],[Project Name]]</f>
        <v>New Hope of McDowell - McDowell County - ES - Private</v>
      </c>
      <c r="G251">
        <f>Table1[[#This Row],[HMIS Project ID]]</f>
        <v>20734</v>
      </c>
      <c r="H251" t="str">
        <f>Table1[[#This Row],[Project Type]]</f>
        <v>ES</v>
      </c>
      <c r="I251">
        <f>Table1[[#This Row],[Beds HH w/ Children]]</f>
        <v>8</v>
      </c>
      <c r="J251">
        <f>Table1[[#This Row],[Units HH w/ Children]]</f>
        <v>2</v>
      </c>
      <c r="K251">
        <f>Table1[[#This Row],[Beds HH w/o Children]]</f>
        <v>6</v>
      </c>
      <c r="L251">
        <f>Table1[[#This Row],[Year-Round Beds]]</f>
        <v>14</v>
      </c>
      <c r="M251">
        <f>Table1[[#This Row],[Overflow Beds]]</f>
        <v>0</v>
      </c>
      <c r="N251">
        <f>Table1[[#This Row],[Total Seasonal Beds]]</f>
        <v>0</v>
      </c>
      <c r="O251">
        <f>Table1[[#This Row],[Total Beds]]</f>
        <v>14</v>
      </c>
      <c r="P251">
        <f>Table1[[#This Row],[Pit Count]]</f>
        <v>0</v>
      </c>
      <c r="Q251" s="12">
        <f>IFERROR(Table2[[#This Row],[Pit Count]]/Table2[[#This Row],[Total Beds]],"0")</f>
        <v>0</v>
      </c>
      <c r="R251" t="str">
        <f>Table1[[#This Row],[HMIS Participating]]</f>
        <v>No</v>
      </c>
      <c r="S251">
        <f>Table1[[#This Row],[Victim Service Provider]]</f>
        <v>1</v>
      </c>
      <c r="T251" t="str">
        <f>Table1[[#This Row],[Target Population]]</f>
        <v>DV</v>
      </c>
      <c r="U251" t="str">
        <f>Table1[[#This Row],[Bed Type]]</f>
        <v>Facility</v>
      </c>
      <c r="V251">
        <f>Table1[[#This Row],[address1]]</f>
        <v>0</v>
      </c>
      <c r="W251">
        <f>Table1[[#This Row],[address2]]</f>
        <v>0</v>
      </c>
      <c r="X251" t="str">
        <f>Table1[[#This Row],[city]]</f>
        <v>Marion</v>
      </c>
      <c r="Y251" t="str">
        <f>Table1[[#This Row],[state]]</f>
        <v>NC</v>
      </c>
      <c r="Z251">
        <f>Table1[[#This Row],[zip]]</f>
        <v>28752</v>
      </c>
    </row>
    <row r="252" spans="2:26" x14ac:dyDescent="0.35">
      <c r="B252" t="str">
        <f>Table1[[#This Row],[CoC]]</f>
        <v>North Carolina Balance of State CoC</v>
      </c>
      <c r="C252" t="str">
        <f>IF(OR(Table2[[#This Row],[CoC]]="Durham City &amp; County CoC",Table2[[#This Row],[CoC]]="Chapel Hill/Orange County CoC"),"NA",(_xlfn.XLOOKUP(Table2[[#This Row],[HMIS Project ID]],'region ref'!A:A,'region ref'!C:C,"",0)))</f>
        <v>Region 07</v>
      </c>
      <c r="D252" t="str">
        <f>IF(OR(Table2[[#This Row],[CoC]]="Durham City &amp; County CoC",Table2[[#This Row],[CoC]]="Chapel Hill/Orange County CoC"),Table2[[#This Row],[CoC]],(_xlfn.XLOOKUP(Table2[[#This Row],[HMIS Project ID]],'region ref'!A:A,'region ref'!B:B,"",0)))</f>
        <v>Richmond</v>
      </c>
      <c r="E252" t="str">
        <f>Table1[[#This Row],[Organization Name]]</f>
        <v>New Horizons Life and Family Services - Richmond County</v>
      </c>
      <c r="F252" t="str">
        <f>Table1[[#This Row],[Project Name]]</f>
        <v>New Horizons Life and Family Services - Richmond County - Hotel/Motel DV Shelter - ES - Private</v>
      </c>
      <c r="G252">
        <f>Table1[[#This Row],[HMIS Project ID]]</f>
        <v>21098</v>
      </c>
      <c r="H252" t="str">
        <f>Table1[[#This Row],[Project Type]]</f>
        <v>ES</v>
      </c>
      <c r="I252">
        <f>Table1[[#This Row],[Beds HH w/ Children]]</f>
        <v>0</v>
      </c>
      <c r="J252">
        <f>Table1[[#This Row],[Units HH w/ Children]]</f>
        <v>0</v>
      </c>
      <c r="K252">
        <f>Table1[[#This Row],[Beds HH w/o Children]]</f>
        <v>0</v>
      </c>
      <c r="L252">
        <f>Table1[[#This Row],[Year-Round Beds]]</f>
        <v>0</v>
      </c>
      <c r="M252">
        <f>Table1[[#This Row],[Overflow Beds]]</f>
        <v>1</v>
      </c>
      <c r="N252">
        <f>Table1[[#This Row],[Total Seasonal Beds]]</f>
        <v>0</v>
      </c>
      <c r="O252">
        <f>Table1[[#This Row],[Total Beds]]</f>
        <v>1</v>
      </c>
      <c r="P252">
        <f>Table1[[#This Row],[Pit Count]]</f>
        <v>1</v>
      </c>
      <c r="Q252" s="12">
        <f>IFERROR(Table2[[#This Row],[Pit Count]]/Table2[[#This Row],[Total Beds]],"0")</f>
        <v>1</v>
      </c>
      <c r="R252" t="str">
        <f>Table1[[#This Row],[HMIS Participating]]</f>
        <v>Comparable</v>
      </c>
      <c r="S252">
        <f>Table1[[#This Row],[Victim Service Provider]]</f>
        <v>1</v>
      </c>
      <c r="T252" t="str">
        <f>Table1[[#This Row],[Target Population]]</f>
        <v>DV</v>
      </c>
      <c r="U252" t="str">
        <f>Table1[[#This Row],[Bed Type]]</f>
        <v>Voucher</v>
      </c>
      <c r="V252">
        <f>Table1[[#This Row],[address1]]</f>
        <v>0</v>
      </c>
      <c r="W252">
        <f>Table1[[#This Row],[address2]]</f>
        <v>0</v>
      </c>
      <c r="X252" t="str">
        <f>Table1[[#This Row],[city]]</f>
        <v>Rockingham</v>
      </c>
      <c r="Y252" t="str">
        <f>Table1[[#This Row],[state]]</f>
        <v>NC</v>
      </c>
      <c r="Z252">
        <f>Table1[[#This Row],[zip]]</f>
        <v>28379</v>
      </c>
    </row>
    <row r="253" spans="2:26" x14ac:dyDescent="0.35">
      <c r="B253" t="str">
        <f>Table1[[#This Row],[CoC]]</f>
        <v>North Carolina Balance of State CoC</v>
      </c>
      <c r="C253" t="str">
        <f>IF(OR(Table2[[#This Row],[CoC]]="Durham City &amp; County CoC",Table2[[#This Row],[CoC]]="Chapel Hill/Orange County CoC"),"NA",(_xlfn.XLOOKUP(Table2[[#This Row],[HMIS Project ID]],'region ref'!A:A,'region ref'!C:C,"",0)))</f>
        <v>Region 8</v>
      </c>
      <c r="D253" t="str">
        <f>IF(OR(Table2[[#This Row],[CoC]]="Durham City &amp; County CoC",Table2[[#This Row],[CoC]]="Chapel Hill/Orange County CoC"),Table2[[#This Row],[CoC]],(_xlfn.XLOOKUP(Table2[[#This Row],[HMIS Project ID]],'region ref'!A:A,'region ref'!B:B,"",0)))</f>
        <v>Bladen</v>
      </c>
      <c r="E253" t="str">
        <f>Table1[[#This Row],[Organization Name]]</f>
        <v>North Carolina Commission of Indian Affairs - Multiple BoS Counties</v>
      </c>
      <c r="F253" t="str">
        <f>Table1[[#This Row],[Project Name]]</f>
        <v>North Carolina Commission of Indian Affairs - Bladen County - EHV - PH - HUD</v>
      </c>
      <c r="G253">
        <f>Table1[[#This Row],[HMIS Project ID]]</f>
        <v>20813</v>
      </c>
      <c r="H253" t="str">
        <f>Table1[[#This Row],[Project Type]]</f>
        <v>OPH</v>
      </c>
      <c r="I253">
        <f>Table1[[#This Row],[Beds HH w/ Children]]</f>
        <v>0</v>
      </c>
      <c r="J253">
        <f>Table1[[#This Row],[Units HH w/ Children]]</f>
        <v>0</v>
      </c>
      <c r="K253">
        <f>Table1[[#This Row],[Beds HH w/o Children]]</f>
        <v>1</v>
      </c>
      <c r="L253">
        <f>Table1[[#This Row],[Year-Round Beds]]</f>
        <v>1</v>
      </c>
      <c r="M253">
        <f>Table1[[#This Row],[Overflow Beds]]</f>
        <v>0</v>
      </c>
      <c r="N253">
        <f>Table1[[#This Row],[Total Seasonal Beds]]</f>
        <v>0</v>
      </c>
      <c r="O253">
        <f>Table1[[#This Row],[Total Beds]]</f>
        <v>1</v>
      </c>
      <c r="P253">
        <f>Table1[[#This Row],[Pit Count]]</f>
        <v>1</v>
      </c>
      <c r="Q253" s="12">
        <f>IFERROR(Table2[[#This Row],[Pit Count]]/Table2[[#This Row],[Total Beds]],"0")</f>
        <v>1</v>
      </c>
      <c r="R253" t="str">
        <f>Table1[[#This Row],[HMIS Participating]]</f>
        <v>No</v>
      </c>
      <c r="S253">
        <f>Table1[[#This Row],[Victim Service Provider]]</f>
        <v>0</v>
      </c>
      <c r="T253" t="str">
        <f>Table1[[#This Row],[Target Population]]</f>
        <v>NA</v>
      </c>
      <c r="U253">
        <f>Table1[[#This Row],[Bed Type]]</f>
        <v>0</v>
      </c>
      <c r="V253">
        <f>Table1[[#This Row],[address1]]</f>
        <v>0</v>
      </c>
      <c r="W253">
        <f>Table1[[#This Row],[address2]]</f>
        <v>0</v>
      </c>
      <c r="X253" t="str">
        <f>Table1[[#This Row],[city]]</f>
        <v>Elizabethtown</v>
      </c>
      <c r="Y253" t="str">
        <f>Table1[[#This Row],[state]]</f>
        <v>NC</v>
      </c>
      <c r="Z253">
        <f>Table1[[#This Row],[zip]]</f>
        <v>28337</v>
      </c>
    </row>
    <row r="254" spans="2:26" x14ac:dyDescent="0.35">
      <c r="B254" t="str">
        <f>Table1[[#This Row],[CoC]]</f>
        <v>North Carolina Balance of State CoC</v>
      </c>
      <c r="C254" t="str">
        <f>IF(OR(Table2[[#This Row],[CoC]]="Durham City &amp; County CoC",Table2[[#This Row],[CoC]]="Chapel Hill/Orange County CoC"),"NA",(_xlfn.XLOOKUP(Table2[[#This Row],[HMIS Project ID]],'region ref'!A:A,'region ref'!C:C,"",0)))</f>
        <v>Region 08</v>
      </c>
      <c r="D254" t="str">
        <f>IF(OR(Table2[[#This Row],[CoC]]="Durham City &amp; County CoC",Table2[[#This Row],[CoC]]="Chapel Hill/Orange County CoC"),Table2[[#This Row],[CoC]],(_xlfn.XLOOKUP(Table2[[#This Row],[HMIS Project ID]],'region ref'!A:A,'region ref'!B:B,"",0)))</f>
        <v>Columbus</v>
      </c>
      <c r="E254" t="str">
        <f>Table1[[#This Row],[Organization Name]]</f>
        <v>North Carolina Commission of Indian Affairs - Multiple BoS Counties</v>
      </c>
      <c r="F254" t="str">
        <f>Table1[[#This Row],[Project Name]]</f>
        <v>North Carolina Commission of Indian Affairs - Columbus County - EHV - PH - HUD</v>
      </c>
      <c r="G254">
        <f>Table1[[#This Row],[HMIS Project ID]]</f>
        <v>20814</v>
      </c>
      <c r="H254" t="str">
        <f>Table1[[#This Row],[Project Type]]</f>
        <v>OPH</v>
      </c>
      <c r="I254">
        <f>Table1[[#This Row],[Beds HH w/ Children]]</f>
        <v>0</v>
      </c>
      <c r="J254">
        <f>Table1[[#This Row],[Units HH w/ Children]]</f>
        <v>0</v>
      </c>
      <c r="K254">
        <f>Table1[[#This Row],[Beds HH w/o Children]]</f>
        <v>6</v>
      </c>
      <c r="L254">
        <f>Table1[[#This Row],[Year-Round Beds]]</f>
        <v>6</v>
      </c>
      <c r="M254">
        <f>Table1[[#This Row],[Overflow Beds]]</f>
        <v>0</v>
      </c>
      <c r="N254">
        <f>Table1[[#This Row],[Total Seasonal Beds]]</f>
        <v>0</v>
      </c>
      <c r="O254">
        <f>Table1[[#This Row],[Total Beds]]</f>
        <v>6</v>
      </c>
      <c r="P254">
        <f>Table1[[#This Row],[Pit Count]]</f>
        <v>4</v>
      </c>
      <c r="Q254" s="12">
        <f>IFERROR(Table2[[#This Row],[Pit Count]]/Table2[[#This Row],[Total Beds]],"0")</f>
        <v>0.66666666666666663</v>
      </c>
      <c r="R254" t="str">
        <f>Table1[[#This Row],[HMIS Participating]]</f>
        <v>No</v>
      </c>
      <c r="S254">
        <f>Table1[[#This Row],[Victim Service Provider]]</f>
        <v>0</v>
      </c>
      <c r="T254" t="str">
        <f>Table1[[#This Row],[Target Population]]</f>
        <v>NA</v>
      </c>
      <c r="U254">
        <f>Table1[[#This Row],[Bed Type]]</f>
        <v>0</v>
      </c>
      <c r="V254">
        <f>Table1[[#This Row],[address1]]</f>
        <v>0</v>
      </c>
      <c r="W254">
        <f>Table1[[#This Row],[address2]]</f>
        <v>0</v>
      </c>
      <c r="X254" t="str">
        <f>Table1[[#This Row],[city]]</f>
        <v>Lake Waccamaw</v>
      </c>
      <c r="Y254" t="str">
        <f>Table1[[#This Row],[state]]</f>
        <v>NC</v>
      </c>
      <c r="Z254">
        <f>Table1[[#This Row],[zip]]</f>
        <v>28450</v>
      </c>
    </row>
    <row r="255" spans="2:26" x14ac:dyDescent="0.35">
      <c r="B255" t="str">
        <f>Table1[[#This Row],[CoC]]</f>
        <v>North Carolina Balance of State CoC</v>
      </c>
      <c r="C255" t="str">
        <f>IF(OR(Table2[[#This Row],[CoC]]="Durham City &amp; County CoC",Table2[[#This Row],[CoC]]="Chapel Hill/Orange County CoC"),"NA",(_xlfn.XLOOKUP(Table2[[#This Row],[HMIS Project ID]],'region ref'!A:A,'region ref'!C:C,"",0)))</f>
        <v>Region 13</v>
      </c>
      <c r="D255" t="str">
        <f>IF(OR(Table2[[#This Row],[CoC]]="Durham City &amp; County CoC",Table2[[#This Row],[CoC]]="Chapel Hill/Orange County CoC"),Table2[[#This Row],[CoC]],(_xlfn.XLOOKUP(Table2[[#This Row],[HMIS Project ID]],'region ref'!A:A,'region ref'!B:B,"",0)))</f>
        <v>Craven</v>
      </c>
      <c r="E255" t="str">
        <f>Table1[[#This Row],[Organization Name]]</f>
        <v>North Carolina Commission of Indian Affairs - Multiple BoS Counties</v>
      </c>
      <c r="F255" t="str">
        <f>Table1[[#This Row],[Project Name]]</f>
        <v>North Carolina Commission of Indian Affairs - Craven County - EHV - PH - HUD</v>
      </c>
      <c r="G255">
        <f>Table1[[#This Row],[HMIS Project ID]]</f>
        <v>20815</v>
      </c>
      <c r="H255" t="str">
        <f>Table1[[#This Row],[Project Type]]</f>
        <v>OPH</v>
      </c>
      <c r="I255">
        <f>Table1[[#This Row],[Beds HH w/ Children]]</f>
        <v>0</v>
      </c>
      <c r="J255">
        <f>Table1[[#This Row],[Units HH w/ Children]]</f>
        <v>0</v>
      </c>
      <c r="K255">
        <f>Table1[[#This Row],[Beds HH w/o Children]]</f>
        <v>3</v>
      </c>
      <c r="L255">
        <f>Table1[[#This Row],[Year-Round Beds]]</f>
        <v>3</v>
      </c>
      <c r="M255">
        <f>Table1[[#This Row],[Overflow Beds]]</f>
        <v>0</v>
      </c>
      <c r="N255">
        <f>Table1[[#This Row],[Total Seasonal Beds]]</f>
        <v>0</v>
      </c>
      <c r="O255">
        <f>Table1[[#This Row],[Total Beds]]</f>
        <v>3</v>
      </c>
      <c r="P255">
        <f>Table1[[#This Row],[Pit Count]]</f>
        <v>3</v>
      </c>
      <c r="Q255" s="12">
        <f>IFERROR(Table2[[#This Row],[Pit Count]]/Table2[[#This Row],[Total Beds]],"0")</f>
        <v>1</v>
      </c>
      <c r="R255" t="str">
        <f>Table1[[#This Row],[HMIS Participating]]</f>
        <v>No</v>
      </c>
      <c r="S255">
        <f>Table1[[#This Row],[Victim Service Provider]]</f>
        <v>0</v>
      </c>
      <c r="T255" t="str">
        <f>Table1[[#This Row],[Target Population]]</f>
        <v>NA</v>
      </c>
      <c r="U255">
        <f>Table1[[#This Row],[Bed Type]]</f>
        <v>0</v>
      </c>
      <c r="V255">
        <f>Table1[[#This Row],[address1]]</f>
        <v>0</v>
      </c>
      <c r="W255">
        <f>Table1[[#This Row],[address2]]</f>
        <v>0</v>
      </c>
      <c r="X255" t="str">
        <f>Table1[[#This Row],[city]]</f>
        <v>New Bern</v>
      </c>
      <c r="Y255" t="str">
        <f>Table1[[#This Row],[state]]</f>
        <v>NC</v>
      </c>
      <c r="Z255">
        <f>Table1[[#This Row],[zip]]</f>
        <v>28560</v>
      </c>
    </row>
    <row r="256" spans="2:26" x14ac:dyDescent="0.35">
      <c r="B256" t="str">
        <f>Table1[[#This Row],[CoC]]</f>
        <v>North Carolina Balance of State CoC</v>
      </c>
      <c r="C256" t="str">
        <f>IF(OR(Table2[[#This Row],[CoC]]="Durham City &amp; County CoC",Table2[[#This Row],[CoC]]="Chapel Hill/Orange County CoC"),"NA",(_xlfn.XLOOKUP(Table2[[#This Row],[HMIS Project ID]],'region ref'!A:A,'region ref'!C:C,"",0)))</f>
        <v>Region 10</v>
      </c>
      <c r="D256" t="str">
        <f>IF(OR(Table2[[#This Row],[CoC]]="Durham City &amp; County CoC",Table2[[#This Row],[CoC]]="Chapel Hill/Orange County CoC"),Table2[[#This Row],[CoC]],(_xlfn.XLOOKUP(Table2[[#This Row],[HMIS Project ID]],'region ref'!A:A,'region ref'!B:B,"",0)))</f>
        <v>Duplin</v>
      </c>
      <c r="E256" t="str">
        <f>Table1[[#This Row],[Organization Name]]</f>
        <v>North Carolina Commission of Indian Affairs - Multiple BoS Counties</v>
      </c>
      <c r="F256" t="str">
        <f>Table1[[#This Row],[Project Name]]</f>
        <v>North Carolina Commission of Indian Affairs - Duplin County - EHV - PH - HUD</v>
      </c>
      <c r="G256">
        <f>Table1[[#This Row],[HMIS Project ID]]</f>
        <v>20816</v>
      </c>
      <c r="H256" t="str">
        <f>Table1[[#This Row],[Project Type]]</f>
        <v>OPH</v>
      </c>
      <c r="I256">
        <f>Table1[[#This Row],[Beds HH w/ Children]]</f>
        <v>0</v>
      </c>
      <c r="J256">
        <f>Table1[[#This Row],[Units HH w/ Children]]</f>
        <v>0</v>
      </c>
      <c r="K256">
        <f>Table1[[#This Row],[Beds HH w/o Children]]</f>
        <v>1</v>
      </c>
      <c r="L256">
        <f>Table1[[#This Row],[Year-Round Beds]]</f>
        <v>1</v>
      </c>
      <c r="M256">
        <f>Table1[[#This Row],[Overflow Beds]]</f>
        <v>0</v>
      </c>
      <c r="N256">
        <f>Table1[[#This Row],[Total Seasonal Beds]]</f>
        <v>0</v>
      </c>
      <c r="O256">
        <f>Table1[[#This Row],[Total Beds]]</f>
        <v>1</v>
      </c>
      <c r="P256">
        <f>Table1[[#This Row],[Pit Count]]</f>
        <v>1</v>
      </c>
      <c r="Q256" s="12">
        <f>IFERROR(Table2[[#This Row],[Pit Count]]/Table2[[#This Row],[Total Beds]],"0")</f>
        <v>1</v>
      </c>
      <c r="R256" t="str">
        <f>Table1[[#This Row],[HMIS Participating]]</f>
        <v>No</v>
      </c>
      <c r="S256">
        <f>Table1[[#This Row],[Victim Service Provider]]</f>
        <v>0</v>
      </c>
      <c r="T256" t="str">
        <f>Table1[[#This Row],[Target Population]]</f>
        <v>NA</v>
      </c>
      <c r="U256">
        <f>Table1[[#This Row],[Bed Type]]</f>
        <v>0</v>
      </c>
      <c r="V256">
        <f>Table1[[#This Row],[address1]]</f>
        <v>0</v>
      </c>
      <c r="W256">
        <f>Table1[[#This Row],[address2]]</f>
        <v>0</v>
      </c>
      <c r="X256" t="str">
        <f>Table1[[#This Row],[city]]</f>
        <v>Kenansville</v>
      </c>
      <c r="Y256" t="str">
        <f>Table1[[#This Row],[state]]</f>
        <v>NC</v>
      </c>
      <c r="Z256">
        <f>Table1[[#This Row],[zip]]</f>
        <v>28349</v>
      </c>
    </row>
    <row r="257" spans="2:26" x14ac:dyDescent="0.35">
      <c r="B257" t="str">
        <f>Table1[[#This Row],[CoC]]</f>
        <v>North Carolina Balance of State CoC</v>
      </c>
      <c r="C257" t="str">
        <f>IF(OR(Table2[[#This Row],[CoC]]="Durham City &amp; County CoC",Table2[[#This Row],[CoC]]="Chapel Hill/Orange County CoC"),"NA",(_xlfn.XLOOKUP(Table2[[#This Row],[HMIS Project ID]],'region ref'!A:A,'region ref'!C:C,"",0)))</f>
        <v>Region 09</v>
      </c>
      <c r="D257" t="str">
        <f>IF(OR(Table2[[#This Row],[CoC]]="Durham City &amp; County CoC",Table2[[#This Row],[CoC]]="Chapel Hill/Orange County CoC"),Table2[[#This Row],[CoC]],(_xlfn.XLOOKUP(Table2[[#This Row],[HMIS Project ID]],'region ref'!A:A,'region ref'!B:B,"",0)))</f>
        <v>Franklin</v>
      </c>
      <c r="E257" t="str">
        <f>Table1[[#This Row],[Organization Name]]</f>
        <v>North Carolina Commission of Indian Affairs - Multiple BoS Counties</v>
      </c>
      <c r="F257" t="str">
        <f>Table1[[#This Row],[Project Name]]</f>
        <v>North Carolina Commission of Indian Affairs - Franklin County - EHV - PH - HUD</v>
      </c>
      <c r="G257">
        <f>Table1[[#This Row],[HMIS Project ID]]</f>
        <v>20817</v>
      </c>
      <c r="H257" t="str">
        <f>Table1[[#This Row],[Project Type]]</f>
        <v>OPH</v>
      </c>
      <c r="I257">
        <f>Table1[[#This Row],[Beds HH w/ Children]]</f>
        <v>0</v>
      </c>
      <c r="J257">
        <f>Table1[[#This Row],[Units HH w/ Children]]</f>
        <v>0</v>
      </c>
      <c r="K257">
        <f>Table1[[#This Row],[Beds HH w/o Children]]</f>
        <v>24</v>
      </c>
      <c r="L257">
        <f>Table1[[#This Row],[Year-Round Beds]]</f>
        <v>24</v>
      </c>
      <c r="M257">
        <f>Table1[[#This Row],[Overflow Beds]]</f>
        <v>0</v>
      </c>
      <c r="N257">
        <f>Table1[[#This Row],[Total Seasonal Beds]]</f>
        <v>0</v>
      </c>
      <c r="O257">
        <f>Table1[[#This Row],[Total Beds]]</f>
        <v>24</v>
      </c>
      <c r="P257">
        <f>Table1[[#This Row],[Pit Count]]</f>
        <v>16</v>
      </c>
      <c r="Q257" s="12">
        <f>IFERROR(Table2[[#This Row],[Pit Count]]/Table2[[#This Row],[Total Beds]],"0")</f>
        <v>0.66666666666666663</v>
      </c>
      <c r="R257" t="str">
        <f>Table1[[#This Row],[HMIS Participating]]</f>
        <v>No</v>
      </c>
      <c r="S257">
        <f>Table1[[#This Row],[Victim Service Provider]]</f>
        <v>0</v>
      </c>
      <c r="T257" t="str">
        <f>Table1[[#This Row],[Target Population]]</f>
        <v>NA</v>
      </c>
      <c r="U257">
        <f>Table1[[#This Row],[Bed Type]]</f>
        <v>0</v>
      </c>
      <c r="V257">
        <f>Table1[[#This Row],[address1]]</f>
        <v>0</v>
      </c>
      <c r="W257">
        <f>Table1[[#This Row],[address2]]</f>
        <v>0</v>
      </c>
      <c r="X257" t="str">
        <f>Table1[[#This Row],[city]]</f>
        <v>Louisburg</v>
      </c>
      <c r="Y257" t="str">
        <f>Table1[[#This Row],[state]]</f>
        <v>NC</v>
      </c>
      <c r="Z257">
        <f>Table1[[#This Row],[zip]]</f>
        <v>28349</v>
      </c>
    </row>
    <row r="258" spans="2:26" x14ac:dyDescent="0.35">
      <c r="B258" t="str">
        <f>Table1[[#This Row],[CoC]]</f>
        <v>North Carolina Balance of State CoC</v>
      </c>
      <c r="C258" t="str">
        <f>IF(OR(Table2[[#This Row],[CoC]]="Durham City &amp; County CoC",Table2[[#This Row],[CoC]]="Chapel Hill/Orange County CoC"),"NA",(_xlfn.XLOOKUP(Table2[[#This Row],[HMIS Project ID]],'region ref'!A:A,'region ref'!C:C,"",0)))</f>
        <v>Region 09</v>
      </c>
      <c r="D258" t="str">
        <f>IF(OR(Table2[[#This Row],[CoC]]="Durham City &amp; County CoC",Table2[[#This Row],[CoC]]="Chapel Hill/Orange County CoC"),Table2[[#This Row],[CoC]],(_xlfn.XLOOKUP(Table2[[#This Row],[HMIS Project ID]],'region ref'!A:A,'region ref'!B:B,"",0)))</f>
        <v>Granville</v>
      </c>
      <c r="E258" t="str">
        <f>Table1[[#This Row],[Organization Name]]</f>
        <v>North Carolina Commission of Indian Affairs - Multiple BoS Counties</v>
      </c>
      <c r="F258" t="str">
        <f>Table1[[#This Row],[Project Name]]</f>
        <v>North Carolina Commission of Indian Affairs - Granville County - EHV - PH - HUD</v>
      </c>
      <c r="G258">
        <f>Table1[[#This Row],[HMIS Project ID]]</f>
        <v>20818</v>
      </c>
      <c r="H258" t="str">
        <f>Table1[[#This Row],[Project Type]]</f>
        <v>OPH</v>
      </c>
      <c r="I258">
        <f>Table1[[#This Row],[Beds HH w/ Children]]</f>
        <v>0</v>
      </c>
      <c r="J258">
        <f>Table1[[#This Row],[Units HH w/ Children]]</f>
        <v>0</v>
      </c>
      <c r="K258">
        <f>Table1[[#This Row],[Beds HH w/o Children]]</f>
        <v>54</v>
      </c>
      <c r="L258">
        <f>Table1[[#This Row],[Year-Round Beds]]</f>
        <v>54</v>
      </c>
      <c r="M258">
        <f>Table1[[#This Row],[Overflow Beds]]</f>
        <v>0</v>
      </c>
      <c r="N258">
        <f>Table1[[#This Row],[Total Seasonal Beds]]</f>
        <v>0</v>
      </c>
      <c r="O258">
        <f>Table1[[#This Row],[Total Beds]]</f>
        <v>54</v>
      </c>
      <c r="P258">
        <f>Table1[[#This Row],[Pit Count]]</f>
        <v>13</v>
      </c>
      <c r="Q258" s="12">
        <f>IFERROR(Table2[[#This Row],[Pit Count]]/Table2[[#This Row],[Total Beds]],"0")</f>
        <v>0.24074074074074073</v>
      </c>
      <c r="R258" t="str">
        <f>Table1[[#This Row],[HMIS Participating]]</f>
        <v>No</v>
      </c>
      <c r="S258">
        <f>Table1[[#This Row],[Victim Service Provider]]</f>
        <v>0</v>
      </c>
      <c r="T258" t="str">
        <f>Table1[[#This Row],[Target Population]]</f>
        <v>NA</v>
      </c>
      <c r="U258">
        <f>Table1[[#This Row],[Bed Type]]</f>
        <v>0</v>
      </c>
      <c r="V258">
        <f>Table1[[#This Row],[address1]]</f>
        <v>0</v>
      </c>
      <c r="W258">
        <f>Table1[[#This Row],[address2]]</f>
        <v>0</v>
      </c>
      <c r="X258" t="str">
        <f>Table1[[#This Row],[city]]</f>
        <v>Oxford</v>
      </c>
      <c r="Y258" t="str">
        <f>Table1[[#This Row],[state]]</f>
        <v>NC</v>
      </c>
      <c r="Z258">
        <f>Table1[[#This Row],[zip]]</f>
        <v>27565</v>
      </c>
    </row>
    <row r="259" spans="2:26" x14ac:dyDescent="0.35">
      <c r="B259" t="str">
        <f>Table1[[#This Row],[CoC]]</f>
        <v>North Carolina Balance of State CoC</v>
      </c>
      <c r="C259" t="str">
        <f>IF(OR(Table2[[#This Row],[CoC]]="Durham City &amp; County CoC",Table2[[#This Row],[CoC]]="Chapel Hill/Orange County CoC"),"NA",(_xlfn.XLOOKUP(Table2[[#This Row],[HMIS Project ID]],'region ref'!A:A,'region ref'!C:C,"",0)))</f>
        <v>Region 09</v>
      </c>
      <c r="D259" t="str">
        <f>IF(OR(Table2[[#This Row],[CoC]]="Durham City &amp; County CoC",Table2[[#This Row],[CoC]]="Chapel Hill/Orange County CoC"),Table2[[#This Row],[CoC]],(_xlfn.XLOOKUP(Table2[[#This Row],[HMIS Project ID]],'region ref'!A:A,'region ref'!B:B,"",0)))</f>
        <v>Granville</v>
      </c>
      <c r="E259" t="str">
        <f>Table1[[#This Row],[Organization Name]]</f>
        <v>North Carolina Commission of Indian Affairs - Multiple BoS Counties</v>
      </c>
      <c r="F259" t="str">
        <f>Table1[[#This Row],[Project Name]]</f>
        <v>North Carolina Commission of Indian Affairs - Granville County - SV - PH - HUD</v>
      </c>
      <c r="G259">
        <f>Table1[[#This Row],[HMIS Project ID]]</f>
        <v>20974</v>
      </c>
      <c r="H259" t="str">
        <f>Table1[[#This Row],[Project Type]]</f>
        <v>OPH</v>
      </c>
      <c r="I259">
        <f>Table1[[#This Row],[Beds HH w/ Children]]</f>
        <v>0</v>
      </c>
      <c r="J259">
        <f>Table1[[#This Row],[Units HH w/ Children]]</f>
        <v>0</v>
      </c>
      <c r="K259">
        <f>Table1[[#This Row],[Beds HH w/o Children]]</f>
        <v>2</v>
      </c>
      <c r="L259">
        <f>Table1[[#This Row],[Year-Round Beds]]</f>
        <v>2</v>
      </c>
      <c r="M259">
        <f>Table1[[#This Row],[Overflow Beds]]</f>
        <v>0</v>
      </c>
      <c r="N259">
        <f>Table1[[#This Row],[Total Seasonal Beds]]</f>
        <v>0</v>
      </c>
      <c r="O259">
        <f>Table1[[#This Row],[Total Beds]]</f>
        <v>2</v>
      </c>
      <c r="P259">
        <f>Table1[[#This Row],[Pit Count]]</f>
        <v>1</v>
      </c>
      <c r="Q259" s="12">
        <f>IFERROR(Table2[[#This Row],[Pit Count]]/Table2[[#This Row],[Total Beds]],"0")</f>
        <v>0.5</v>
      </c>
      <c r="R259" t="str">
        <f>Table1[[#This Row],[HMIS Participating]]</f>
        <v>No</v>
      </c>
      <c r="S259">
        <f>Table1[[#This Row],[Victim Service Provider]]</f>
        <v>0</v>
      </c>
      <c r="T259" t="str">
        <f>Table1[[#This Row],[Target Population]]</f>
        <v>NA</v>
      </c>
      <c r="U259">
        <f>Table1[[#This Row],[Bed Type]]</f>
        <v>0</v>
      </c>
      <c r="V259" t="str">
        <f>Table1[[#This Row],[address1]]</f>
        <v>100 E Six Forks Rd # 200</v>
      </c>
      <c r="W259">
        <f>Table1[[#This Row],[address2]]</f>
        <v>0</v>
      </c>
      <c r="X259" t="str">
        <f>Table1[[#This Row],[city]]</f>
        <v>Raleigh</v>
      </c>
      <c r="Y259" t="str">
        <f>Table1[[#This Row],[state]]</f>
        <v>NC</v>
      </c>
      <c r="Z259">
        <f>Table1[[#This Row],[zip]]</f>
        <v>27565</v>
      </c>
    </row>
    <row r="260" spans="2:26" x14ac:dyDescent="0.35">
      <c r="B260" t="str">
        <f>Table1[[#This Row],[CoC]]</f>
        <v>North Carolina Balance of State CoC</v>
      </c>
      <c r="C260" t="str">
        <f>IF(OR(Table2[[#This Row],[CoC]]="Durham City &amp; County CoC",Table2[[#This Row],[CoC]]="Chapel Hill/Orange County CoC"),"NA",(_xlfn.XLOOKUP(Table2[[#This Row],[HMIS Project ID]],'region ref'!A:A,'region ref'!C:C,"",0)))</f>
        <v>Region 09</v>
      </c>
      <c r="D260" t="str">
        <f>IF(OR(Table2[[#This Row],[CoC]]="Durham City &amp; County CoC",Table2[[#This Row],[CoC]]="Chapel Hill/Orange County CoC"),Table2[[#This Row],[CoC]],(_xlfn.XLOOKUP(Table2[[#This Row],[HMIS Project ID]],'region ref'!A:A,'region ref'!B:B,"",0)))</f>
        <v>Halifax</v>
      </c>
      <c r="E260" t="str">
        <f>Table1[[#This Row],[Organization Name]]</f>
        <v>North Carolina Commission of Indian Affairs - Multiple BoS Counties</v>
      </c>
      <c r="F260" t="str">
        <f>Table1[[#This Row],[Project Name]]</f>
        <v>North Carolina Commission of Indian Affairs - Halifax County - EHV - PH - HUD</v>
      </c>
      <c r="G260">
        <f>Table1[[#This Row],[HMIS Project ID]]</f>
        <v>20812</v>
      </c>
      <c r="H260" t="str">
        <f>Table1[[#This Row],[Project Type]]</f>
        <v>OPH</v>
      </c>
      <c r="I260">
        <f>Table1[[#This Row],[Beds HH w/ Children]]</f>
        <v>0</v>
      </c>
      <c r="J260">
        <f>Table1[[#This Row],[Units HH w/ Children]]</f>
        <v>0</v>
      </c>
      <c r="K260">
        <f>Table1[[#This Row],[Beds HH w/o Children]]</f>
        <v>101</v>
      </c>
      <c r="L260">
        <f>Table1[[#This Row],[Year-Round Beds]]</f>
        <v>101</v>
      </c>
      <c r="M260">
        <f>Table1[[#This Row],[Overflow Beds]]</f>
        <v>0</v>
      </c>
      <c r="N260">
        <f>Table1[[#This Row],[Total Seasonal Beds]]</f>
        <v>0</v>
      </c>
      <c r="O260">
        <f>Table1[[#This Row],[Total Beds]]</f>
        <v>101</v>
      </c>
      <c r="P260">
        <f>Table1[[#This Row],[Pit Count]]</f>
        <v>79</v>
      </c>
      <c r="Q260" s="12">
        <f>IFERROR(Table2[[#This Row],[Pit Count]]/Table2[[#This Row],[Total Beds]],"0")</f>
        <v>0.78217821782178221</v>
      </c>
      <c r="R260" t="str">
        <f>Table1[[#This Row],[HMIS Participating]]</f>
        <v>No</v>
      </c>
      <c r="S260">
        <f>Table1[[#This Row],[Victim Service Provider]]</f>
        <v>0</v>
      </c>
      <c r="T260" t="str">
        <f>Table1[[#This Row],[Target Population]]</f>
        <v>NA</v>
      </c>
      <c r="U260">
        <f>Table1[[#This Row],[Bed Type]]</f>
        <v>0</v>
      </c>
      <c r="V260">
        <f>Table1[[#This Row],[address1]]</f>
        <v>0</v>
      </c>
      <c r="W260">
        <f>Table1[[#This Row],[address2]]</f>
        <v>0</v>
      </c>
      <c r="X260" t="str">
        <f>Table1[[#This Row],[city]]</f>
        <v>Hollister</v>
      </c>
      <c r="Y260" t="str">
        <f>Table1[[#This Row],[state]]</f>
        <v>NC</v>
      </c>
      <c r="Z260">
        <f>Table1[[#This Row],[zip]]</f>
        <v>27844</v>
      </c>
    </row>
    <row r="261" spans="2:26" x14ac:dyDescent="0.35">
      <c r="B261" t="str">
        <f>Table1[[#This Row],[CoC]]</f>
        <v>North Carolina Balance of State CoC</v>
      </c>
      <c r="C261" t="str">
        <f>IF(OR(Table2[[#This Row],[CoC]]="Durham City &amp; County CoC",Table2[[#This Row],[CoC]]="Chapel Hill/Orange County CoC"),"NA",(_xlfn.XLOOKUP(Table2[[#This Row],[HMIS Project ID]],'region ref'!A:A,'region ref'!C:C,"",0)))</f>
        <v>Region 9</v>
      </c>
      <c r="D261" t="str">
        <f>IF(OR(Table2[[#This Row],[CoC]]="Durham City &amp; County CoC",Table2[[#This Row],[CoC]]="Chapel Hill/Orange County CoC"),Table2[[#This Row],[CoC]],(_xlfn.XLOOKUP(Table2[[#This Row],[HMIS Project ID]],'region ref'!A:A,'region ref'!B:B,"",0)))</f>
        <v>Halifax</v>
      </c>
      <c r="E261" t="str">
        <f>Table1[[#This Row],[Organization Name]]</f>
        <v>North Carolina Commission of Indian Affairs - Multiple BoS Counties</v>
      </c>
      <c r="F261" t="str">
        <f>Table1[[#This Row],[Project Name]]</f>
        <v>North Carolina Commission of Indian Affairs - Halifax County - SV - PH - HUD</v>
      </c>
      <c r="G261">
        <f>Table1[[#This Row],[HMIS Project ID]]</f>
        <v>20845</v>
      </c>
      <c r="H261" t="str">
        <f>Table1[[#This Row],[Project Type]]</f>
        <v>OPH</v>
      </c>
      <c r="I261">
        <f>Table1[[#This Row],[Beds HH w/ Children]]</f>
        <v>0</v>
      </c>
      <c r="J261">
        <f>Table1[[#This Row],[Units HH w/ Children]]</f>
        <v>0</v>
      </c>
      <c r="K261">
        <f>Table1[[#This Row],[Beds HH w/o Children]]</f>
        <v>1</v>
      </c>
      <c r="L261">
        <f>Table1[[#This Row],[Year-Round Beds]]</f>
        <v>1</v>
      </c>
      <c r="M261">
        <f>Table1[[#This Row],[Overflow Beds]]</f>
        <v>0</v>
      </c>
      <c r="N261">
        <f>Table1[[#This Row],[Total Seasonal Beds]]</f>
        <v>0</v>
      </c>
      <c r="O261">
        <f>Table1[[#This Row],[Total Beds]]</f>
        <v>1</v>
      </c>
      <c r="P261">
        <f>Table1[[#This Row],[Pit Count]]</f>
        <v>1</v>
      </c>
      <c r="Q261" s="12">
        <f>IFERROR(Table2[[#This Row],[Pit Count]]/Table2[[#This Row],[Total Beds]],"0")</f>
        <v>1</v>
      </c>
      <c r="R261" t="str">
        <f>Table1[[#This Row],[HMIS Participating]]</f>
        <v>No</v>
      </c>
      <c r="S261">
        <f>Table1[[#This Row],[Victim Service Provider]]</f>
        <v>0</v>
      </c>
      <c r="T261" t="str">
        <f>Table1[[#This Row],[Target Population]]</f>
        <v>NA</v>
      </c>
      <c r="U261">
        <f>Table1[[#This Row],[Bed Type]]</f>
        <v>0</v>
      </c>
      <c r="V261">
        <f>Table1[[#This Row],[address1]]</f>
        <v>0</v>
      </c>
      <c r="W261">
        <f>Table1[[#This Row],[address2]]</f>
        <v>0</v>
      </c>
      <c r="X261" t="str">
        <f>Table1[[#This Row],[city]]</f>
        <v>Roanoke Rapids</v>
      </c>
      <c r="Y261" t="str">
        <f>Table1[[#This Row],[state]]</f>
        <v>NC</v>
      </c>
      <c r="Z261">
        <f>Table1[[#This Row],[zip]]</f>
        <v>27870</v>
      </c>
    </row>
    <row r="262" spans="2:26" x14ac:dyDescent="0.35">
      <c r="B262" t="str">
        <f>Table1[[#This Row],[CoC]]</f>
        <v>North Carolina Balance of State CoC</v>
      </c>
      <c r="C262" t="str">
        <f>IF(OR(Table2[[#This Row],[CoC]]="Durham City &amp; County CoC",Table2[[#This Row],[CoC]]="Chapel Hill/Orange County CoC"),"NA",(_xlfn.XLOOKUP(Table2[[#This Row],[HMIS Project ID]],'region ref'!A:A,'region ref'!C:C,"",0)))</f>
        <v>Region 07</v>
      </c>
      <c r="D262" t="str">
        <f>IF(OR(Table2[[#This Row],[CoC]]="Durham City &amp; County CoC",Table2[[#This Row],[CoC]]="Chapel Hill/Orange County CoC"),Table2[[#This Row],[CoC]],(_xlfn.XLOOKUP(Table2[[#This Row],[HMIS Project ID]],'region ref'!A:A,'region ref'!B:B,"",0)))</f>
        <v>Hoke</v>
      </c>
      <c r="E262" t="str">
        <f>Table1[[#This Row],[Organization Name]]</f>
        <v>North Carolina Commission of Indian Affairs - Multiple BoS Counties</v>
      </c>
      <c r="F262" t="str">
        <f>Table1[[#This Row],[Project Name]]</f>
        <v>North Carolina Commission of Indian Affairs - Hoke County - EHV - PH - HUD</v>
      </c>
      <c r="G262">
        <f>Table1[[#This Row],[HMIS Project ID]]</f>
        <v>20819</v>
      </c>
      <c r="H262" t="str">
        <f>Table1[[#This Row],[Project Type]]</f>
        <v>OPH</v>
      </c>
      <c r="I262">
        <f>Table1[[#This Row],[Beds HH w/ Children]]</f>
        <v>0</v>
      </c>
      <c r="J262">
        <f>Table1[[#This Row],[Units HH w/ Children]]</f>
        <v>0</v>
      </c>
      <c r="K262">
        <f>Table1[[#This Row],[Beds HH w/o Children]]</f>
        <v>6</v>
      </c>
      <c r="L262">
        <f>Table1[[#This Row],[Year-Round Beds]]</f>
        <v>6</v>
      </c>
      <c r="M262">
        <f>Table1[[#This Row],[Overflow Beds]]</f>
        <v>0</v>
      </c>
      <c r="N262">
        <f>Table1[[#This Row],[Total Seasonal Beds]]</f>
        <v>0</v>
      </c>
      <c r="O262">
        <f>Table1[[#This Row],[Total Beds]]</f>
        <v>6</v>
      </c>
      <c r="P262">
        <f>Table1[[#This Row],[Pit Count]]</f>
        <v>5</v>
      </c>
      <c r="Q262" s="12">
        <f>IFERROR(Table2[[#This Row],[Pit Count]]/Table2[[#This Row],[Total Beds]],"0")</f>
        <v>0.83333333333333337</v>
      </c>
      <c r="R262" t="str">
        <f>Table1[[#This Row],[HMIS Participating]]</f>
        <v>No</v>
      </c>
      <c r="S262">
        <f>Table1[[#This Row],[Victim Service Provider]]</f>
        <v>0</v>
      </c>
      <c r="T262" t="str">
        <f>Table1[[#This Row],[Target Population]]</f>
        <v>NA</v>
      </c>
      <c r="U262">
        <f>Table1[[#This Row],[Bed Type]]</f>
        <v>0</v>
      </c>
      <c r="V262">
        <f>Table1[[#This Row],[address1]]</f>
        <v>0</v>
      </c>
      <c r="W262">
        <f>Table1[[#This Row],[address2]]</f>
        <v>0</v>
      </c>
      <c r="X262" t="str">
        <f>Table1[[#This Row],[city]]</f>
        <v>Raeford</v>
      </c>
      <c r="Y262" t="str">
        <f>Table1[[#This Row],[state]]</f>
        <v>NC</v>
      </c>
      <c r="Z262">
        <f>Table1[[#This Row],[zip]]</f>
        <v>28376</v>
      </c>
    </row>
    <row r="263" spans="2:26" x14ac:dyDescent="0.35">
      <c r="B263" t="str">
        <f>Table1[[#This Row],[CoC]]</f>
        <v>North Carolina Balance of State CoC</v>
      </c>
      <c r="C263" t="str">
        <f>IF(OR(Table2[[#This Row],[CoC]]="Durham City &amp; County CoC",Table2[[#This Row],[CoC]]="Chapel Hill/Orange County CoC"),"NA",(_xlfn.XLOOKUP(Table2[[#This Row],[HMIS Project ID]],'region ref'!A:A,'region ref'!C:C,"",0)))</f>
        <v>Region 12</v>
      </c>
      <c r="D263" t="str">
        <f>IF(OR(Table2[[#This Row],[CoC]]="Durham City &amp; County CoC",Table2[[#This Row],[CoC]]="Chapel Hill/Orange County CoC"),Table2[[#This Row],[CoC]],(_xlfn.XLOOKUP(Table2[[#This Row],[HMIS Project ID]],'region ref'!A:A,'region ref'!B:B,"",0)))</f>
        <v>Martin</v>
      </c>
      <c r="E263" t="str">
        <f>Table1[[#This Row],[Organization Name]]</f>
        <v>North Carolina Commission of Indian Affairs - Multiple BoS Counties</v>
      </c>
      <c r="F263" t="str">
        <f>Table1[[#This Row],[Project Name]]</f>
        <v>North Carolina Commission of Indian Affairs - Martin County - EHV - PH - HUD</v>
      </c>
      <c r="G263">
        <f>Table1[[#This Row],[HMIS Project ID]]</f>
        <v>20820</v>
      </c>
      <c r="H263" t="str">
        <f>Table1[[#This Row],[Project Type]]</f>
        <v>OPH</v>
      </c>
      <c r="I263">
        <f>Table1[[#This Row],[Beds HH w/ Children]]</f>
        <v>0</v>
      </c>
      <c r="J263">
        <f>Table1[[#This Row],[Units HH w/ Children]]</f>
        <v>0</v>
      </c>
      <c r="K263">
        <f>Table1[[#This Row],[Beds HH w/o Children]]</f>
        <v>1</v>
      </c>
      <c r="L263">
        <f>Table1[[#This Row],[Year-Round Beds]]</f>
        <v>1</v>
      </c>
      <c r="M263">
        <f>Table1[[#This Row],[Overflow Beds]]</f>
        <v>0</v>
      </c>
      <c r="N263">
        <f>Table1[[#This Row],[Total Seasonal Beds]]</f>
        <v>0</v>
      </c>
      <c r="O263">
        <f>Table1[[#This Row],[Total Beds]]</f>
        <v>1</v>
      </c>
      <c r="P263">
        <f>Table1[[#This Row],[Pit Count]]</f>
        <v>1</v>
      </c>
      <c r="Q263" s="12">
        <f>IFERROR(Table2[[#This Row],[Pit Count]]/Table2[[#This Row],[Total Beds]],"0")</f>
        <v>1</v>
      </c>
      <c r="R263" t="str">
        <f>Table1[[#This Row],[HMIS Participating]]</f>
        <v>No</v>
      </c>
      <c r="S263">
        <f>Table1[[#This Row],[Victim Service Provider]]</f>
        <v>0</v>
      </c>
      <c r="T263" t="str">
        <f>Table1[[#This Row],[Target Population]]</f>
        <v>NA</v>
      </c>
      <c r="U263">
        <f>Table1[[#This Row],[Bed Type]]</f>
        <v>0</v>
      </c>
      <c r="V263">
        <f>Table1[[#This Row],[address1]]</f>
        <v>0</v>
      </c>
      <c r="W263">
        <f>Table1[[#This Row],[address2]]</f>
        <v>0</v>
      </c>
      <c r="X263" t="str">
        <f>Table1[[#This Row],[city]]</f>
        <v>Williamston</v>
      </c>
      <c r="Y263" t="str">
        <f>Table1[[#This Row],[state]]</f>
        <v>NC</v>
      </c>
      <c r="Z263">
        <f>Table1[[#This Row],[zip]]</f>
        <v>27892</v>
      </c>
    </row>
    <row r="264" spans="2:26" x14ac:dyDescent="0.35">
      <c r="B264" t="str">
        <f>Table1[[#This Row],[CoC]]</f>
        <v>North Carolina Balance of State CoC</v>
      </c>
      <c r="C264" t="str">
        <f>IF(OR(Table2[[#This Row],[CoC]]="Durham City &amp; County CoC",Table2[[#This Row],[CoC]]="Chapel Hill/Orange County CoC"),"NA",(_xlfn.XLOOKUP(Table2[[#This Row],[HMIS Project ID]],'region ref'!A:A,'region ref'!C:C,"",0)))</f>
        <v>Region 07</v>
      </c>
      <c r="D264" t="str">
        <f>IF(OR(Table2[[#This Row],[CoC]]="Durham City &amp; County CoC",Table2[[#This Row],[CoC]]="Chapel Hill/Orange County CoC"),Table2[[#This Row],[CoC]],(_xlfn.XLOOKUP(Table2[[#This Row],[HMIS Project ID]],'region ref'!A:A,'region ref'!B:B,"",0)))</f>
        <v>Moore</v>
      </c>
      <c r="E264" t="str">
        <f>Table1[[#This Row],[Organization Name]]</f>
        <v>North Carolina Commission of Indian Affairs - Multiple BoS Counties</v>
      </c>
      <c r="F264" t="str">
        <f>Table1[[#This Row],[Project Name]]</f>
        <v>North Carolina Commission of Indian Affairs - Moore County - EHV - PH - HUD</v>
      </c>
      <c r="G264">
        <f>Table1[[#This Row],[HMIS Project ID]]</f>
        <v>20822</v>
      </c>
      <c r="H264" t="str">
        <f>Table1[[#This Row],[Project Type]]</f>
        <v>OPH</v>
      </c>
      <c r="I264">
        <f>Table1[[#This Row],[Beds HH w/ Children]]</f>
        <v>0</v>
      </c>
      <c r="J264">
        <f>Table1[[#This Row],[Units HH w/ Children]]</f>
        <v>0</v>
      </c>
      <c r="K264">
        <f>Table1[[#This Row],[Beds HH w/o Children]]</f>
        <v>4</v>
      </c>
      <c r="L264">
        <f>Table1[[#This Row],[Year-Round Beds]]</f>
        <v>4</v>
      </c>
      <c r="M264">
        <f>Table1[[#This Row],[Overflow Beds]]</f>
        <v>0</v>
      </c>
      <c r="N264">
        <f>Table1[[#This Row],[Total Seasonal Beds]]</f>
        <v>0</v>
      </c>
      <c r="O264">
        <f>Table1[[#This Row],[Total Beds]]</f>
        <v>4</v>
      </c>
      <c r="P264">
        <f>Table1[[#This Row],[Pit Count]]</f>
        <v>3</v>
      </c>
      <c r="Q264" s="12">
        <f>IFERROR(Table2[[#This Row],[Pit Count]]/Table2[[#This Row],[Total Beds]],"0")</f>
        <v>0.75</v>
      </c>
      <c r="R264" t="str">
        <f>Table1[[#This Row],[HMIS Participating]]</f>
        <v>No</v>
      </c>
      <c r="S264">
        <f>Table1[[#This Row],[Victim Service Provider]]</f>
        <v>0</v>
      </c>
      <c r="T264" t="str">
        <f>Table1[[#This Row],[Target Population]]</f>
        <v>NA</v>
      </c>
      <c r="U264">
        <f>Table1[[#This Row],[Bed Type]]</f>
        <v>0</v>
      </c>
      <c r="V264">
        <f>Table1[[#This Row],[address1]]</f>
        <v>0</v>
      </c>
      <c r="W264">
        <f>Table1[[#This Row],[address2]]</f>
        <v>0</v>
      </c>
      <c r="X264" t="str">
        <f>Table1[[#This Row],[city]]</f>
        <v>Southern Pines</v>
      </c>
      <c r="Y264" t="str">
        <f>Table1[[#This Row],[state]]</f>
        <v>NC</v>
      </c>
      <c r="Z264">
        <f>Table1[[#This Row],[zip]]</f>
        <v>28387</v>
      </c>
    </row>
    <row r="265" spans="2:26" x14ac:dyDescent="0.35">
      <c r="B265" t="str">
        <f>Table1[[#This Row],[CoC]]</f>
        <v>North Carolina Balance of State CoC</v>
      </c>
      <c r="C265" t="str">
        <f>IF(OR(Table2[[#This Row],[CoC]]="Durham City &amp; County CoC",Table2[[#This Row],[CoC]]="Chapel Hill/Orange County CoC"),"NA",(_xlfn.XLOOKUP(Table2[[#This Row],[HMIS Project ID]],'region ref'!A:A,'region ref'!C:C,"",0)))</f>
        <v>Region 09</v>
      </c>
      <c r="D265" t="str">
        <f>IF(OR(Table2[[#This Row],[CoC]]="Durham City &amp; County CoC",Table2[[#This Row],[CoC]]="Chapel Hill/Orange County CoC"),Table2[[#This Row],[CoC]],(_xlfn.XLOOKUP(Table2[[#This Row],[HMIS Project ID]],'region ref'!A:A,'region ref'!B:B,"",0)))</f>
        <v>Nash</v>
      </c>
      <c r="E265" t="str">
        <f>Table1[[#This Row],[Organization Name]]</f>
        <v>North Carolina Commission of Indian Affairs - Multiple BoS Counties</v>
      </c>
      <c r="F265" t="str">
        <f>Table1[[#This Row],[Project Name]]</f>
        <v>North Carolina Commission of Indian Affairs - Nash County - EHV - PH - HUD</v>
      </c>
      <c r="G265">
        <f>Table1[[#This Row],[HMIS Project ID]]</f>
        <v>20823</v>
      </c>
      <c r="H265" t="str">
        <f>Table1[[#This Row],[Project Type]]</f>
        <v>OPH</v>
      </c>
      <c r="I265">
        <f>Table1[[#This Row],[Beds HH w/ Children]]</f>
        <v>0</v>
      </c>
      <c r="J265">
        <f>Table1[[#This Row],[Units HH w/ Children]]</f>
        <v>0</v>
      </c>
      <c r="K265">
        <f>Table1[[#This Row],[Beds HH w/o Children]]</f>
        <v>60</v>
      </c>
      <c r="L265">
        <f>Table1[[#This Row],[Year-Round Beds]]</f>
        <v>60</v>
      </c>
      <c r="M265">
        <f>Table1[[#This Row],[Overflow Beds]]</f>
        <v>0</v>
      </c>
      <c r="N265">
        <f>Table1[[#This Row],[Total Seasonal Beds]]</f>
        <v>0</v>
      </c>
      <c r="O265">
        <f>Table1[[#This Row],[Total Beds]]</f>
        <v>60</v>
      </c>
      <c r="P265">
        <f>Table1[[#This Row],[Pit Count]]</f>
        <v>56</v>
      </c>
      <c r="Q265" s="12">
        <f>IFERROR(Table2[[#This Row],[Pit Count]]/Table2[[#This Row],[Total Beds]],"0")</f>
        <v>0.93333333333333335</v>
      </c>
      <c r="R265" t="str">
        <f>Table1[[#This Row],[HMIS Participating]]</f>
        <v>No</v>
      </c>
      <c r="S265">
        <f>Table1[[#This Row],[Victim Service Provider]]</f>
        <v>0</v>
      </c>
      <c r="T265" t="str">
        <f>Table1[[#This Row],[Target Population]]</f>
        <v>NA</v>
      </c>
      <c r="U265">
        <f>Table1[[#This Row],[Bed Type]]</f>
        <v>0</v>
      </c>
      <c r="V265">
        <f>Table1[[#This Row],[address1]]</f>
        <v>0</v>
      </c>
      <c r="W265">
        <f>Table1[[#This Row],[address2]]</f>
        <v>0</v>
      </c>
      <c r="X265" t="str">
        <f>Table1[[#This Row],[city]]</f>
        <v>Rocky Mount</v>
      </c>
      <c r="Y265" t="str">
        <f>Table1[[#This Row],[state]]</f>
        <v>NC</v>
      </c>
      <c r="Z265">
        <f>Table1[[#This Row],[zip]]</f>
        <v>27804</v>
      </c>
    </row>
    <row r="266" spans="2:26" x14ac:dyDescent="0.35">
      <c r="B266" t="str">
        <f>Table1[[#This Row],[CoC]]</f>
        <v>North Carolina Balance of State CoC</v>
      </c>
      <c r="C266" t="str">
        <f>IF(OR(Table2[[#This Row],[CoC]]="Durham City &amp; County CoC",Table2[[#This Row],[CoC]]="Chapel Hill/Orange County CoC"),"NA",(_xlfn.XLOOKUP(Table2[[#This Row],[HMIS Project ID]],'region ref'!A:A,'region ref'!C:C,"",0)))</f>
        <v>Region 13</v>
      </c>
      <c r="D266" t="str">
        <f>IF(OR(Table2[[#This Row],[CoC]]="Durham City &amp; County CoC",Table2[[#This Row],[CoC]]="Chapel Hill/Orange County CoC"),Table2[[#This Row],[CoC]],(_xlfn.XLOOKUP(Table2[[#This Row],[HMIS Project ID]],'region ref'!A:A,'region ref'!B:B,"",0)))</f>
        <v>Onslow</v>
      </c>
      <c r="E266" t="str">
        <f>Table1[[#This Row],[Organization Name]]</f>
        <v>North Carolina Commission of Indian Affairs - Multiple BoS Counties</v>
      </c>
      <c r="F266" t="str">
        <f>Table1[[#This Row],[Project Name]]</f>
        <v>North Carolina Commission of Indian Affairs - Onslow County - EHV - PH - HUD</v>
      </c>
      <c r="G266">
        <f>Table1[[#This Row],[HMIS Project ID]]</f>
        <v>20824</v>
      </c>
      <c r="H266" t="str">
        <f>Table1[[#This Row],[Project Type]]</f>
        <v>OPH</v>
      </c>
      <c r="I266">
        <f>Table1[[#This Row],[Beds HH w/ Children]]</f>
        <v>0</v>
      </c>
      <c r="J266">
        <f>Table1[[#This Row],[Units HH w/ Children]]</f>
        <v>0</v>
      </c>
      <c r="K266">
        <f>Table1[[#This Row],[Beds HH w/o Children]]</f>
        <v>112</v>
      </c>
      <c r="L266">
        <f>Table1[[#This Row],[Year-Round Beds]]</f>
        <v>112</v>
      </c>
      <c r="M266">
        <f>Table1[[#This Row],[Overflow Beds]]</f>
        <v>0</v>
      </c>
      <c r="N266">
        <f>Table1[[#This Row],[Total Seasonal Beds]]</f>
        <v>0</v>
      </c>
      <c r="O266">
        <f>Table1[[#This Row],[Total Beds]]</f>
        <v>112</v>
      </c>
      <c r="P266">
        <f>Table1[[#This Row],[Pit Count]]</f>
        <v>94</v>
      </c>
      <c r="Q266" s="12">
        <f>IFERROR(Table2[[#This Row],[Pit Count]]/Table2[[#This Row],[Total Beds]],"0")</f>
        <v>0.8392857142857143</v>
      </c>
      <c r="R266" t="str">
        <f>Table1[[#This Row],[HMIS Participating]]</f>
        <v>No</v>
      </c>
      <c r="S266">
        <f>Table1[[#This Row],[Victim Service Provider]]</f>
        <v>0</v>
      </c>
      <c r="T266" t="str">
        <f>Table1[[#This Row],[Target Population]]</f>
        <v>NA</v>
      </c>
      <c r="U266">
        <f>Table1[[#This Row],[Bed Type]]</f>
        <v>0</v>
      </c>
      <c r="V266">
        <f>Table1[[#This Row],[address1]]</f>
        <v>0</v>
      </c>
      <c r="W266">
        <f>Table1[[#This Row],[address2]]</f>
        <v>0</v>
      </c>
      <c r="X266" t="str">
        <f>Table1[[#This Row],[city]]</f>
        <v>Jacksonville</v>
      </c>
      <c r="Y266" t="str">
        <f>Table1[[#This Row],[state]]</f>
        <v>NC</v>
      </c>
      <c r="Z266">
        <f>Table1[[#This Row],[zip]]</f>
        <v>28540</v>
      </c>
    </row>
    <row r="267" spans="2:26" x14ac:dyDescent="0.35">
      <c r="B267" t="str">
        <f>Table1[[#This Row],[CoC]]</f>
        <v>North Carolina Balance of State CoC</v>
      </c>
      <c r="C267" t="str">
        <f>IF(OR(Table2[[#This Row],[CoC]]="Durham City &amp; County CoC",Table2[[#This Row],[CoC]]="Chapel Hill/Orange County CoC"),"NA",(_xlfn.XLOOKUP(Table2[[#This Row],[HMIS Project ID]],'region ref'!A:A,'region ref'!C:C,"",0)))</f>
        <v>Region 11</v>
      </c>
      <c r="D267" t="str">
        <f>IF(OR(Table2[[#This Row],[CoC]]="Durham City &amp; County CoC",Table2[[#This Row],[CoC]]="Chapel Hill/Orange County CoC"),Table2[[#This Row],[CoC]],(_xlfn.XLOOKUP(Table2[[#This Row],[HMIS Project ID]],'region ref'!A:A,'region ref'!B:B,"",0)))</f>
        <v>Pasquotank</v>
      </c>
      <c r="E267" t="str">
        <f>Table1[[#This Row],[Organization Name]]</f>
        <v>North Carolina Commission of Indian Affairs - Multiple BoS Counties</v>
      </c>
      <c r="F267" t="str">
        <f>Table1[[#This Row],[Project Name]]</f>
        <v>North Carolina Commission of Indian Affairs - Pasquotank County - EHV - PH - HUD</v>
      </c>
      <c r="G267">
        <f>Table1[[#This Row],[HMIS Project ID]]</f>
        <v>20825</v>
      </c>
      <c r="H267" t="str">
        <f>Table1[[#This Row],[Project Type]]</f>
        <v>OPH</v>
      </c>
      <c r="I267">
        <f>Table1[[#This Row],[Beds HH w/ Children]]</f>
        <v>14</v>
      </c>
      <c r="J267">
        <f>Table1[[#This Row],[Units HH w/ Children]]</f>
        <v>7</v>
      </c>
      <c r="K267">
        <f>Table1[[#This Row],[Beds HH w/o Children]]</f>
        <v>0</v>
      </c>
      <c r="L267">
        <f>Table1[[#This Row],[Year-Round Beds]]</f>
        <v>14</v>
      </c>
      <c r="M267">
        <f>Table1[[#This Row],[Overflow Beds]]</f>
        <v>0</v>
      </c>
      <c r="N267">
        <f>Table1[[#This Row],[Total Seasonal Beds]]</f>
        <v>0</v>
      </c>
      <c r="O267">
        <f>Table1[[#This Row],[Total Beds]]</f>
        <v>14</v>
      </c>
      <c r="P267">
        <f>Table1[[#This Row],[Pit Count]]</f>
        <v>7</v>
      </c>
      <c r="Q267" s="12">
        <f>IFERROR(Table2[[#This Row],[Pit Count]]/Table2[[#This Row],[Total Beds]],"0")</f>
        <v>0.5</v>
      </c>
      <c r="R267" t="str">
        <f>Table1[[#This Row],[HMIS Participating]]</f>
        <v>No</v>
      </c>
      <c r="S267">
        <f>Table1[[#This Row],[Victim Service Provider]]</f>
        <v>0</v>
      </c>
      <c r="T267" t="str">
        <f>Table1[[#This Row],[Target Population]]</f>
        <v>NA</v>
      </c>
      <c r="U267">
        <f>Table1[[#This Row],[Bed Type]]</f>
        <v>0</v>
      </c>
      <c r="V267">
        <f>Table1[[#This Row],[address1]]</f>
        <v>0</v>
      </c>
      <c r="W267">
        <f>Table1[[#This Row],[address2]]</f>
        <v>0</v>
      </c>
      <c r="X267" t="str">
        <f>Table1[[#This Row],[city]]</f>
        <v>Elizabeth City</v>
      </c>
      <c r="Y267" t="str">
        <f>Table1[[#This Row],[state]]</f>
        <v>NC</v>
      </c>
      <c r="Z267">
        <f>Table1[[#This Row],[zip]]</f>
        <v>27909</v>
      </c>
    </row>
    <row r="268" spans="2:26" x14ac:dyDescent="0.35">
      <c r="B268" t="str">
        <f>Table1[[#This Row],[CoC]]</f>
        <v>North Carolina Balance of State CoC</v>
      </c>
      <c r="C268" t="str">
        <f>IF(OR(Table2[[#This Row],[CoC]]="Durham City &amp; County CoC",Table2[[#This Row],[CoC]]="Chapel Hill/Orange County CoC"),"NA",(_xlfn.XLOOKUP(Table2[[#This Row],[HMIS Project ID]],'region ref'!A:A,'region ref'!C:C,"",0)))</f>
        <v>Region 11</v>
      </c>
      <c r="D268" t="str">
        <f>IF(OR(Table2[[#This Row],[CoC]]="Durham City &amp; County CoC",Table2[[#This Row],[CoC]]="Chapel Hill/Orange County CoC"),Table2[[#This Row],[CoC]],(_xlfn.XLOOKUP(Table2[[#This Row],[HMIS Project ID]],'region ref'!A:A,'region ref'!B:B,"",0)))</f>
        <v>Perquimans</v>
      </c>
      <c r="E268" t="str">
        <f>Table1[[#This Row],[Organization Name]]</f>
        <v>North Carolina Commission of Indian Affairs - Multiple BoS Counties</v>
      </c>
      <c r="F268" t="str">
        <f>Table1[[#This Row],[Project Name]]</f>
        <v>North Carolina Commission of Indian Affairs - Perquimans County - EHV - PH - HUD</v>
      </c>
      <c r="G268">
        <f>Table1[[#This Row],[HMIS Project ID]]</f>
        <v>20826</v>
      </c>
      <c r="H268" t="str">
        <f>Table1[[#This Row],[Project Type]]</f>
        <v>OPH</v>
      </c>
      <c r="I268">
        <f>Table1[[#This Row],[Beds HH w/ Children]]</f>
        <v>0</v>
      </c>
      <c r="J268">
        <f>Table1[[#This Row],[Units HH w/ Children]]</f>
        <v>0</v>
      </c>
      <c r="K268">
        <f>Table1[[#This Row],[Beds HH w/o Children]]</f>
        <v>1</v>
      </c>
      <c r="L268">
        <f>Table1[[#This Row],[Year-Round Beds]]</f>
        <v>1</v>
      </c>
      <c r="M268">
        <f>Table1[[#This Row],[Overflow Beds]]</f>
        <v>0</v>
      </c>
      <c r="N268">
        <f>Table1[[#This Row],[Total Seasonal Beds]]</f>
        <v>0</v>
      </c>
      <c r="O268">
        <f>Table1[[#This Row],[Total Beds]]</f>
        <v>1</v>
      </c>
      <c r="P268">
        <f>Table1[[#This Row],[Pit Count]]</f>
        <v>1</v>
      </c>
      <c r="Q268" s="12">
        <f>IFERROR(Table2[[#This Row],[Pit Count]]/Table2[[#This Row],[Total Beds]],"0")</f>
        <v>1</v>
      </c>
      <c r="R268" t="str">
        <f>Table1[[#This Row],[HMIS Participating]]</f>
        <v>No</v>
      </c>
      <c r="S268">
        <f>Table1[[#This Row],[Victim Service Provider]]</f>
        <v>0</v>
      </c>
      <c r="T268" t="str">
        <f>Table1[[#This Row],[Target Population]]</f>
        <v>NA</v>
      </c>
      <c r="U268">
        <f>Table1[[#This Row],[Bed Type]]</f>
        <v>0</v>
      </c>
      <c r="V268">
        <f>Table1[[#This Row],[address1]]</f>
        <v>0</v>
      </c>
      <c r="W268">
        <f>Table1[[#This Row],[address2]]</f>
        <v>0</v>
      </c>
      <c r="X268" t="str">
        <f>Table1[[#This Row],[city]]</f>
        <v>Hertford</v>
      </c>
      <c r="Y268" t="str">
        <f>Table1[[#This Row],[state]]</f>
        <v>NC</v>
      </c>
      <c r="Z268">
        <f>Table1[[#This Row],[zip]]</f>
        <v>27944</v>
      </c>
    </row>
    <row r="269" spans="2:26" x14ac:dyDescent="0.35">
      <c r="B269" t="str">
        <f>Table1[[#This Row],[CoC]]</f>
        <v>North Carolina Balance of State CoC</v>
      </c>
      <c r="C269" t="str">
        <f>IF(OR(Table2[[#This Row],[CoC]]="Durham City &amp; County CoC",Table2[[#This Row],[CoC]]="Chapel Hill/Orange County CoC"),"NA",(_xlfn.XLOOKUP(Table2[[#This Row],[HMIS Project ID]],'region ref'!A:A,'region ref'!C:C,"",0)))</f>
        <v>Region 06</v>
      </c>
      <c r="D269" t="str">
        <f>IF(OR(Table2[[#This Row],[CoC]]="Durham City &amp; County CoC",Table2[[#This Row],[CoC]]="Chapel Hill/Orange County CoC"),Table2[[#This Row],[CoC]],(_xlfn.XLOOKUP(Table2[[#This Row],[HMIS Project ID]],'region ref'!A:A,'region ref'!B:B,"",0)))</f>
        <v>Person</v>
      </c>
      <c r="E269" t="str">
        <f>Table1[[#This Row],[Organization Name]]</f>
        <v>North Carolina Commission of Indian Affairs - Multiple BoS Counties</v>
      </c>
      <c r="F269" t="str">
        <f>Table1[[#This Row],[Project Name]]</f>
        <v>North Carolina Commission of Indian Affairs - Person County - EHV - PH - HUD</v>
      </c>
      <c r="G269">
        <f>Table1[[#This Row],[HMIS Project ID]]</f>
        <v>20827</v>
      </c>
      <c r="H269" t="str">
        <f>Table1[[#This Row],[Project Type]]</f>
        <v>OPH</v>
      </c>
      <c r="I269">
        <f>Table1[[#This Row],[Beds HH w/ Children]]</f>
        <v>0</v>
      </c>
      <c r="J269">
        <f>Table1[[#This Row],[Units HH w/ Children]]</f>
        <v>0</v>
      </c>
      <c r="K269">
        <f>Table1[[#This Row],[Beds HH w/o Children]]</f>
        <v>9</v>
      </c>
      <c r="L269">
        <f>Table1[[#This Row],[Year-Round Beds]]</f>
        <v>9</v>
      </c>
      <c r="M269">
        <f>Table1[[#This Row],[Overflow Beds]]</f>
        <v>0</v>
      </c>
      <c r="N269">
        <f>Table1[[#This Row],[Total Seasonal Beds]]</f>
        <v>0</v>
      </c>
      <c r="O269">
        <f>Table1[[#This Row],[Total Beds]]</f>
        <v>9</v>
      </c>
      <c r="P269">
        <f>Table1[[#This Row],[Pit Count]]</f>
        <v>9</v>
      </c>
      <c r="Q269" s="12">
        <f>IFERROR(Table2[[#This Row],[Pit Count]]/Table2[[#This Row],[Total Beds]],"0")</f>
        <v>1</v>
      </c>
      <c r="R269" t="str">
        <f>Table1[[#This Row],[HMIS Participating]]</f>
        <v>No</v>
      </c>
      <c r="S269">
        <f>Table1[[#This Row],[Victim Service Provider]]</f>
        <v>0</v>
      </c>
      <c r="T269" t="str">
        <f>Table1[[#This Row],[Target Population]]</f>
        <v>NA</v>
      </c>
      <c r="U269">
        <f>Table1[[#This Row],[Bed Type]]</f>
        <v>0</v>
      </c>
      <c r="V269">
        <f>Table1[[#This Row],[address1]]</f>
        <v>0</v>
      </c>
      <c r="W269">
        <f>Table1[[#This Row],[address2]]</f>
        <v>0</v>
      </c>
      <c r="X269" t="str">
        <f>Table1[[#This Row],[city]]</f>
        <v>Roxboro</v>
      </c>
      <c r="Y269" t="str">
        <f>Table1[[#This Row],[state]]</f>
        <v>NC</v>
      </c>
      <c r="Z269">
        <f>Table1[[#This Row],[zip]]</f>
        <v>27573</v>
      </c>
    </row>
    <row r="270" spans="2:26" x14ac:dyDescent="0.35">
      <c r="B270" t="str">
        <f>Table1[[#This Row],[CoC]]</f>
        <v>North Carolina Balance of State CoC</v>
      </c>
      <c r="C270" t="str">
        <f>IF(OR(Table2[[#This Row],[CoC]]="Durham City &amp; County CoC",Table2[[#This Row],[CoC]]="Chapel Hill/Orange County CoC"),"NA",(_xlfn.XLOOKUP(Table2[[#This Row],[HMIS Project ID]],'region ref'!A:A,'region ref'!C:C,"",0)))</f>
        <v>Region 12</v>
      </c>
      <c r="D270" t="str">
        <f>IF(OR(Table2[[#This Row],[CoC]]="Durham City &amp; County CoC",Table2[[#This Row],[CoC]]="Chapel Hill/Orange County CoC"),Table2[[#This Row],[CoC]],(_xlfn.XLOOKUP(Table2[[#This Row],[HMIS Project ID]],'region ref'!A:A,'region ref'!B:B,"",0)))</f>
        <v>Pitt</v>
      </c>
      <c r="E270" t="str">
        <f>Table1[[#This Row],[Organization Name]]</f>
        <v>North Carolina Commission of Indian Affairs - Multiple BoS Counties</v>
      </c>
      <c r="F270" t="str">
        <f>Table1[[#This Row],[Project Name]]</f>
        <v>North Carolina Commission of Indian Affairs - Pitt County - EHV - PH - HUD</v>
      </c>
      <c r="G270">
        <f>Table1[[#This Row],[HMIS Project ID]]</f>
        <v>20828</v>
      </c>
      <c r="H270" t="str">
        <f>Table1[[#This Row],[Project Type]]</f>
        <v>OPH</v>
      </c>
      <c r="I270">
        <f>Table1[[#This Row],[Beds HH w/ Children]]</f>
        <v>0</v>
      </c>
      <c r="J270">
        <f>Table1[[#This Row],[Units HH w/ Children]]</f>
        <v>0</v>
      </c>
      <c r="K270">
        <f>Table1[[#This Row],[Beds HH w/o Children]]</f>
        <v>4</v>
      </c>
      <c r="L270">
        <f>Table1[[#This Row],[Year-Round Beds]]</f>
        <v>4</v>
      </c>
      <c r="M270">
        <f>Table1[[#This Row],[Overflow Beds]]</f>
        <v>0</v>
      </c>
      <c r="N270">
        <f>Table1[[#This Row],[Total Seasonal Beds]]</f>
        <v>0</v>
      </c>
      <c r="O270">
        <f>Table1[[#This Row],[Total Beds]]</f>
        <v>4</v>
      </c>
      <c r="P270">
        <f>Table1[[#This Row],[Pit Count]]</f>
        <v>4</v>
      </c>
      <c r="Q270" s="12">
        <f>IFERROR(Table2[[#This Row],[Pit Count]]/Table2[[#This Row],[Total Beds]],"0")</f>
        <v>1</v>
      </c>
      <c r="R270" t="str">
        <f>Table1[[#This Row],[HMIS Participating]]</f>
        <v>No</v>
      </c>
      <c r="S270">
        <f>Table1[[#This Row],[Victim Service Provider]]</f>
        <v>0</v>
      </c>
      <c r="T270" t="str">
        <f>Table1[[#This Row],[Target Population]]</f>
        <v>NA</v>
      </c>
      <c r="U270">
        <f>Table1[[#This Row],[Bed Type]]</f>
        <v>0</v>
      </c>
      <c r="V270">
        <f>Table1[[#This Row],[address1]]</f>
        <v>0</v>
      </c>
      <c r="W270">
        <f>Table1[[#This Row],[address2]]</f>
        <v>0</v>
      </c>
      <c r="X270" t="str">
        <f>Table1[[#This Row],[city]]</f>
        <v>Greenville</v>
      </c>
      <c r="Y270" t="str">
        <f>Table1[[#This Row],[state]]</f>
        <v>NC</v>
      </c>
      <c r="Z270">
        <f>Table1[[#This Row],[zip]]</f>
        <v>27834</v>
      </c>
    </row>
    <row r="271" spans="2:26" x14ac:dyDescent="0.35">
      <c r="B271" t="str">
        <f>Table1[[#This Row],[CoC]]</f>
        <v>North Carolina Balance of State CoC</v>
      </c>
      <c r="C271" t="str">
        <f>IF(OR(Table2[[#This Row],[CoC]]="Durham City &amp; County CoC",Table2[[#This Row],[CoC]]="Chapel Hill/Orange County CoC"),"NA",(_xlfn.XLOOKUP(Table2[[#This Row],[HMIS Project ID]],'region ref'!A:A,'region ref'!C:C,"",0)))</f>
        <v>Region 7</v>
      </c>
      <c r="D271" t="str">
        <f>IF(OR(Table2[[#This Row],[CoC]]="Durham City &amp; County CoC",Table2[[#This Row],[CoC]]="Chapel Hill/Orange County CoC"),Table2[[#This Row],[CoC]],(_xlfn.XLOOKUP(Table2[[#This Row],[HMIS Project ID]],'region ref'!A:A,'region ref'!B:B,"",0)))</f>
        <v>Randolph</v>
      </c>
      <c r="E271" t="str">
        <f>Table1[[#This Row],[Organization Name]]</f>
        <v>North Carolina Commission of Indian Affairs - Multiple BoS Counties</v>
      </c>
      <c r="F271" t="str">
        <f>Table1[[#This Row],[Project Name]]</f>
        <v>North Carolina Commission of Indian Affairs - Randolph County - EHV - PH - HUD</v>
      </c>
      <c r="G271">
        <f>Table1[[#This Row],[HMIS Project ID]]</f>
        <v>21065</v>
      </c>
      <c r="H271" t="str">
        <f>Table1[[#This Row],[Project Type]]</f>
        <v>OPH</v>
      </c>
      <c r="I271">
        <f>Table1[[#This Row],[Beds HH w/ Children]]</f>
        <v>0</v>
      </c>
      <c r="J271">
        <f>Table1[[#This Row],[Units HH w/ Children]]</f>
        <v>0</v>
      </c>
      <c r="K271">
        <f>Table1[[#This Row],[Beds HH w/o Children]]</f>
        <v>3</v>
      </c>
      <c r="L271">
        <f>Table1[[#This Row],[Year-Round Beds]]</f>
        <v>3</v>
      </c>
      <c r="M271">
        <f>Table1[[#This Row],[Overflow Beds]]</f>
        <v>0</v>
      </c>
      <c r="N271">
        <f>Table1[[#This Row],[Total Seasonal Beds]]</f>
        <v>0</v>
      </c>
      <c r="O271">
        <f>Table1[[#This Row],[Total Beds]]</f>
        <v>3</v>
      </c>
      <c r="P271">
        <f>Table1[[#This Row],[Pit Count]]</f>
        <v>3</v>
      </c>
      <c r="Q271" s="12">
        <f>IFERROR(Table2[[#This Row],[Pit Count]]/Table2[[#This Row],[Total Beds]],"0")</f>
        <v>1</v>
      </c>
      <c r="R271" t="str">
        <f>Table1[[#This Row],[HMIS Participating]]</f>
        <v>No</v>
      </c>
      <c r="S271">
        <f>Table1[[#This Row],[Victim Service Provider]]</f>
        <v>0</v>
      </c>
      <c r="T271" t="str">
        <f>Table1[[#This Row],[Target Population]]</f>
        <v>NA</v>
      </c>
      <c r="U271">
        <f>Table1[[#This Row],[Bed Type]]</f>
        <v>0</v>
      </c>
      <c r="V271" t="str">
        <f>Table1[[#This Row],[address1]]</f>
        <v>100 E Six Forks Rd # 200</v>
      </c>
      <c r="W271">
        <f>Table1[[#This Row],[address2]]</f>
        <v>0</v>
      </c>
      <c r="X271" t="str">
        <f>Table1[[#This Row],[city]]</f>
        <v>Raleigh</v>
      </c>
      <c r="Y271" t="str">
        <f>Table1[[#This Row],[state]]</f>
        <v>NC</v>
      </c>
      <c r="Z271">
        <f>Table1[[#This Row],[zip]]</f>
        <v>27360</v>
      </c>
    </row>
    <row r="272" spans="2:26" x14ac:dyDescent="0.35">
      <c r="B272" t="str">
        <f>Table1[[#This Row],[CoC]]</f>
        <v>North Carolina Balance of State CoC</v>
      </c>
      <c r="C272" t="str">
        <f>IF(OR(Table2[[#This Row],[CoC]]="Durham City &amp; County CoC",Table2[[#This Row],[CoC]]="Chapel Hill/Orange County CoC"),"NA",(_xlfn.XLOOKUP(Table2[[#This Row],[HMIS Project ID]],'region ref'!A:A,'region ref'!C:C,"",0)))</f>
        <v>Region 08</v>
      </c>
      <c r="D272" t="str">
        <f>IF(OR(Table2[[#This Row],[CoC]]="Durham City &amp; County CoC",Table2[[#This Row],[CoC]]="Chapel Hill/Orange County CoC"),Table2[[#This Row],[CoC]],(_xlfn.XLOOKUP(Table2[[#This Row],[HMIS Project ID]],'region ref'!A:A,'region ref'!B:B,"",0)))</f>
        <v>Robeson</v>
      </c>
      <c r="E272" t="str">
        <f>Table1[[#This Row],[Organization Name]]</f>
        <v>North Carolina Commission of Indian Affairs - Multiple BoS Counties</v>
      </c>
      <c r="F272" t="str">
        <f>Table1[[#This Row],[Project Name]]</f>
        <v>North Carolina Commission of Indian Affairs - Robeson County - EHV - PH - HUD</v>
      </c>
      <c r="G272">
        <f>Table1[[#This Row],[HMIS Project ID]]</f>
        <v>21064</v>
      </c>
      <c r="H272" t="str">
        <f>Table1[[#This Row],[Project Type]]</f>
        <v>OPH</v>
      </c>
      <c r="I272">
        <f>Table1[[#This Row],[Beds HH w/ Children]]</f>
        <v>0</v>
      </c>
      <c r="J272">
        <f>Table1[[#This Row],[Units HH w/ Children]]</f>
        <v>0</v>
      </c>
      <c r="K272">
        <f>Table1[[#This Row],[Beds HH w/o Children]]</f>
        <v>24</v>
      </c>
      <c r="L272">
        <f>Table1[[#This Row],[Year-Round Beds]]</f>
        <v>24</v>
      </c>
      <c r="M272">
        <f>Table1[[#This Row],[Overflow Beds]]</f>
        <v>0</v>
      </c>
      <c r="N272">
        <f>Table1[[#This Row],[Total Seasonal Beds]]</f>
        <v>0</v>
      </c>
      <c r="O272">
        <f>Table1[[#This Row],[Total Beds]]</f>
        <v>24</v>
      </c>
      <c r="P272">
        <f>Table1[[#This Row],[Pit Count]]</f>
        <v>18</v>
      </c>
      <c r="Q272" s="12">
        <f>IFERROR(Table2[[#This Row],[Pit Count]]/Table2[[#This Row],[Total Beds]],"0")</f>
        <v>0.75</v>
      </c>
      <c r="R272" t="str">
        <f>Table1[[#This Row],[HMIS Participating]]</f>
        <v>No</v>
      </c>
      <c r="S272">
        <f>Table1[[#This Row],[Victim Service Provider]]</f>
        <v>0</v>
      </c>
      <c r="T272" t="str">
        <f>Table1[[#This Row],[Target Population]]</f>
        <v>NA</v>
      </c>
      <c r="U272">
        <f>Table1[[#This Row],[Bed Type]]</f>
        <v>0</v>
      </c>
      <c r="V272" t="str">
        <f>Table1[[#This Row],[address1]]</f>
        <v>100 E Six Forks Rd # 200</v>
      </c>
      <c r="W272">
        <f>Table1[[#This Row],[address2]]</f>
        <v>0</v>
      </c>
      <c r="X272" t="str">
        <f>Table1[[#This Row],[city]]</f>
        <v>Raleigh</v>
      </c>
      <c r="Y272" t="str">
        <f>Table1[[#This Row],[state]]</f>
        <v>NC</v>
      </c>
      <c r="Z272">
        <f>Table1[[#This Row],[zip]]</f>
        <v>28358</v>
      </c>
    </row>
    <row r="273" spans="2:26" x14ac:dyDescent="0.35">
      <c r="B273" t="str">
        <f>Table1[[#This Row],[CoC]]</f>
        <v>North Carolina Balance of State CoC</v>
      </c>
      <c r="C273" t="str">
        <f>IF(OR(Table2[[#This Row],[CoC]]="Durham City &amp; County CoC",Table2[[#This Row],[CoC]]="Chapel Hill/Orange County CoC"),"NA",(_xlfn.XLOOKUP(Table2[[#This Row],[HMIS Project ID]],'region ref'!A:A,'region ref'!C:C,"",0)))</f>
        <v>Region 05</v>
      </c>
      <c r="D273" t="str">
        <f>IF(OR(Table2[[#This Row],[CoC]]="Durham City &amp; County CoC",Table2[[#This Row],[CoC]]="Chapel Hill/Orange County CoC"),Table2[[#This Row],[CoC]],(_xlfn.XLOOKUP(Table2[[#This Row],[HMIS Project ID]],'region ref'!A:A,'region ref'!B:B,"",0)))</f>
        <v>Rowan</v>
      </c>
      <c r="E273" t="str">
        <f>Table1[[#This Row],[Organization Name]]</f>
        <v>North Carolina Commission of Indian Affairs - Multiple BoS Counties</v>
      </c>
      <c r="F273" t="str">
        <f>Table1[[#This Row],[Project Name]]</f>
        <v>North Carolina Commission of Indian Affairs - Rowan County - EHV - PH - HUD</v>
      </c>
      <c r="G273">
        <f>Table1[[#This Row],[HMIS Project ID]]</f>
        <v>20829</v>
      </c>
      <c r="H273" t="str">
        <f>Table1[[#This Row],[Project Type]]</f>
        <v>OPH</v>
      </c>
      <c r="I273">
        <f>Table1[[#This Row],[Beds HH w/ Children]]</f>
        <v>0</v>
      </c>
      <c r="J273">
        <f>Table1[[#This Row],[Units HH w/ Children]]</f>
        <v>0</v>
      </c>
      <c r="K273">
        <f>Table1[[#This Row],[Beds HH w/o Children]]</f>
        <v>17</v>
      </c>
      <c r="L273">
        <f>Table1[[#This Row],[Year-Round Beds]]</f>
        <v>17</v>
      </c>
      <c r="M273">
        <f>Table1[[#This Row],[Overflow Beds]]</f>
        <v>0</v>
      </c>
      <c r="N273">
        <f>Table1[[#This Row],[Total Seasonal Beds]]</f>
        <v>0</v>
      </c>
      <c r="O273">
        <f>Table1[[#This Row],[Total Beds]]</f>
        <v>17</v>
      </c>
      <c r="P273">
        <f>Table1[[#This Row],[Pit Count]]</f>
        <v>3</v>
      </c>
      <c r="Q273" s="12">
        <f>IFERROR(Table2[[#This Row],[Pit Count]]/Table2[[#This Row],[Total Beds]],"0")</f>
        <v>0.17647058823529413</v>
      </c>
      <c r="R273" t="str">
        <f>Table1[[#This Row],[HMIS Participating]]</f>
        <v>No</v>
      </c>
      <c r="S273">
        <f>Table1[[#This Row],[Victim Service Provider]]</f>
        <v>0</v>
      </c>
      <c r="T273" t="str">
        <f>Table1[[#This Row],[Target Population]]</f>
        <v>NA</v>
      </c>
      <c r="U273">
        <f>Table1[[#This Row],[Bed Type]]</f>
        <v>0</v>
      </c>
      <c r="V273">
        <f>Table1[[#This Row],[address1]]</f>
        <v>0</v>
      </c>
      <c r="W273">
        <f>Table1[[#This Row],[address2]]</f>
        <v>0</v>
      </c>
      <c r="X273" t="str">
        <f>Table1[[#This Row],[city]]</f>
        <v>Cleveland</v>
      </c>
      <c r="Y273" t="str">
        <f>Table1[[#This Row],[state]]</f>
        <v>NC</v>
      </c>
      <c r="Z273">
        <f>Table1[[#This Row],[zip]]</f>
        <v>27013</v>
      </c>
    </row>
    <row r="274" spans="2:26" x14ac:dyDescent="0.35">
      <c r="B274" t="str">
        <f>Table1[[#This Row],[CoC]]</f>
        <v>North Carolina Balance of State CoC</v>
      </c>
      <c r="C274" t="str">
        <f>IF(OR(Table2[[#This Row],[CoC]]="Durham City &amp; County CoC",Table2[[#This Row],[CoC]]="Chapel Hill/Orange County CoC"),"NA",(_xlfn.XLOOKUP(Table2[[#This Row],[HMIS Project ID]],'region ref'!A:A,'region ref'!C:C,"",0)))</f>
        <v>Region 10</v>
      </c>
      <c r="D274" t="str">
        <f>IF(OR(Table2[[#This Row],[CoC]]="Durham City &amp; County CoC",Table2[[#This Row],[CoC]]="Chapel Hill/Orange County CoC"),Table2[[#This Row],[CoC]],(_xlfn.XLOOKUP(Table2[[#This Row],[HMIS Project ID]],'region ref'!A:A,'region ref'!B:B,"",0)))</f>
        <v>Sampson</v>
      </c>
      <c r="E274" t="str">
        <f>Table1[[#This Row],[Organization Name]]</f>
        <v>North Carolina Commission of Indian Affairs - Multiple BoS Counties</v>
      </c>
      <c r="F274" t="str">
        <f>Table1[[#This Row],[Project Name]]</f>
        <v>North Carolina Commission of Indian Affairs - Sampson County - EHV - PH - HUD</v>
      </c>
      <c r="G274">
        <f>Table1[[#This Row],[HMIS Project ID]]</f>
        <v>20830</v>
      </c>
      <c r="H274" t="str">
        <f>Table1[[#This Row],[Project Type]]</f>
        <v>OPH</v>
      </c>
      <c r="I274">
        <f>Table1[[#This Row],[Beds HH w/ Children]]</f>
        <v>0</v>
      </c>
      <c r="J274">
        <f>Table1[[#This Row],[Units HH w/ Children]]</f>
        <v>0</v>
      </c>
      <c r="K274">
        <f>Table1[[#This Row],[Beds HH w/o Children]]</f>
        <v>39</v>
      </c>
      <c r="L274">
        <f>Table1[[#This Row],[Year-Round Beds]]</f>
        <v>39</v>
      </c>
      <c r="M274">
        <f>Table1[[#This Row],[Overflow Beds]]</f>
        <v>0</v>
      </c>
      <c r="N274">
        <f>Table1[[#This Row],[Total Seasonal Beds]]</f>
        <v>0</v>
      </c>
      <c r="O274">
        <f>Table1[[#This Row],[Total Beds]]</f>
        <v>39</v>
      </c>
      <c r="P274">
        <f>Table1[[#This Row],[Pit Count]]</f>
        <v>20</v>
      </c>
      <c r="Q274" s="12">
        <f>IFERROR(Table2[[#This Row],[Pit Count]]/Table2[[#This Row],[Total Beds]],"0")</f>
        <v>0.51282051282051277</v>
      </c>
      <c r="R274" t="str">
        <f>Table1[[#This Row],[HMIS Participating]]</f>
        <v>No</v>
      </c>
      <c r="S274">
        <f>Table1[[#This Row],[Victim Service Provider]]</f>
        <v>0</v>
      </c>
      <c r="T274" t="str">
        <f>Table1[[#This Row],[Target Population]]</f>
        <v>NA</v>
      </c>
      <c r="U274">
        <f>Table1[[#This Row],[Bed Type]]</f>
        <v>0</v>
      </c>
      <c r="V274">
        <f>Table1[[#This Row],[address1]]</f>
        <v>0</v>
      </c>
      <c r="W274">
        <f>Table1[[#This Row],[address2]]</f>
        <v>0</v>
      </c>
      <c r="X274" t="str">
        <f>Table1[[#This Row],[city]]</f>
        <v>Clinton</v>
      </c>
      <c r="Y274" t="str">
        <f>Table1[[#This Row],[state]]</f>
        <v>NC</v>
      </c>
      <c r="Z274">
        <f>Table1[[#This Row],[zip]]</f>
        <v>28328</v>
      </c>
    </row>
    <row r="275" spans="2:26" x14ac:dyDescent="0.35">
      <c r="B275" t="str">
        <f>Table1[[#This Row],[CoC]]</f>
        <v>North Carolina Balance of State CoC</v>
      </c>
      <c r="C275" t="str">
        <f>IF(OR(Table2[[#This Row],[CoC]]="Durham City &amp; County CoC",Table2[[#This Row],[CoC]]="Chapel Hill/Orange County CoC"),"NA",(_xlfn.XLOOKUP(Table2[[#This Row],[HMIS Project ID]],'region ref'!A:A,'region ref'!C:C,"",0)))</f>
        <v>Region 10</v>
      </c>
      <c r="D275" t="str">
        <f>IF(OR(Table2[[#This Row],[CoC]]="Durham City &amp; County CoC",Table2[[#This Row],[CoC]]="Chapel Hill/Orange County CoC"),Table2[[#This Row],[CoC]],(_xlfn.XLOOKUP(Table2[[#This Row],[HMIS Project ID]],'region ref'!A:A,'region ref'!B:B,"",0)))</f>
        <v>Sampson</v>
      </c>
      <c r="E275" t="str">
        <f>Table1[[#This Row],[Organization Name]]</f>
        <v>North Carolina Commission of Indian Affairs - Multiple BoS Counties</v>
      </c>
      <c r="F275" t="str">
        <f>Table1[[#This Row],[Project Name]]</f>
        <v>North Carolina Commission of Indian Affairs - Sampson County - SV - PH - HUD</v>
      </c>
      <c r="G275">
        <f>Table1[[#This Row],[HMIS Project ID]]</f>
        <v>20848</v>
      </c>
      <c r="H275" t="str">
        <f>Table1[[#This Row],[Project Type]]</f>
        <v>OPH</v>
      </c>
      <c r="I275">
        <f>Table1[[#This Row],[Beds HH w/ Children]]</f>
        <v>0</v>
      </c>
      <c r="J275">
        <f>Table1[[#This Row],[Units HH w/ Children]]</f>
        <v>0</v>
      </c>
      <c r="K275">
        <f>Table1[[#This Row],[Beds HH w/o Children]]</f>
        <v>1</v>
      </c>
      <c r="L275">
        <f>Table1[[#This Row],[Year-Round Beds]]</f>
        <v>1</v>
      </c>
      <c r="M275">
        <f>Table1[[#This Row],[Overflow Beds]]</f>
        <v>0</v>
      </c>
      <c r="N275">
        <f>Table1[[#This Row],[Total Seasonal Beds]]</f>
        <v>0</v>
      </c>
      <c r="O275">
        <f>Table1[[#This Row],[Total Beds]]</f>
        <v>1</v>
      </c>
      <c r="P275">
        <f>Table1[[#This Row],[Pit Count]]</f>
        <v>1</v>
      </c>
      <c r="Q275" s="12">
        <f>IFERROR(Table2[[#This Row],[Pit Count]]/Table2[[#This Row],[Total Beds]],"0")</f>
        <v>1</v>
      </c>
      <c r="R275" t="str">
        <f>Table1[[#This Row],[HMIS Participating]]</f>
        <v>No</v>
      </c>
      <c r="S275">
        <f>Table1[[#This Row],[Victim Service Provider]]</f>
        <v>0</v>
      </c>
      <c r="T275" t="str">
        <f>Table1[[#This Row],[Target Population]]</f>
        <v>NA</v>
      </c>
      <c r="U275">
        <f>Table1[[#This Row],[Bed Type]]</f>
        <v>0</v>
      </c>
      <c r="V275">
        <f>Table1[[#This Row],[address1]]</f>
        <v>0</v>
      </c>
      <c r="W275">
        <f>Table1[[#This Row],[address2]]</f>
        <v>0</v>
      </c>
      <c r="X275" t="str">
        <f>Table1[[#This Row],[city]]</f>
        <v>Clinton</v>
      </c>
      <c r="Y275" t="str">
        <f>Table1[[#This Row],[state]]</f>
        <v>NC</v>
      </c>
      <c r="Z275">
        <f>Table1[[#This Row],[zip]]</f>
        <v>28328</v>
      </c>
    </row>
    <row r="276" spans="2:26" x14ac:dyDescent="0.35">
      <c r="B276" t="str">
        <f>Table1[[#This Row],[CoC]]</f>
        <v>North Carolina Balance of State CoC</v>
      </c>
      <c r="C276" t="str">
        <f>IF(OR(Table2[[#This Row],[CoC]]="Durham City &amp; County CoC",Table2[[#This Row],[CoC]]="Chapel Hill/Orange County CoC"),"NA",(_xlfn.XLOOKUP(Table2[[#This Row],[HMIS Project ID]],'region ref'!A:A,'region ref'!C:C,"",0)))</f>
        <v>Region 4</v>
      </c>
      <c r="D276" t="str">
        <f>IF(OR(Table2[[#This Row],[CoC]]="Durham City &amp; County CoC",Table2[[#This Row],[CoC]]="Chapel Hill/Orange County CoC"),Table2[[#This Row],[CoC]],(_xlfn.XLOOKUP(Table2[[#This Row],[HMIS Project ID]],'region ref'!A:A,'region ref'!B:B,"",0)))</f>
        <v>Surry</v>
      </c>
      <c r="E276" t="str">
        <f>Table1[[#This Row],[Organization Name]]</f>
        <v>North Carolina Commission of Indian Affairs - Multiple BoS Counties</v>
      </c>
      <c r="F276" t="str">
        <f>Table1[[#This Row],[Project Name]]</f>
        <v>North Carolina Commission of Indian Affairs - Surry County - EHV - PH - HUD</v>
      </c>
      <c r="G276">
        <f>Table1[[#This Row],[HMIS Project ID]]</f>
        <v>21073</v>
      </c>
      <c r="H276" t="str">
        <f>Table1[[#This Row],[Project Type]]</f>
        <v>OPH</v>
      </c>
      <c r="I276">
        <f>Table1[[#This Row],[Beds HH w/ Children]]</f>
        <v>0</v>
      </c>
      <c r="J276">
        <f>Table1[[#This Row],[Units HH w/ Children]]</f>
        <v>0</v>
      </c>
      <c r="K276">
        <f>Table1[[#This Row],[Beds HH w/o Children]]</f>
        <v>4</v>
      </c>
      <c r="L276">
        <f>Table1[[#This Row],[Year-Round Beds]]</f>
        <v>4</v>
      </c>
      <c r="M276">
        <f>Table1[[#This Row],[Overflow Beds]]</f>
        <v>0</v>
      </c>
      <c r="N276">
        <f>Table1[[#This Row],[Total Seasonal Beds]]</f>
        <v>0</v>
      </c>
      <c r="O276">
        <f>Table1[[#This Row],[Total Beds]]</f>
        <v>4</v>
      </c>
      <c r="P276">
        <f>Table1[[#This Row],[Pit Count]]</f>
        <v>3</v>
      </c>
      <c r="Q276" s="12">
        <f>IFERROR(Table2[[#This Row],[Pit Count]]/Table2[[#This Row],[Total Beds]],"0")</f>
        <v>0.75</v>
      </c>
      <c r="R276" t="str">
        <f>Table1[[#This Row],[HMIS Participating]]</f>
        <v>No</v>
      </c>
      <c r="S276">
        <f>Table1[[#This Row],[Victim Service Provider]]</f>
        <v>0</v>
      </c>
      <c r="T276" t="str">
        <f>Table1[[#This Row],[Target Population]]</f>
        <v>NA</v>
      </c>
      <c r="U276">
        <f>Table1[[#This Row],[Bed Type]]</f>
        <v>0</v>
      </c>
      <c r="V276" t="str">
        <f>Table1[[#This Row],[address1]]</f>
        <v>100 E Six Forks Rd # 200</v>
      </c>
      <c r="W276">
        <f>Table1[[#This Row],[address2]]</f>
        <v>0</v>
      </c>
      <c r="X276" t="str">
        <f>Table1[[#This Row],[city]]</f>
        <v>Raleigh</v>
      </c>
      <c r="Y276" t="str">
        <f>Table1[[#This Row],[state]]</f>
        <v>NC</v>
      </c>
      <c r="Z276">
        <f>Table1[[#This Row],[zip]]</f>
        <v>27030</v>
      </c>
    </row>
    <row r="277" spans="2:26" x14ac:dyDescent="0.35">
      <c r="B277" t="str">
        <f>Table1[[#This Row],[CoC]]</f>
        <v>North Carolina Balance of State CoC</v>
      </c>
      <c r="C277" t="str">
        <f>IF(OR(Table2[[#This Row],[CoC]]="Durham City &amp; County CoC",Table2[[#This Row],[CoC]]="Chapel Hill/Orange County CoC"),"NA",(_xlfn.XLOOKUP(Table2[[#This Row],[HMIS Project ID]],'region ref'!A:A,'region ref'!C:C,"",0)))</f>
        <v>Region 09</v>
      </c>
      <c r="D277" t="str">
        <f>IF(OR(Table2[[#This Row],[CoC]]="Durham City &amp; County CoC",Table2[[#This Row],[CoC]]="Chapel Hill/Orange County CoC"),Table2[[#This Row],[CoC]],(_xlfn.XLOOKUP(Table2[[#This Row],[HMIS Project ID]],'region ref'!A:A,'region ref'!B:B,"",0)))</f>
        <v>Warren</v>
      </c>
      <c r="E277" t="str">
        <f>Table1[[#This Row],[Organization Name]]</f>
        <v>North Carolina Commission of Indian Affairs - Multiple BoS Counties</v>
      </c>
      <c r="F277" t="str">
        <f>Table1[[#This Row],[Project Name]]</f>
        <v>North Carolina Commission of Indian Affairs - Warren County - EHV - PH - HUD</v>
      </c>
      <c r="G277">
        <f>Table1[[#This Row],[HMIS Project ID]]</f>
        <v>20833</v>
      </c>
      <c r="H277" t="str">
        <f>Table1[[#This Row],[Project Type]]</f>
        <v>OPH</v>
      </c>
      <c r="I277">
        <f>Table1[[#This Row],[Beds HH w/ Children]]</f>
        <v>0</v>
      </c>
      <c r="J277">
        <f>Table1[[#This Row],[Units HH w/ Children]]</f>
        <v>0</v>
      </c>
      <c r="K277">
        <f>Table1[[#This Row],[Beds HH w/o Children]]</f>
        <v>15</v>
      </c>
      <c r="L277">
        <f>Table1[[#This Row],[Year-Round Beds]]</f>
        <v>15</v>
      </c>
      <c r="M277">
        <f>Table1[[#This Row],[Overflow Beds]]</f>
        <v>0</v>
      </c>
      <c r="N277">
        <f>Table1[[#This Row],[Total Seasonal Beds]]</f>
        <v>0</v>
      </c>
      <c r="O277">
        <f>Table1[[#This Row],[Total Beds]]</f>
        <v>15</v>
      </c>
      <c r="P277">
        <f>Table1[[#This Row],[Pit Count]]</f>
        <v>12</v>
      </c>
      <c r="Q277" s="12">
        <f>IFERROR(Table2[[#This Row],[Pit Count]]/Table2[[#This Row],[Total Beds]],"0")</f>
        <v>0.8</v>
      </c>
      <c r="R277" t="str">
        <f>Table1[[#This Row],[HMIS Participating]]</f>
        <v>No</v>
      </c>
      <c r="S277">
        <f>Table1[[#This Row],[Victim Service Provider]]</f>
        <v>0</v>
      </c>
      <c r="T277" t="str">
        <f>Table1[[#This Row],[Target Population]]</f>
        <v>NA</v>
      </c>
      <c r="U277">
        <f>Table1[[#This Row],[Bed Type]]</f>
        <v>0</v>
      </c>
      <c r="V277">
        <f>Table1[[#This Row],[address1]]</f>
        <v>0</v>
      </c>
      <c r="W277">
        <f>Table1[[#This Row],[address2]]</f>
        <v>0</v>
      </c>
      <c r="X277" t="str">
        <f>Table1[[#This Row],[city]]</f>
        <v>Warrenton</v>
      </c>
      <c r="Y277" t="str">
        <f>Table1[[#This Row],[state]]</f>
        <v>NC</v>
      </c>
      <c r="Z277">
        <f>Table1[[#This Row],[zip]]</f>
        <v>27589</v>
      </c>
    </row>
    <row r="278" spans="2:26" x14ac:dyDescent="0.35">
      <c r="B278" t="str">
        <f>Table1[[#This Row],[CoC]]</f>
        <v>North Carolina Balance of State CoC</v>
      </c>
      <c r="C278" t="str">
        <f>IF(OR(Table2[[#This Row],[CoC]]="Durham City &amp; County CoC",Table2[[#This Row],[CoC]]="Chapel Hill/Orange County CoC"),"NA",(_xlfn.XLOOKUP(Table2[[#This Row],[HMIS Project ID]],'region ref'!A:A,'region ref'!C:C,"",0)))</f>
        <v>Region 10</v>
      </c>
      <c r="D278" t="str">
        <f>IF(OR(Table2[[#This Row],[CoC]]="Durham City &amp; County CoC",Table2[[#This Row],[CoC]]="Chapel Hill/Orange County CoC"),Table2[[#This Row],[CoC]],(_xlfn.XLOOKUP(Table2[[#This Row],[HMIS Project ID]],'region ref'!A:A,'region ref'!B:B,"",0)))</f>
        <v>Wayne</v>
      </c>
      <c r="E278" t="str">
        <f>Table1[[#This Row],[Organization Name]]</f>
        <v>North Carolina Commission of Indian Affairs - Multiple BoS Counties</v>
      </c>
      <c r="F278" t="str">
        <f>Table1[[#This Row],[Project Name]]</f>
        <v>North Carolina Commission of Indian Affairs - Wayne County - EHV - PH - HUD</v>
      </c>
      <c r="G278">
        <f>Table1[[#This Row],[HMIS Project ID]]</f>
        <v>20834</v>
      </c>
      <c r="H278" t="str">
        <f>Table1[[#This Row],[Project Type]]</f>
        <v>OPH</v>
      </c>
      <c r="I278">
        <f>Table1[[#This Row],[Beds HH w/ Children]]</f>
        <v>0</v>
      </c>
      <c r="J278">
        <f>Table1[[#This Row],[Units HH w/ Children]]</f>
        <v>0</v>
      </c>
      <c r="K278">
        <f>Table1[[#This Row],[Beds HH w/o Children]]</f>
        <v>11</v>
      </c>
      <c r="L278">
        <f>Table1[[#This Row],[Year-Round Beds]]</f>
        <v>11</v>
      </c>
      <c r="M278">
        <f>Table1[[#This Row],[Overflow Beds]]</f>
        <v>0</v>
      </c>
      <c r="N278">
        <f>Table1[[#This Row],[Total Seasonal Beds]]</f>
        <v>0</v>
      </c>
      <c r="O278">
        <f>Table1[[#This Row],[Total Beds]]</f>
        <v>11</v>
      </c>
      <c r="P278">
        <f>Table1[[#This Row],[Pit Count]]</f>
        <v>7</v>
      </c>
      <c r="Q278" s="12">
        <f>IFERROR(Table2[[#This Row],[Pit Count]]/Table2[[#This Row],[Total Beds]],"0")</f>
        <v>0.63636363636363635</v>
      </c>
      <c r="R278" t="str">
        <f>Table1[[#This Row],[HMIS Participating]]</f>
        <v>No</v>
      </c>
      <c r="S278">
        <f>Table1[[#This Row],[Victim Service Provider]]</f>
        <v>0</v>
      </c>
      <c r="T278" t="str">
        <f>Table1[[#This Row],[Target Population]]</f>
        <v>NA</v>
      </c>
      <c r="U278">
        <f>Table1[[#This Row],[Bed Type]]</f>
        <v>0</v>
      </c>
      <c r="V278" t="str">
        <f>Table1[[#This Row],[address1]]</f>
        <v>100 E Six Forks Rd # 200</v>
      </c>
      <c r="W278">
        <f>Table1[[#This Row],[address2]]</f>
        <v>0</v>
      </c>
      <c r="X278" t="str">
        <f>Table1[[#This Row],[city]]</f>
        <v>Raleigh</v>
      </c>
      <c r="Y278" t="str">
        <f>Table1[[#This Row],[state]]</f>
        <v>NC</v>
      </c>
      <c r="Z278">
        <f>Table1[[#This Row],[zip]]</f>
        <v>27530</v>
      </c>
    </row>
    <row r="279" spans="2:26" x14ac:dyDescent="0.35">
      <c r="B279" t="str">
        <f>Table1[[#This Row],[CoC]]</f>
        <v>North Carolina Balance of State CoC</v>
      </c>
      <c r="C279" t="str">
        <f>IF(OR(Table2[[#This Row],[CoC]]="Durham City &amp; County CoC",Table2[[#This Row],[CoC]]="Chapel Hill/Orange County CoC"),"NA",(_xlfn.XLOOKUP(Table2[[#This Row],[HMIS Project ID]],'region ref'!A:A,'region ref'!C:C,"",0)))</f>
        <v>Region 10</v>
      </c>
      <c r="D279" t="str">
        <f>IF(OR(Table2[[#This Row],[CoC]]="Durham City &amp; County CoC",Table2[[#This Row],[CoC]]="Chapel Hill/Orange County CoC"),Table2[[#This Row],[CoC]],(_xlfn.XLOOKUP(Table2[[#This Row],[HMIS Project ID]],'region ref'!A:A,'region ref'!B:B,"",0)))</f>
        <v>Wilson</v>
      </c>
      <c r="E279" t="str">
        <f>Table1[[#This Row],[Organization Name]]</f>
        <v>North Carolina Commission of Indian Affairs - Multiple BoS Counties</v>
      </c>
      <c r="F279" t="str">
        <f>Table1[[#This Row],[Project Name]]</f>
        <v>North Carolina Commission of Indian Affairs - Wilson County - EHV - PH - HUD</v>
      </c>
      <c r="G279">
        <f>Table1[[#This Row],[HMIS Project ID]]</f>
        <v>20835</v>
      </c>
      <c r="H279" t="str">
        <f>Table1[[#This Row],[Project Type]]</f>
        <v>OPH</v>
      </c>
      <c r="I279">
        <f>Table1[[#This Row],[Beds HH w/ Children]]</f>
        <v>0</v>
      </c>
      <c r="J279">
        <f>Table1[[#This Row],[Units HH w/ Children]]</f>
        <v>0</v>
      </c>
      <c r="K279">
        <f>Table1[[#This Row],[Beds HH w/o Children]]</f>
        <v>12</v>
      </c>
      <c r="L279">
        <f>Table1[[#This Row],[Year-Round Beds]]</f>
        <v>12</v>
      </c>
      <c r="M279">
        <f>Table1[[#This Row],[Overflow Beds]]</f>
        <v>0</v>
      </c>
      <c r="N279">
        <f>Table1[[#This Row],[Total Seasonal Beds]]</f>
        <v>0</v>
      </c>
      <c r="O279">
        <f>Table1[[#This Row],[Total Beds]]</f>
        <v>12</v>
      </c>
      <c r="P279">
        <f>Table1[[#This Row],[Pit Count]]</f>
        <v>10</v>
      </c>
      <c r="Q279" s="12">
        <f>IFERROR(Table2[[#This Row],[Pit Count]]/Table2[[#This Row],[Total Beds]],"0")</f>
        <v>0.83333333333333337</v>
      </c>
      <c r="R279" t="str">
        <f>Table1[[#This Row],[HMIS Participating]]</f>
        <v>No</v>
      </c>
      <c r="S279">
        <f>Table1[[#This Row],[Victim Service Provider]]</f>
        <v>0</v>
      </c>
      <c r="T279" t="str">
        <f>Table1[[#This Row],[Target Population]]</f>
        <v>NA</v>
      </c>
      <c r="U279">
        <f>Table1[[#This Row],[Bed Type]]</f>
        <v>0</v>
      </c>
      <c r="V279">
        <f>Table1[[#This Row],[address1]]</f>
        <v>0</v>
      </c>
      <c r="W279">
        <f>Table1[[#This Row],[address2]]</f>
        <v>0</v>
      </c>
      <c r="X279" t="str">
        <f>Table1[[#This Row],[city]]</f>
        <v>Elm City</v>
      </c>
      <c r="Y279" t="str">
        <f>Table1[[#This Row],[state]]</f>
        <v>NC</v>
      </c>
      <c r="Z279">
        <f>Table1[[#This Row],[zip]]</f>
        <v>27822</v>
      </c>
    </row>
    <row r="280" spans="2:26" x14ac:dyDescent="0.35">
      <c r="B280" t="str">
        <f>Table1[[#This Row],[CoC]]</f>
        <v>North Carolina Balance of State CoC</v>
      </c>
      <c r="C280" t="str">
        <f>IF(OR(Table2[[#This Row],[CoC]]="Durham City &amp; County CoC",Table2[[#This Row],[CoC]]="Chapel Hill/Orange County CoC"),"NA",(_xlfn.XLOOKUP(Table2[[#This Row],[HMIS Project ID]],'region ref'!A:A,'region ref'!C:C,"",0)))</f>
        <v>Region 13</v>
      </c>
      <c r="D280" t="str">
        <f>IF(OR(Table2[[#This Row],[CoC]]="Durham City &amp; County CoC",Table2[[#This Row],[CoC]]="Chapel Hill/Orange County CoC"),Table2[[#This Row],[CoC]],(_xlfn.XLOOKUP(Table2[[#This Row],[HMIS Project ID]],'region ref'!A:A,'region ref'!B:B,"",0)))</f>
        <v>Onslow</v>
      </c>
      <c r="E280" t="str">
        <f>Table1[[#This Row],[Organization Name]]</f>
        <v>Onslow Community Outreach - Onslow County</v>
      </c>
      <c r="F280" t="str">
        <f>Table1[[#This Row],[Project Name]]</f>
        <v>Onslow Community Outreach - Onslow County - Emergency Shelter - ES - State ESG</v>
      </c>
      <c r="G280">
        <f>Table1[[#This Row],[HMIS Project ID]]</f>
        <v>1758</v>
      </c>
      <c r="H280" t="str">
        <f>Table1[[#This Row],[Project Type]]</f>
        <v>ES</v>
      </c>
      <c r="I280">
        <f>Table1[[#This Row],[Beds HH w/ Children]]</f>
        <v>7</v>
      </c>
      <c r="J280">
        <f>Table1[[#This Row],[Units HH w/ Children]]</f>
        <v>2</v>
      </c>
      <c r="K280">
        <f>Table1[[#This Row],[Beds HH w/o Children]]</f>
        <v>19</v>
      </c>
      <c r="L280">
        <f>Table1[[#This Row],[Year-Round Beds]]</f>
        <v>26</v>
      </c>
      <c r="M280">
        <f>Table1[[#This Row],[Overflow Beds]]</f>
        <v>0</v>
      </c>
      <c r="N280">
        <f>Table1[[#This Row],[Total Seasonal Beds]]</f>
        <v>0</v>
      </c>
      <c r="O280">
        <f>Table1[[#This Row],[Total Beds]]</f>
        <v>26</v>
      </c>
      <c r="P280">
        <f>Table1[[#This Row],[Pit Count]]</f>
        <v>26</v>
      </c>
      <c r="Q280" s="12">
        <f>IFERROR(Table2[[#This Row],[Pit Count]]/Table2[[#This Row],[Total Beds]],"0")</f>
        <v>1</v>
      </c>
      <c r="R280" t="str">
        <f>Table1[[#This Row],[HMIS Participating]]</f>
        <v>Yes</v>
      </c>
      <c r="S280">
        <f>Table1[[#This Row],[Victim Service Provider]]</f>
        <v>0</v>
      </c>
      <c r="T280" t="str">
        <f>Table1[[#This Row],[Target Population]]</f>
        <v>NA</v>
      </c>
      <c r="U280" t="str">
        <f>Table1[[#This Row],[Bed Type]]</f>
        <v>Facility</v>
      </c>
      <c r="V280" t="str">
        <f>Table1[[#This Row],[address1]]</f>
        <v>1210 Hargett St</v>
      </c>
      <c r="W280">
        <f>Table1[[#This Row],[address2]]</f>
        <v>0</v>
      </c>
      <c r="X280" t="str">
        <f>Table1[[#This Row],[city]]</f>
        <v>Jacksonville</v>
      </c>
      <c r="Y280" t="str">
        <f>Table1[[#This Row],[state]]</f>
        <v>NC</v>
      </c>
      <c r="Z280">
        <f>Table1[[#This Row],[zip]]</f>
        <v>28546</v>
      </c>
    </row>
    <row r="281" spans="2:26" x14ac:dyDescent="0.35">
      <c r="B281" t="str">
        <f>Table1[[#This Row],[CoC]]</f>
        <v>North Carolina Balance of State CoC</v>
      </c>
      <c r="C281" t="str">
        <f>IF(OR(Table2[[#This Row],[CoC]]="Durham City &amp; County CoC",Table2[[#This Row],[CoC]]="Chapel Hill/Orange County CoC"),"NA",(_xlfn.XLOOKUP(Table2[[#This Row],[HMIS Project ID]],'region ref'!A:A,'region ref'!C:C,"",0)))</f>
        <v>Region 13</v>
      </c>
      <c r="D281" t="str">
        <f>IF(OR(Table2[[#This Row],[CoC]]="Durham City &amp; County CoC",Table2[[#This Row],[CoC]]="Chapel Hill/Orange County CoC"),Table2[[#This Row],[CoC]],(_xlfn.XLOOKUP(Table2[[#This Row],[HMIS Project ID]],'region ref'!A:A,'region ref'!B:B,"",0)))</f>
        <v>Onslow</v>
      </c>
      <c r="E281" t="str">
        <f>Table1[[#This Row],[Organization Name]]</f>
        <v>Onslow Community Outreach - Onslow County</v>
      </c>
      <c r="F281" t="str">
        <f>Table1[[#This Row],[Project Name]]</f>
        <v>Onslow Community Outreach - Onslow County - Rapid Re-Housing - RRH - State ESG</v>
      </c>
      <c r="G281">
        <f>Table1[[#This Row],[HMIS Project ID]]</f>
        <v>20144</v>
      </c>
      <c r="H281" t="str">
        <f>Table1[[#This Row],[Project Type]]</f>
        <v>RRH</v>
      </c>
      <c r="I281">
        <f>Table1[[#This Row],[Beds HH w/ Children]]</f>
        <v>3</v>
      </c>
      <c r="J281">
        <f>Table1[[#This Row],[Units HH w/ Children]]</f>
        <v>1</v>
      </c>
      <c r="K281">
        <f>Table1[[#This Row],[Beds HH w/o Children]]</f>
        <v>2</v>
      </c>
      <c r="L281">
        <f>Table1[[#This Row],[Year-Round Beds]]</f>
        <v>5</v>
      </c>
      <c r="M281">
        <f>Table1[[#This Row],[Overflow Beds]]</f>
        <v>0</v>
      </c>
      <c r="N281">
        <f>Table1[[#This Row],[Total Seasonal Beds]]</f>
        <v>0</v>
      </c>
      <c r="O281">
        <f>Table1[[#This Row],[Total Beds]]</f>
        <v>5</v>
      </c>
      <c r="P281">
        <f>Table1[[#This Row],[Pit Count]]</f>
        <v>5</v>
      </c>
      <c r="Q281" s="12">
        <f>IFERROR(Table2[[#This Row],[Pit Count]]/Table2[[#This Row],[Total Beds]],"0")</f>
        <v>1</v>
      </c>
      <c r="R281" t="str">
        <f>Table1[[#This Row],[HMIS Participating]]</f>
        <v>Yes</v>
      </c>
      <c r="S281">
        <f>Table1[[#This Row],[Victim Service Provider]]</f>
        <v>0</v>
      </c>
      <c r="T281" t="str">
        <f>Table1[[#This Row],[Target Population]]</f>
        <v>NA</v>
      </c>
      <c r="U281">
        <f>Table1[[#This Row],[Bed Type]]</f>
        <v>0</v>
      </c>
      <c r="V281" t="str">
        <f>Table1[[#This Row],[address1]]</f>
        <v>1210 Hargett St</v>
      </c>
      <c r="W281">
        <f>Table1[[#This Row],[address2]]</f>
        <v>0</v>
      </c>
      <c r="X281" t="str">
        <f>Table1[[#This Row],[city]]</f>
        <v>Jacksonville</v>
      </c>
      <c r="Y281" t="str">
        <f>Table1[[#This Row],[state]]</f>
        <v>NC</v>
      </c>
      <c r="Z281">
        <f>Table1[[#This Row],[zip]]</f>
        <v>28540</v>
      </c>
    </row>
    <row r="282" spans="2:26" x14ac:dyDescent="0.35">
      <c r="B282" t="str">
        <f>Table1[[#This Row],[CoC]]</f>
        <v>North Carolina Balance of State CoC</v>
      </c>
      <c r="C282" t="str">
        <f>IF(OR(Table2[[#This Row],[CoC]]="Durham City &amp; County CoC",Table2[[#This Row],[CoC]]="Chapel Hill/Orange County CoC"),"NA",(_xlfn.XLOOKUP(Table2[[#This Row],[HMIS Project ID]],'region ref'!A:A,'region ref'!C:C,"",0)))</f>
        <v>Region 13</v>
      </c>
      <c r="D282" t="str">
        <f>IF(OR(Table2[[#This Row],[CoC]]="Durham City &amp; County CoC",Table2[[#This Row],[CoC]]="Chapel Hill/Orange County CoC"),Table2[[#This Row],[CoC]],(_xlfn.XLOOKUP(Table2[[#This Row],[HMIS Project ID]],'region ref'!A:A,'region ref'!B:B,"",0)))</f>
        <v>Onslow</v>
      </c>
      <c r="E282" t="str">
        <f>Table1[[#This Row],[Organization Name]]</f>
        <v>Onslow Victim's Shelter - Onslow County</v>
      </c>
      <c r="F282" t="str">
        <f>Table1[[#This Row],[Project Name]]</f>
        <v>Onslow Victim's Shelter - Onslow County - DV Shelter - ES - Private</v>
      </c>
      <c r="G282">
        <f>Table1[[#This Row],[HMIS Project ID]]</f>
        <v>4930</v>
      </c>
      <c r="H282" t="str">
        <f>Table1[[#This Row],[Project Type]]</f>
        <v>ES</v>
      </c>
      <c r="I282">
        <f>Table1[[#This Row],[Beds HH w/ Children]]</f>
        <v>10</v>
      </c>
      <c r="J282">
        <f>Table1[[#This Row],[Units HH w/ Children]]</f>
        <v>5</v>
      </c>
      <c r="K282">
        <f>Table1[[#This Row],[Beds HH w/o Children]]</f>
        <v>0</v>
      </c>
      <c r="L282">
        <f>Table1[[#This Row],[Year-Round Beds]]</f>
        <v>10</v>
      </c>
      <c r="M282">
        <f>Table1[[#This Row],[Overflow Beds]]</f>
        <v>0</v>
      </c>
      <c r="N282">
        <f>Table1[[#This Row],[Total Seasonal Beds]]</f>
        <v>0</v>
      </c>
      <c r="O282">
        <f>Table1[[#This Row],[Total Beds]]</f>
        <v>10</v>
      </c>
      <c r="P282">
        <f>Table1[[#This Row],[Pit Count]]</f>
        <v>7</v>
      </c>
      <c r="Q282" s="12">
        <f>IFERROR(Table2[[#This Row],[Pit Count]]/Table2[[#This Row],[Total Beds]],"0")</f>
        <v>0.7</v>
      </c>
      <c r="R282" t="str">
        <f>Table1[[#This Row],[HMIS Participating]]</f>
        <v>Comparable</v>
      </c>
      <c r="S282">
        <f>Table1[[#This Row],[Victim Service Provider]]</f>
        <v>1</v>
      </c>
      <c r="T282" t="str">
        <f>Table1[[#This Row],[Target Population]]</f>
        <v>DV</v>
      </c>
      <c r="U282" t="str">
        <f>Table1[[#This Row],[Bed Type]]</f>
        <v>Facility</v>
      </c>
      <c r="V282">
        <f>Table1[[#This Row],[address1]]</f>
        <v>0</v>
      </c>
      <c r="W282">
        <f>Table1[[#This Row],[address2]]</f>
        <v>0</v>
      </c>
      <c r="X282" t="str">
        <f>Table1[[#This Row],[city]]</f>
        <v>Jacksonville</v>
      </c>
      <c r="Y282" t="str">
        <f>Table1[[#This Row],[state]]</f>
        <v>NC</v>
      </c>
      <c r="Z282">
        <f>Table1[[#This Row],[zip]]</f>
        <v>28540</v>
      </c>
    </row>
    <row r="283" spans="2:26" x14ac:dyDescent="0.35">
      <c r="B283" t="str">
        <f>Table1[[#This Row],[CoC]]</f>
        <v>North Carolina Balance of State CoC</v>
      </c>
      <c r="C283" t="str">
        <f>IF(OR(Table2[[#This Row],[CoC]]="Durham City &amp; County CoC",Table2[[#This Row],[CoC]]="Chapel Hill/Orange County CoC"),"NA",(_xlfn.XLOOKUP(Table2[[#This Row],[HMIS Project ID]],'region ref'!A:A,'region ref'!C:C,"",0)))</f>
        <v>Region 13</v>
      </c>
      <c r="D283" t="str">
        <f>IF(OR(Table2[[#This Row],[CoC]]="Durham City &amp; County CoC",Table2[[#This Row],[CoC]]="Chapel Hill/Orange County CoC"),Table2[[#This Row],[CoC]],(_xlfn.XLOOKUP(Table2[[#This Row],[HMIS Project ID]],'region ref'!A:A,'region ref'!B:B,"",0)))</f>
        <v>Onslow</v>
      </c>
      <c r="E283" t="str">
        <f>Table1[[#This Row],[Organization Name]]</f>
        <v>Onslow Victim's Shelter - Onslow County</v>
      </c>
      <c r="F283" t="str">
        <f>Table1[[#This Row],[Project Name]]</f>
        <v>Onslow Victim's Shelter - Onslow County - Hotel/Motel Shelter - ES</v>
      </c>
      <c r="G283">
        <f>Table1[[#This Row],[HMIS Project ID]]</f>
        <v>20746</v>
      </c>
      <c r="H283" t="str">
        <f>Table1[[#This Row],[Project Type]]</f>
        <v>ES</v>
      </c>
      <c r="I283">
        <f>Table1[[#This Row],[Beds HH w/ Children]]</f>
        <v>0</v>
      </c>
      <c r="J283">
        <f>Table1[[#This Row],[Units HH w/ Children]]</f>
        <v>0</v>
      </c>
      <c r="K283">
        <f>Table1[[#This Row],[Beds HH w/o Children]]</f>
        <v>0</v>
      </c>
      <c r="L283">
        <f>Table1[[#This Row],[Year-Round Beds]]</f>
        <v>0</v>
      </c>
      <c r="M283">
        <f>Table1[[#This Row],[Overflow Beds]]</f>
        <v>10</v>
      </c>
      <c r="N283">
        <f>Table1[[#This Row],[Total Seasonal Beds]]</f>
        <v>0</v>
      </c>
      <c r="O283">
        <f>Table1[[#This Row],[Total Beds]]</f>
        <v>10</v>
      </c>
      <c r="P283">
        <f>Table1[[#This Row],[Pit Count]]</f>
        <v>10</v>
      </c>
      <c r="Q283" s="12">
        <f>IFERROR(Table2[[#This Row],[Pit Count]]/Table2[[#This Row],[Total Beds]],"0")</f>
        <v>1</v>
      </c>
      <c r="R283" t="str">
        <f>Table1[[#This Row],[HMIS Participating]]</f>
        <v>Comparable</v>
      </c>
      <c r="S283">
        <f>Table1[[#This Row],[Victim Service Provider]]</f>
        <v>1</v>
      </c>
      <c r="T283" t="str">
        <f>Table1[[#This Row],[Target Population]]</f>
        <v>DV</v>
      </c>
      <c r="U283" t="str">
        <f>Table1[[#This Row],[Bed Type]]</f>
        <v>Facility</v>
      </c>
      <c r="V283">
        <f>Table1[[#This Row],[address1]]</f>
        <v>0</v>
      </c>
      <c r="W283">
        <f>Table1[[#This Row],[address2]]</f>
        <v>0</v>
      </c>
      <c r="X283" t="str">
        <f>Table1[[#This Row],[city]]</f>
        <v>Jacksonville</v>
      </c>
      <c r="Y283" t="str">
        <f>Table1[[#This Row],[state]]</f>
        <v>NC</v>
      </c>
      <c r="Z283">
        <f>Table1[[#This Row],[zip]]</f>
        <v>28540</v>
      </c>
    </row>
    <row r="284" spans="2:26" x14ac:dyDescent="0.35">
      <c r="B284" t="str">
        <f>Table1[[#This Row],[CoC]]</f>
        <v>North Carolina Balance of State CoC</v>
      </c>
      <c r="C284" t="str">
        <f>IF(OR(Table2[[#This Row],[CoC]]="Durham City &amp; County CoC",Table2[[#This Row],[CoC]]="Chapel Hill/Orange County CoC"),"NA",(_xlfn.XLOOKUP(Table2[[#This Row],[HMIS Project ID]],'region ref'!A:A,'region ref'!C:C,"",0)))</f>
        <v>Region 12</v>
      </c>
      <c r="D284" t="str">
        <f>IF(OR(Table2[[#This Row],[CoC]]="Durham City &amp; County CoC",Table2[[#This Row],[CoC]]="Chapel Hill/Orange County CoC"),Table2[[#This Row],[CoC]],(_xlfn.XLOOKUP(Table2[[#This Row],[HMIS Project ID]],'region ref'!A:A,'region ref'!B:B,"",0)))</f>
        <v>Beaufort</v>
      </c>
      <c r="E284" t="str">
        <f>Table1[[#This Row],[Organization Name]]</f>
        <v>Open Door Community Center - Beaufort County</v>
      </c>
      <c r="F284" t="str">
        <f>Table1[[#This Row],[Project Name]]</f>
        <v>Open Door Community Center - Beaufort County - Women's and Children Shelter - ES - Private</v>
      </c>
      <c r="G284">
        <f>Table1[[#This Row],[HMIS Project ID]]</f>
        <v>20020</v>
      </c>
      <c r="H284" t="str">
        <f>Table1[[#This Row],[Project Type]]</f>
        <v>ES</v>
      </c>
      <c r="I284">
        <f>Table1[[#This Row],[Beds HH w/ Children]]</f>
        <v>0</v>
      </c>
      <c r="J284">
        <f>Table1[[#This Row],[Units HH w/ Children]]</f>
        <v>0</v>
      </c>
      <c r="K284">
        <f>Table1[[#This Row],[Beds HH w/o Children]]</f>
        <v>4</v>
      </c>
      <c r="L284">
        <f>Table1[[#This Row],[Year-Round Beds]]</f>
        <v>4</v>
      </c>
      <c r="M284">
        <f>Table1[[#This Row],[Overflow Beds]]</f>
        <v>0</v>
      </c>
      <c r="N284">
        <f>Table1[[#This Row],[Total Seasonal Beds]]</f>
        <v>0</v>
      </c>
      <c r="O284">
        <f>Table1[[#This Row],[Total Beds]]</f>
        <v>4</v>
      </c>
      <c r="P284">
        <f>Table1[[#This Row],[Pit Count]]</f>
        <v>4</v>
      </c>
      <c r="Q284" s="12">
        <f>IFERROR(Table2[[#This Row],[Pit Count]]/Table2[[#This Row],[Total Beds]],"0")</f>
        <v>1</v>
      </c>
      <c r="R284" t="str">
        <f>Table1[[#This Row],[HMIS Participating]]</f>
        <v>No</v>
      </c>
      <c r="S284">
        <f>Table1[[#This Row],[Victim Service Provider]]</f>
        <v>0</v>
      </c>
      <c r="T284" t="str">
        <f>Table1[[#This Row],[Target Population]]</f>
        <v>NA</v>
      </c>
      <c r="U284" t="str">
        <f>Table1[[#This Row],[Bed Type]]</f>
        <v>Facility</v>
      </c>
      <c r="V284" t="str">
        <f>Table1[[#This Row],[address1]]</f>
        <v>1240 Cowell Farm Road</v>
      </c>
      <c r="W284">
        <f>Table1[[#This Row],[address2]]</f>
        <v>0</v>
      </c>
      <c r="X284" t="str">
        <f>Table1[[#This Row],[city]]</f>
        <v>Washington</v>
      </c>
      <c r="Y284" t="str">
        <f>Table1[[#This Row],[state]]</f>
        <v>NC</v>
      </c>
      <c r="Z284">
        <f>Table1[[#This Row],[zip]]</f>
        <v>27889</v>
      </c>
    </row>
    <row r="285" spans="2:26" x14ac:dyDescent="0.35">
      <c r="B285" t="str">
        <f>Table1[[#This Row],[CoC]]</f>
        <v>North Carolina Balance of State CoC</v>
      </c>
      <c r="C285" t="str">
        <f>IF(OR(Table2[[#This Row],[CoC]]="Durham City &amp; County CoC",Table2[[#This Row],[CoC]]="Chapel Hill/Orange County CoC"),"NA",(_xlfn.XLOOKUP(Table2[[#This Row],[HMIS Project ID]],'region ref'!A:A,'region ref'!C:C,"",0)))</f>
        <v>Region 03</v>
      </c>
      <c r="D285" t="str">
        <f>IF(OR(Table2[[#This Row],[CoC]]="Durham City &amp; County CoC",Table2[[#This Row],[CoC]]="Chapel Hill/Orange County CoC"),Table2[[#This Row],[CoC]],(_xlfn.XLOOKUP(Table2[[#This Row],[HMIS Project ID]],'region ref'!A:A,'region ref'!B:B,"",0)))</f>
        <v>Burke</v>
      </c>
      <c r="E285" t="str">
        <f>Table1[[#This Row],[Organization Name]]</f>
        <v>Options - Burke County</v>
      </c>
      <c r="F285" t="str">
        <f>Table1[[#This Row],[Project Name]]</f>
        <v>Options Inc. - Burke County - DV Shelter - ES - Private</v>
      </c>
      <c r="G285">
        <f>Table1[[#This Row],[HMIS Project ID]]</f>
        <v>4931</v>
      </c>
      <c r="H285" t="str">
        <f>Table1[[#This Row],[Project Type]]</f>
        <v>ES</v>
      </c>
      <c r="I285">
        <f>Table1[[#This Row],[Beds HH w/ Children]]</f>
        <v>11</v>
      </c>
      <c r="J285">
        <f>Table1[[#This Row],[Units HH w/ Children]]</f>
        <v>3</v>
      </c>
      <c r="K285">
        <f>Table1[[#This Row],[Beds HH w/o Children]]</f>
        <v>6</v>
      </c>
      <c r="L285">
        <f>Table1[[#This Row],[Year-Round Beds]]</f>
        <v>17</v>
      </c>
      <c r="M285">
        <f>Table1[[#This Row],[Overflow Beds]]</f>
        <v>0</v>
      </c>
      <c r="N285">
        <f>Table1[[#This Row],[Total Seasonal Beds]]</f>
        <v>0</v>
      </c>
      <c r="O285">
        <f>Table1[[#This Row],[Total Beds]]</f>
        <v>17</v>
      </c>
      <c r="P285">
        <f>Table1[[#This Row],[Pit Count]]</f>
        <v>10</v>
      </c>
      <c r="Q285" s="12">
        <f>IFERROR(Table2[[#This Row],[Pit Count]]/Table2[[#This Row],[Total Beds]],"0")</f>
        <v>0.58823529411764708</v>
      </c>
      <c r="R285" t="str">
        <f>Table1[[#This Row],[HMIS Participating]]</f>
        <v>Comparable</v>
      </c>
      <c r="S285">
        <f>Table1[[#This Row],[Victim Service Provider]]</f>
        <v>1</v>
      </c>
      <c r="T285" t="str">
        <f>Table1[[#This Row],[Target Population]]</f>
        <v>DV</v>
      </c>
      <c r="U285" t="str">
        <f>Table1[[#This Row],[Bed Type]]</f>
        <v>Facility</v>
      </c>
      <c r="V285">
        <f>Table1[[#This Row],[address1]]</f>
        <v>0</v>
      </c>
      <c r="W285">
        <f>Table1[[#This Row],[address2]]</f>
        <v>0</v>
      </c>
      <c r="X285" t="str">
        <f>Table1[[#This Row],[city]]</f>
        <v>Morganton</v>
      </c>
      <c r="Y285" t="str">
        <f>Table1[[#This Row],[state]]</f>
        <v>NC</v>
      </c>
      <c r="Z285">
        <f>Table1[[#This Row],[zip]]</f>
        <v>28655</v>
      </c>
    </row>
    <row r="286" spans="2:26" x14ac:dyDescent="0.35">
      <c r="B286" t="str">
        <f>Table1[[#This Row],[CoC]]</f>
        <v>North Carolina Balance of State CoC</v>
      </c>
      <c r="C286" t="str">
        <f>IF(OR(Table2[[#This Row],[CoC]]="Durham City &amp; County CoC",Table2[[#This Row],[CoC]]="Chapel Hill/Orange County CoC"),"NA",(_xlfn.XLOOKUP(Table2[[#This Row],[HMIS Project ID]],'region ref'!A:A,'region ref'!C:C,"",0)))</f>
        <v>Region 2</v>
      </c>
      <c r="D286" t="str">
        <f>IF(OR(Table2[[#This Row],[CoC]]="Durham City &amp; County CoC",Table2[[#This Row],[CoC]]="Chapel Hill/Orange County CoC"),Table2[[#This Row],[CoC]],(_xlfn.XLOOKUP(Table2[[#This Row],[HMIS Project ID]],'region ref'!A:A,'region ref'!B:B,"",0)))</f>
        <v>Rutherford</v>
      </c>
      <c r="E286" t="str">
        <f>Table1[[#This Row],[Organization Name]]</f>
        <v>Out of the Ashes - Rutherford County</v>
      </c>
      <c r="F286" t="str">
        <f>Table1[[#This Row],[Project Name]]</f>
        <v>Out of the Ashes - Rutherford County - Shelter of Hope - ES - Private</v>
      </c>
      <c r="G286">
        <f>Table1[[#This Row],[HMIS Project ID]]</f>
        <v>7256</v>
      </c>
      <c r="H286" t="str">
        <f>Table1[[#This Row],[Project Type]]</f>
        <v>ES</v>
      </c>
      <c r="I286">
        <f>Table1[[#This Row],[Beds HH w/ Children]]</f>
        <v>27</v>
      </c>
      <c r="J286">
        <f>Table1[[#This Row],[Units HH w/ Children]]</f>
        <v>3</v>
      </c>
      <c r="K286">
        <f>Table1[[#This Row],[Beds HH w/o Children]]</f>
        <v>8</v>
      </c>
      <c r="L286">
        <f>Table1[[#This Row],[Year-Round Beds]]</f>
        <v>35</v>
      </c>
      <c r="M286">
        <f>Table1[[#This Row],[Overflow Beds]]</f>
        <v>0</v>
      </c>
      <c r="N286">
        <f>Table1[[#This Row],[Total Seasonal Beds]]</f>
        <v>0</v>
      </c>
      <c r="O286">
        <f>Table1[[#This Row],[Total Beds]]</f>
        <v>35</v>
      </c>
      <c r="P286">
        <f>Table1[[#This Row],[Pit Count]]</f>
        <v>15</v>
      </c>
      <c r="Q286" s="12">
        <f>IFERROR(Table2[[#This Row],[Pit Count]]/Table2[[#This Row],[Total Beds]],"0")</f>
        <v>0.42857142857142855</v>
      </c>
      <c r="R286" t="str">
        <f>Table1[[#This Row],[HMIS Participating]]</f>
        <v>No</v>
      </c>
      <c r="S286">
        <f>Table1[[#This Row],[Victim Service Provider]]</f>
        <v>0</v>
      </c>
      <c r="T286" t="str">
        <f>Table1[[#This Row],[Target Population]]</f>
        <v>NA</v>
      </c>
      <c r="U286" t="str">
        <f>Table1[[#This Row],[Bed Type]]</f>
        <v>Facility</v>
      </c>
      <c r="V286" t="str">
        <f>Table1[[#This Row],[address1]]</f>
        <v>131 Countryside Dr</v>
      </c>
      <c r="W286">
        <f>Table1[[#This Row],[address2]]</f>
        <v>0</v>
      </c>
      <c r="X286" t="str">
        <f>Table1[[#This Row],[city]]</f>
        <v>Forest City</v>
      </c>
      <c r="Y286" t="str">
        <f>Table1[[#This Row],[state]]</f>
        <v>NC</v>
      </c>
      <c r="Z286">
        <f>Table1[[#This Row],[zip]]</f>
        <v>28114</v>
      </c>
    </row>
    <row r="287" spans="2:26" x14ac:dyDescent="0.35">
      <c r="B287" t="str">
        <f>Table1[[#This Row],[CoC]]</f>
        <v>North Carolina Balance of State CoC</v>
      </c>
      <c r="C287" t="str">
        <f>IF(OR(Table2[[#This Row],[CoC]]="Durham City &amp; County CoC",Table2[[#This Row],[CoC]]="Chapel Hill/Orange County CoC"),"NA",(_xlfn.XLOOKUP(Table2[[#This Row],[HMIS Project ID]],'region ref'!A:A,'region ref'!C:C,"",0)))</f>
        <v>Region 02</v>
      </c>
      <c r="D287" t="str">
        <f>IF(OR(Table2[[#This Row],[CoC]]="Durham City &amp; County CoC",Table2[[#This Row],[CoC]]="Chapel Hill/Orange County CoC"),Table2[[#This Row],[CoC]],(_xlfn.XLOOKUP(Table2[[#This Row],[HMIS Project ID]],'region ref'!A:A,'region ref'!B:B,"",0)))</f>
        <v>Rutherford</v>
      </c>
      <c r="E287" t="str">
        <f>Table1[[#This Row],[Organization Name]]</f>
        <v>Out of the Ashes - Rutherford County</v>
      </c>
      <c r="F287" t="str">
        <f>Table1[[#This Row],[Project Name]]</f>
        <v>Out of the Ashes - Rutherford County - Six Points Men's Shelter - ES - Private</v>
      </c>
      <c r="G287">
        <f>Table1[[#This Row],[HMIS Project ID]]</f>
        <v>7023</v>
      </c>
      <c r="H287" t="str">
        <f>Table1[[#This Row],[Project Type]]</f>
        <v>ES</v>
      </c>
      <c r="I287">
        <f>Table1[[#This Row],[Beds HH w/ Children]]</f>
        <v>0</v>
      </c>
      <c r="J287">
        <f>Table1[[#This Row],[Units HH w/ Children]]</f>
        <v>0</v>
      </c>
      <c r="K287">
        <f>Table1[[#This Row],[Beds HH w/o Children]]</f>
        <v>35</v>
      </c>
      <c r="L287">
        <f>Table1[[#This Row],[Year-Round Beds]]</f>
        <v>35</v>
      </c>
      <c r="M287">
        <f>Table1[[#This Row],[Overflow Beds]]</f>
        <v>0</v>
      </c>
      <c r="N287">
        <f>Table1[[#This Row],[Total Seasonal Beds]]</f>
        <v>0</v>
      </c>
      <c r="O287">
        <f>Table1[[#This Row],[Total Beds]]</f>
        <v>35</v>
      </c>
      <c r="P287">
        <f>Table1[[#This Row],[Pit Count]]</f>
        <v>13</v>
      </c>
      <c r="Q287" s="12">
        <f>IFERROR(Table2[[#This Row],[Pit Count]]/Table2[[#This Row],[Total Beds]],"0")</f>
        <v>0.37142857142857144</v>
      </c>
      <c r="R287" t="str">
        <f>Table1[[#This Row],[HMIS Participating]]</f>
        <v>No</v>
      </c>
      <c r="S287">
        <f>Table1[[#This Row],[Victim Service Provider]]</f>
        <v>0</v>
      </c>
      <c r="T287" t="str">
        <f>Table1[[#This Row],[Target Population]]</f>
        <v>NA</v>
      </c>
      <c r="U287" t="str">
        <f>Table1[[#This Row],[Bed Type]]</f>
        <v>Facility</v>
      </c>
      <c r="V287" t="str">
        <f>Table1[[#This Row],[address1]]</f>
        <v>131 Countryside Drive</v>
      </c>
      <c r="W287">
        <f>Table1[[#This Row],[address2]]</f>
        <v>0</v>
      </c>
      <c r="X287" t="str">
        <f>Table1[[#This Row],[city]]</f>
        <v>Forest City</v>
      </c>
      <c r="Y287" t="str">
        <f>Table1[[#This Row],[state]]</f>
        <v>NC</v>
      </c>
      <c r="Z287">
        <f>Table1[[#This Row],[zip]]</f>
        <v>28043</v>
      </c>
    </row>
    <row r="288" spans="2:26" x14ac:dyDescent="0.35">
      <c r="B288" t="str">
        <f>Table1[[#This Row],[CoC]]</f>
        <v>North Carolina Balance of State CoC</v>
      </c>
      <c r="C288" t="str">
        <f>IF(OR(Table2[[#This Row],[CoC]]="Durham City &amp; County CoC",Table2[[#This Row],[CoC]]="Chapel Hill/Orange County CoC"),"NA",(_xlfn.XLOOKUP(Table2[[#This Row],[HMIS Project ID]],'region ref'!A:A,'region ref'!C:C,"",0)))</f>
        <v>Region 11</v>
      </c>
      <c r="D288" t="str">
        <f>IF(OR(Table2[[#This Row],[CoC]]="Durham City &amp; County CoC",Table2[[#This Row],[CoC]]="Chapel Hill/Orange County CoC"),Table2[[#This Row],[CoC]],(_xlfn.XLOOKUP(Table2[[#This Row],[HMIS Project ID]],'region ref'!A:A,'region ref'!B:B,"",0)))</f>
        <v>Dare</v>
      </c>
      <c r="E288" t="str">
        <f>Table1[[#This Row],[Organization Name]]</f>
        <v>Outer Banks Hotline Shelter - Dare County</v>
      </c>
      <c r="F288" t="str">
        <f>Table1[[#This Row],[Project Name]]</f>
        <v>Outer Banks Hotline Shelter - Dare County - DV Shelter - ES - Private</v>
      </c>
      <c r="G288">
        <f>Table1[[#This Row],[HMIS Project ID]]</f>
        <v>6789</v>
      </c>
      <c r="H288" t="str">
        <f>Table1[[#This Row],[Project Type]]</f>
        <v>ES</v>
      </c>
      <c r="I288">
        <f>Table1[[#This Row],[Beds HH w/ Children]]</f>
        <v>16</v>
      </c>
      <c r="J288">
        <f>Table1[[#This Row],[Units HH w/ Children]]</f>
        <v>5</v>
      </c>
      <c r="K288">
        <f>Table1[[#This Row],[Beds HH w/o Children]]</f>
        <v>3</v>
      </c>
      <c r="L288">
        <f>Table1[[#This Row],[Year-Round Beds]]</f>
        <v>19</v>
      </c>
      <c r="M288">
        <f>Table1[[#This Row],[Overflow Beds]]</f>
        <v>0</v>
      </c>
      <c r="N288">
        <f>Table1[[#This Row],[Total Seasonal Beds]]</f>
        <v>0</v>
      </c>
      <c r="O288">
        <f>Table1[[#This Row],[Total Beds]]</f>
        <v>19</v>
      </c>
      <c r="P288">
        <f>Table1[[#This Row],[Pit Count]]</f>
        <v>0</v>
      </c>
      <c r="Q288" s="12">
        <f>IFERROR(Table2[[#This Row],[Pit Count]]/Table2[[#This Row],[Total Beds]],"0")</f>
        <v>0</v>
      </c>
      <c r="R288" t="str">
        <f>Table1[[#This Row],[HMIS Participating]]</f>
        <v>Comparable</v>
      </c>
      <c r="S288">
        <f>Table1[[#This Row],[Victim Service Provider]]</f>
        <v>1</v>
      </c>
      <c r="T288" t="str">
        <f>Table1[[#This Row],[Target Population]]</f>
        <v>DV</v>
      </c>
      <c r="U288" t="str">
        <f>Table1[[#This Row],[Bed Type]]</f>
        <v>Facility</v>
      </c>
      <c r="V288">
        <f>Table1[[#This Row],[address1]]</f>
        <v>0</v>
      </c>
      <c r="W288">
        <f>Table1[[#This Row],[address2]]</f>
        <v>0</v>
      </c>
      <c r="X288" t="str">
        <f>Table1[[#This Row],[city]]</f>
        <v>Nags Head</v>
      </c>
      <c r="Y288" t="str">
        <f>Table1[[#This Row],[state]]</f>
        <v>NC</v>
      </c>
      <c r="Z288">
        <f>Table1[[#This Row],[zip]]</f>
        <v>27959</v>
      </c>
    </row>
    <row r="289" spans="2:26" x14ac:dyDescent="0.35">
      <c r="B289" t="str">
        <f>Table1[[#This Row],[CoC]]</f>
        <v>North Carolina Balance of State CoC</v>
      </c>
      <c r="C289" t="str">
        <f>IF(OR(Table2[[#This Row],[CoC]]="Durham City &amp; County CoC",Table2[[#This Row],[CoC]]="Chapel Hill/Orange County CoC"),"NA",(_xlfn.XLOOKUP(Table2[[#This Row],[HMIS Project ID]],'region ref'!A:A,'region ref'!C:C,"",0)))</f>
        <v>Region 11</v>
      </c>
      <c r="D289" t="str">
        <f>IF(OR(Table2[[#This Row],[CoC]]="Durham City &amp; County CoC",Table2[[#This Row],[CoC]]="Chapel Hill/Orange County CoC"),Table2[[#This Row],[CoC]],(_xlfn.XLOOKUP(Table2[[#This Row],[HMIS Project ID]],'region ref'!A:A,'region ref'!B:B,"",0)))</f>
        <v>Dare</v>
      </c>
      <c r="E289" t="str">
        <f>Table1[[#This Row],[Organization Name]]</f>
        <v>Outer Banks Room in the Inn - Dare County</v>
      </c>
      <c r="F289" t="str">
        <f>Table1[[#This Row],[Project Name]]</f>
        <v>Outer Banks Room in the Inn - Dare County - Seasonal ES - Private</v>
      </c>
      <c r="G289">
        <f>Table1[[#This Row],[HMIS Project ID]]</f>
        <v>20513</v>
      </c>
      <c r="H289" t="str">
        <f>Table1[[#This Row],[Project Type]]</f>
        <v>ES</v>
      </c>
      <c r="I289">
        <f>Table1[[#This Row],[Beds HH w/ Children]]</f>
        <v>0</v>
      </c>
      <c r="J289">
        <f>Table1[[#This Row],[Units HH w/ Children]]</f>
        <v>0</v>
      </c>
      <c r="K289">
        <f>Table1[[#This Row],[Beds HH w/o Children]]</f>
        <v>0</v>
      </c>
      <c r="L289">
        <f>Table1[[#This Row],[Year-Round Beds]]</f>
        <v>0</v>
      </c>
      <c r="M289">
        <f>Table1[[#This Row],[Overflow Beds]]</f>
        <v>0</v>
      </c>
      <c r="N289">
        <f>Table1[[#This Row],[Total Seasonal Beds]]</f>
        <v>18</v>
      </c>
      <c r="O289">
        <f>Table1[[#This Row],[Total Beds]]</f>
        <v>18</v>
      </c>
      <c r="P289">
        <f>Table1[[#This Row],[Pit Count]]</f>
        <v>15</v>
      </c>
      <c r="Q289" s="12">
        <f>IFERROR(Table2[[#This Row],[Pit Count]]/Table2[[#This Row],[Total Beds]],"0")</f>
        <v>0.83333333333333337</v>
      </c>
      <c r="R289" t="str">
        <f>Table1[[#This Row],[HMIS Participating]]</f>
        <v>No</v>
      </c>
      <c r="S289">
        <f>Table1[[#This Row],[Victim Service Provider]]</f>
        <v>0</v>
      </c>
      <c r="T289" t="str">
        <f>Table1[[#This Row],[Target Population]]</f>
        <v>NA</v>
      </c>
      <c r="U289" t="str">
        <f>Table1[[#This Row],[Bed Type]]</f>
        <v>Facility</v>
      </c>
      <c r="V289" t="str">
        <f>Table1[[#This Row],[address1]]</f>
        <v>4301 South Croatan Highway</v>
      </c>
      <c r="W289">
        <f>Table1[[#This Row],[address2]]</f>
        <v>0</v>
      </c>
      <c r="X289" t="str">
        <f>Table1[[#This Row],[city]]</f>
        <v>Nags Head</v>
      </c>
      <c r="Y289" t="str">
        <f>Table1[[#This Row],[state]]</f>
        <v>NC</v>
      </c>
      <c r="Z289">
        <f>Table1[[#This Row],[zip]]</f>
        <v>27959</v>
      </c>
    </row>
    <row r="290" spans="2:26" x14ac:dyDescent="0.35">
      <c r="B290" t="str">
        <f>Table1[[#This Row],[CoC]]</f>
        <v>North Carolina Balance of State CoC</v>
      </c>
      <c r="C290" t="str">
        <f>IF(OR(Table2[[#This Row],[CoC]]="Durham City &amp; County CoC",Table2[[#This Row],[CoC]]="Chapel Hill/Orange County CoC"),"NA",(_xlfn.XLOOKUP(Table2[[#This Row],[HMIS Project ID]],'region ref'!A:A,'region ref'!C:C,"",0)))</f>
        <v>Region 07</v>
      </c>
      <c r="D290" t="str">
        <f>IF(OR(Table2[[#This Row],[CoC]]="Durham City &amp; County CoC",Table2[[#This Row],[CoC]]="Chapel Hill/Orange County CoC"),Table2[[#This Row],[CoC]],(_xlfn.XLOOKUP(Table2[[#This Row],[HMIS Project ID]],'region ref'!A:A,'region ref'!B:B,"",0)))</f>
        <v>Lee</v>
      </c>
      <c r="E290" t="str">
        <f>Table1[[#This Row],[Organization Name]]</f>
        <v>Outreach Mission Inc. - Lee County</v>
      </c>
      <c r="F290" t="str">
        <f>Table1[[#This Row],[Project Name]]</f>
        <v>Outreach Mission Inc. - Lee County - Wornom SECU Community Shelter - ES - Private</v>
      </c>
      <c r="G290">
        <f>Table1[[#This Row],[HMIS Project ID]]</f>
        <v>21005</v>
      </c>
      <c r="H290" t="str">
        <f>Table1[[#This Row],[Project Type]]</f>
        <v>ES</v>
      </c>
      <c r="I290">
        <f>Table1[[#This Row],[Beds HH w/ Children]]</f>
        <v>7</v>
      </c>
      <c r="J290">
        <f>Table1[[#This Row],[Units HH w/ Children]]</f>
        <v>1</v>
      </c>
      <c r="K290">
        <f>Table1[[#This Row],[Beds HH w/o Children]]</f>
        <v>69</v>
      </c>
      <c r="L290">
        <f>Table1[[#This Row],[Year-Round Beds]]</f>
        <v>76</v>
      </c>
      <c r="M290">
        <f>Table1[[#This Row],[Overflow Beds]]</f>
        <v>0</v>
      </c>
      <c r="N290">
        <f>Table1[[#This Row],[Total Seasonal Beds]]</f>
        <v>0</v>
      </c>
      <c r="O290">
        <f>Table1[[#This Row],[Total Beds]]</f>
        <v>76</v>
      </c>
      <c r="P290">
        <f>Table1[[#This Row],[Pit Count]]</f>
        <v>40</v>
      </c>
      <c r="Q290" s="12">
        <f>IFERROR(Table2[[#This Row],[Pit Count]]/Table2[[#This Row],[Total Beds]],"0")</f>
        <v>0.52631578947368418</v>
      </c>
      <c r="R290" t="str">
        <f>Table1[[#This Row],[HMIS Participating]]</f>
        <v>Yes</v>
      </c>
      <c r="S290">
        <f>Table1[[#This Row],[Victim Service Provider]]</f>
        <v>0</v>
      </c>
      <c r="T290" t="str">
        <f>Table1[[#This Row],[Target Population]]</f>
        <v>NA</v>
      </c>
      <c r="U290" t="str">
        <f>Table1[[#This Row],[Bed Type]]</f>
        <v>Facility</v>
      </c>
      <c r="V290" t="str">
        <f>Table1[[#This Row],[address1]]</f>
        <v>507 S. Third St.</v>
      </c>
      <c r="W290">
        <f>Table1[[#This Row],[address2]]</f>
        <v>0</v>
      </c>
      <c r="X290" t="str">
        <f>Table1[[#This Row],[city]]</f>
        <v>Sanford</v>
      </c>
      <c r="Y290" t="str">
        <f>Table1[[#This Row],[state]]</f>
        <v>NC</v>
      </c>
      <c r="Z290">
        <f>Table1[[#This Row],[zip]]</f>
        <v>27330</v>
      </c>
    </row>
    <row r="291" spans="2:26" x14ac:dyDescent="0.35">
      <c r="B291" t="str">
        <f>Table1[[#This Row],[CoC]]</f>
        <v>North Carolina Balance of State CoC</v>
      </c>
      <c r="C291" t="str">
        <f>IF(OR(Table2[[#This Row],[CoC]]="Durham City &amp; County CoC",Table2[[#This Row],[CoC]]="Chapel Hill/Orange County CoC"),"NA",(_xlfn.XLOOKUP(Table2[[#This Row],[HMIS Project ID]],'region ref'!A:A,'region ref'!C:C,"",0)))</f>
        <v>Multiple</v>
      </c>
      <c r="D291" t="str">
        <f>IF(OR(Table2[[#This Row],[CoC]]="Durham City &amp; County CoC",Table2[[#This Row],[CoC]]="Chapel Hill/Orange County CoC"),Table2[[#This Row],[CoC]],(_xlfn.XLOOKUP(Table2[[#This Row],[HMIS Project ID]],'region ref'!A:A,'region ref'!B:B,"",0)))</f>
        <v>Multiple</v>
      </c>
      <c r="E291" t="str">
        <f>Table1[[#This Row],[Organization Name]]</f>
        <v>Partners BHM Northern - Multiple BoS Counties</v>
      </c>
      <c r="F291" t="str">
        <f>Table1[[#This Row],[Project Name]]</f>
        <v>Partners BHM - Multiple BoS Counties - PSH - HUD</v>
      </c>
      <c r="G291">
        <f>Table1[[#This Row],[HMIS Project ID]]</f>
        <v>5061</v>
      </c>
      <c r="H291" t="str">
        <f>Table1[[#This Row],[Project Type]]</f>
        <v>PSH</v>
      </c>
      <c r="I291">
        <f>Table1[[#This Row],[Beds HH w/ Children]]</f>
        <v>2</v>
      </c>
      <c r="J291">
        <f>Table1[[#This Row],[Units HH w/ Children]]</f>
        <v>1</v>
      </c>
      <c r="K291">
        <f>Table1[[#This Row],[Beds HH w/o Children]]</f>
        <v>28</v>
      </c>
      <c r="L291">
        <f>Table1[[#This Row],[Year-Round Beds]]</f>
        <v>30</v>
      </c>
      <c r="M291">
        <f>Table1[[#This Row],[Overflow Beds]]</f>
        <v>0</v>
      </c>
      <c r="N291">
        <f>Table1[[#This Row],[Total Seasonal Beds]]</f>
        <v>0</v>
      </c>
      <c r="O291">
        <f>Table1[[#This Row],[Total Beds]]</f>
        <v>30</v>
      </c>
      <c r="P291">
        <f>Table1[[#This Row],[Pit Count]]</f>
        <v>30</v>
      </c>
      <c r="Q291" s="12">
        <f>IFERROR(Table2[[#This Row],[Pit Count]]/Table2[[#This Row],[Total Beds]],"0")</f>
        <v>1</v>
      </c>
      <c r="R291" t="str">
        <f>Table1[[#This Row],[HMIS Participating]]</f>
        <v>Yes</v>
      </c>
      <c r="S291">
        <f>Table1[[#This Row],[Victim Service Provider]]</f>
        <v>0</v>
      </c>
      <c r="T291" t="str">
        <f>Table1[[#This Row],[Target Population]]</f>
        <v>NA</v>
      </c>
      <c r="U291">
        <f>Table1[[#This Row],[Bed Type]]</f>
        <v>0</v>
      </c>
      <c r="V291" t="str">
        <f>Table1[[#This Row],[address1]]</f>
        <v>200 Elkin Business Park Dr</v>
      </c>
      <c r="W291">
        <f>Table1[[#This Row],[address2]]</f>
        <v>0</v>
      </c>
      <c r="X291" t="str">
        <f>Table1[[#This Row],[city]]</f>
        <v>Elkin</v>
      </c>
      <c r="Y291" t="str">
        <f>Table1[[#This Row],[state]]</f>
        <v>NC</v>
      </c>
      <c r="Z291">
        <f>Table1[[#This Row],[zip]]</f>
        <v>28621</v>
      </c>
    </row>
    <row r="292" spans="2:26" x14ac:dyDescent="0.35">
      <c r="B292" t="str">
        <f>Table1[[#This Row],[CoC]]</f>
        <v>North Carolina Balance of State CoC</v>
      </c>
      <c r="C292" t="str">
        <f>IF(OR(Table2[[#This Row],[CoC]]="Durham City &amp; County CoC",Table2[[#This Row],[CoC]]="Chapel Hill/Orange County CoC"),"NA",(_xlfn.XLOOKUP(Table2[[#This Row],[HMIS Project ID]],'region ref'!A:A,'region ref'!C:C,"",0)))</f>
        <v>Region 13</v>
      </c>
      <c r="D292" t="str">
        <f>IF(OR(Table2[[#This Row],[CoC]]="Durham City &amp; County CoC",Table2[[#This Row],[CoC]]="Chapel Hill/Orange County CoC"),Table2[[#This Row],[CoC]],(_xlfn.XLOOKUP(Table2[[#This Row],[HMIS Project ID]],'region ref'!A:A,'region ref'!B:B,"",0)))</f>
        <v>Onslow</v>
      </c>
      <c r="E292" t="str">
        <f>Table1[[#This Row],[Organization Name]]</f>
        <v>Philippians Place - Onslow County</v>
      </c>
      <c r="F292" t="str">
        <f>Table1[[#This Row],[Project Name]]</f>
        <v>Philippians Place - Onslow County - Transitional Housing - TH</v>
      </c>
      <c r="G292">
        <f>Table1[[#This Row],[HMIS Project ID]]</f>
        <v>6791</v>
      </c>
      <c r="H292" t="str">
        <f>Table1[[#This Row],[Project Type]]</f>
        <v>TH</v>
      </c>
      <c r="I292">
        <f>Table1[[#This Row],[Beds HH w/ Children]]</f>
        <v>0</v>
      </c>
      <c r="J292">
        <f>Table1[[#This Row],[Units HH w/ Children]]</f>
        <v>0</v>
      </c>
      <c r="K292">
        <f>Table1[[#This Row],[Beds HH w/o Children]]</f>
        <v>4</v>
      </c>
      <c r="L292">
        <f>Table1[[#This Row],[Year-Round Beds]]</f>
        <v>4</v>
      </c>
      <c r="M292">
        <f>Table1[[#This Row],[Overflow Beds]]</f>
        <v>0</v>
      </c>
      <c r="N292">
        <f>Table1[[#This Row],[Total Seasonal Beds]]</f>
        <v>0</v>
      </c>
      <c r="O292">
        <f>Table1[[#This Row],[Total Beds]]</f>
        <v>4</v>
      </c>
      <c r="P292">
        <f>Table1[[#This Row],[Pit Count]]</f>
        <v>0</v>
      </c>
      <c r="Q292" s="12">
        <f>IFERROR(Table2[[#This Row],[Pit Count]]/Table2[[#This Row],[Total Beds]],"0")</f>
        <v>0</v>
      </c>
      <c r="R292" t="str">
        <f>Table1[[#This Row],[HMIS Participating]]</f>
        <v>No</v>
      </c>
      <c r="S292">
        <f>Table1[[#This Row],[Victim Service Provider]]</f>
        <v>0</v>
      </c>
      <c r="T292" t="str">
        <f>Table1[[#This Row],[Target Population]]</f>
        <v>NA</v>
      </c>
      <c r="U292">
        <f>Table1[[#This Row],[Bed Type]]</f>
        <v>0</v>
      </c>
      <c r="V292" t="str">
        <f>Table1[[#This Row],[address1]]</f>
        <v>901 Henderson Dr</v>
      </c>
      <c r="W292">
        <f>Table1[[#This Row],[address2]]</f>
        <v>0</v>
      </c>
      <c r="X292" t="str">
        <f>Table1[[#This Row],[city]]</f>
        <v>Jacksonville</v>
      </c>
      <c r="Y292" t="str">
        <f>Table1[[#This Row],[state]]</f>
        <v>NC</v>
      </c>
      <c r="Z292">
        <f>Table1[[#This Row],[zip]]</f>
        <v>28540</v>
      </c>
    </row>
    <row r="293" spans="2:26" x14ac:dyDescent="0.35">
      <c r="B293" t="str">
        <f>Table1[[#This Row],[CoC]]</f>
        <v>North Carolina Balance of State CoC</v>
      </c>
      <c r="C293" t="str">
        <f>IF(OR(Table2[[#This Row],[CoC]]="Durham City &amp; County CoC",Table2[[#This Row],[CoC]]="Chapel Hill/Orange County CoC"),"NA",(_xlfn.XLOOKUP(Table2[[#This Row],[HMIS Project ID]],'region ref'!A:A,'region ref'!C:C,"",0)))</f>
        <v>Region 12</v>
      </c>
      <c r="D293" t="str">
        <f>IF(OR(Table2[[#This Row],[CoC]]="Durham City &amp; County CoC",Table2[[#This Row],[CoC]]="Chapel Hill/Orange County CoC"),Table2[[#This Row],[CoC]],(_xlfn.XLOOKUP(Table2[[#This Row],[HMIS Project ID]],'region ref'!A:A,'region ref'!B:B,"",0)))</f>
        <v>Pitt</v>
      </c>
      <c r="E293" t="str">
        <f>Table1[[#This Row],[Organization Name]]</f>
        <v>Pitt County Community Development - Pitt County</v>
      </c>
      <c r="F293" t="str">
        <f>Table1[[#This Row],[Project Name]]</f>
        <v>Pitt County Community Development - Pitt County - Rapid ReHousing - RRH - HUD</v>
      </c>
      <c r="G293">
        <f>Table1[[#This Row],[HMIS Project ID]]</f>
        <v>20153</v>
      </c>
      <c r="H293" t="str">
        <f>Table1[[#This Row],[Project Type]]</f>
        <v>RRH</v>
      </c>
      <c r="I293">
        <f>Table1[[#This Row],[Beds HH w/ Children]]</f>
        <v>23</v>
      </c>
      <c r="J293">
        <f>Table1[[#This Row],[Units HH w/ Children]]</f>
        <v>6</v>
      </c>
      <c r="K293">
        <f>Table1[[#This Row],[Beds HH w/o Children]]</f>
        <v>3</v>
      </c>
      <c r="L293">
        <f>Table1[[#This Row],[Year-Round Beds]]</f>
        <v>26</v>
      </c>
      <c r="M293">
        <f>Table1[[#This Row],[Overflow Beds]]</f>
        <v>0</v>
      </c>
      <c r="N293">
        <f>Table1[[#This Row],[Total Seasonal Beds]]</f>
        <v>0</v>
      </c>
      <c r="O293">
        <f>Table1[[#This Row],[Total Beds]]</f>
        <v>26</v>
      </c>
      <c r="P293">
        <f>Table1[[#This Row],[Pit Count]]</f>
        <v>26</v>
      </c>
      <c r="Q293" s="12">
        <f>IFERROR(Table2[[#This Row],[Pit Count]]/Table2[[#This Row],[Total Beds]],"0")</f>
        <v>1</v>
      </c>
      <c r="R293" t="str">
        <f>Table1[[#This Row],[HMIS Participating]]</f>
        <v>Yes</v>
      </c>
      <c r="S293">
        <f>Table1[[#This Row],[Victim Service Provider]]</f>
        <v>0</v>
      </c>
      <c r="T293" t="str">
        <f>Table1[[#This Row],[Target Population]]</f>
        <v>NA</v>
      </c>
      <c r="U293">
        <f>Table1[[#This Row],[Bed Type]]</f>
        <v>0</v>
      </c>
      <c r="V293" t="str">
        <f>Table1[[#This Row],[address1]]</f>
        <v>1717 W. 5th Street, Greeville, NC 27834</v>
      </c>
      <c r="W293">
        <f>Table1[[#This Row],[address2]]</f>
        <v>0</v>
      </c>
      <c r="X293" t="str">
        <f>Table1[[#This Row],[city]]</f>
        <v>Greenville</v>
      </c>
      <c r="Y293" t="str">
        <f>Table1[[#This Row],[state]]</f>
        <v>NC</v>
      </c>
      <c r="Z293">
        <f>Table1[[#This Row],[zip]]</f>
        <v>27834</v>
      </c>
    </row>
    <row r="294" spans="2:26" x14ac:dyDescent="0.35">
      <c r="B294" t="str">
        <f>Table1[[#This Row],[CoC]]</f>
        <v>North Carolina Balance of State CoC</v>
      </c>
      <c r="C294" t="str">
        <f>IF(OR(Table2[[#This Row],[CoC]]="Durham City &amp; County CoC",Table2[[#This Row],[CoC]]="Chapel Hill/Orange County CoC"),"NA",(_xlfn.XLOOKUP(Table2[[#This Row],[HMIS Project ID]],'region ref'!A:A,'region ref'!C:C,"",0)))</f>
        <v>Region 12</v>
      </c>
      <c r="D294" t="str">
        <f>IF(OR(Table2[[#This Row],[CoC]]="Durham City &amp; County CoC",Table2[[#This Row],[CoC]]="Chapel Hill/Orange County CoC"),Table2[[#This Row],[CoC]],(_xlfn.XLOOKUP(Table2[[#This Row],[HMIS Project ID]],'region ref'!A:A,'region ref'!B:B,"",0)))</f>
        <v>Pitt</v>
      </c>
      <c r="E294" t="str">
        <f>Table1[[#This Row],[Organization Name]]</f>
        <v>Pitt County Community Development - Pitt County</v>
      </c>
      <c r="F294" t="str">
        <f>Table1[[#This Row],[Project Name]]</f>
        <v>Pitt County Community Development - Pitt County - Rapid ReHousing - RRH - State ESG</v>
      </c>
      <c r="G294">
        <f>Table1[[#This Row],[HMIS Project ID]]</f>
        <v>5251</v>
      </c>
      <c r="H294" t="str">
        <f>Table1[[#This Row],[Project Type]]</f>
        <v>RRH</v>
      </c>
      <c r="I294">
        <f>Table1[[#This Row],[Beds HH w/ Children]]</f>
        <v>7</v>
      </c>
      <c r="J294">
        <f>Table1[[#This Row],[Units HH w/ Children]]</f>
        <v>2</v>
      </c>
      <c r="K294">
        <f>Table1[[#This Row],[Beds HH w/o Children]]</f>
        <v>1</v>
      </c>
      <c r="L294">
        <f>Table1[[#This Row],[Year-Round Beds]]</f>
        <v>8</v>
      </c>
      <c r="M294">
        <f>Table1[[#This Row],[Overflow Beds]]</f>
        <v>0</v>
      </c>
      <c r="N294">
        <f>Table1[[#This Row],[Total Seasonal Beds]]</f>
        <v>0</v>
      </c>
      <c r="O294">
        <f>Table1[[#This Row],[Total Beds]]</f>
        <v>8</v>
      </c>
      <c r="P294">
        <f>Table1[[#This Row],[Pit Count]]</f>
        <v>8</v>
      </c>
      <c r="Q294" s="12">
        <f>IFERROR(Table2[[#This Row],[Pit Count]]/Table2[[#This Row],[Total Beds]],"0")</f>
        <v>1</v>
      </c>
      <c r="R294" t="str">
        <f>Table1[[#This Row],[HMIS Participating]]</f>
        <v>Yes</v>
      </c>
      <c r="S294">
        <f>Table1[[#This Row],[Victim Service Provider]]</f>
        <v>0</v>
      </c>
      <c r="T294" t="str">
        <f>Table1[[#This Row],[Target Population]]</f>
        <v>NA</v>
      </c>
      <c r="U294">
        <f>Table1[[#This Row],[Bed Type]]</f>
        <v>0</v>
      </c>
      <c r="V294" t="str">
        <f>Table1[[#This Row],[address1]]</f>
        <v>1717 W. 5th Street, Greeville, NC 27834</v>
      </c>
      <c r="W294">
        <f>Table1[[#This Row],[address2]]</f>
        <v>0</v>
      </c>
      <c r="X294" t="str">
        <f>Table1[[#This Row],[city]]</f>
        <v>Greenville</v>
      </c>
      <c r="Y294" t="str">
        <f>Table1[[#This Row],[state]]</f>
        <v>NC</v>
      </c>
      <c r="Z294">
        <f>Table1[[#This Row],[zip]]</f>
        <v>27834</v>
      </c>
    </row>
    <row r="295" spans="2:26" x14ac:dyDescent="0.35">
      <c r="B295" t="str">
        <f>Table1[[#This Row],[CoC]]</f>
        <v>North Carolina Balance of State CoC</v>
      </c>
      <c r="C295" t="str">
        <f>IF(OR(Table2[[#This Row],[CoC]]="Durham City &amp; County CoC",Table2[[#This Row],[CoC]]="Chapel Hill/Orange County CoC"),"NA",(_xlfn.XLOOKUP(Table2[[#This Row],[HMIS Project ID]],'region ref'!A:A,'region ref'!C:C,"",0)))</f>
        <v>Region 12</v>
      </c>
      <c r="D295" t="str">
        <f>IF(OR(Table2[[#This Row],[CoC]]="Durham City &amp; County CoC",Table2[[#This Row],[CoC]]="Chapel Hill/Orange County CoC"),Table2[[#This Row],[CoC]],(_xlfn.XLOOKUP(Table2[[#This Row],[HMIS Project ID]],'region ref'!A:A,'region ref'!B:B,"",0)))</f>
        <v>Pitt</v>
      </c>
      <c r="E295" t="str">
        <f>Table1[[#This Row],[Organization Name]]</f>
        <v>Pitt County Community Development - Pitt County</v>
      </c>
      <c r="F295" t="str">
        <f>Table1[[#This Row],[Project Name]]</f>
        <v>Pitt County Community Development - Pitt County - RRH - SFRF</v>
      </c>
      <c r="G295">
        <f>Table1[[#This Row],[HMIS Project ID]]</f>
        <v>20756</v>
      </c>
      <c r="H295" t="str">
        <f>Table1[[#This Row],[Project Type]]</f>
        <v>RRH</v>
      </c>
      <c r="I295">
        <f>Table1[[#This Row],[Beds HH w/ Children]]</f>
        <v>0</v>
      </c>
      <c r="J295">
        <f>Table1[[#This Row],[Units HH w/ Children]]</f>
        <v>0</v>
      </c>
      <c r="K295">
        <f>Table1[[#This Row],[Beds HH w/o Children]]</f>
        <v>0</v>
      </c>
      <c r="L295">
        <f>Table1[[#This Row],[Year-Round Beds]]</f>
        <v>0</v>
      </c>
      <c r="M295">
        <f>Table1[[#This Row],[Overflow Beds]]</f>
        <v>0</v>
      </c>
      <c r="N295">
        <f>Table1[[#This Row],[Total Seasonal Beds]]</f>
        <v>0</v>
      </c>
      <c r="O295">
        <f>Table1[[#This Row],[Total Beds]]</f>
        <v>0</v>
      </c>
      <c r="P295">
        <f>Table1[[#This Row],[Pit Count]]</f>
        <v>0</v>
      </c>
      <c r="Q295" s="12" t="str">
        <f>IFERROR(Table2[[#This Row],[Pit Count]]/Table2[[#This Row],[Total Beds]],"0")</f>
        <v>0</v>
      </c>
      <c r="R295" t="str">
        <f>Table1[[#This Row],[HMIS Participating]]</f>
        <v>Yes</v>
      </c>
      <c r="S295">
        <f>Table1[[#This Row],[Victim Service Provider]]</f>
        <v>0</v>
      </c>
      <c r="T295" t="str">
        <f>Table1[[#This Row],[Target Population]]</f>
        <v>NA</v>
      </c>
      <c r="U295">
        <f>Table1[[#This Row],[Bed Type]]</f>
        <v>0</v>
      </c>
      <c r="V295" t="str">
        <f>Table1[[#This Row],[address1]]</f>
        <v>1717 W. 5th Street, Greeville, NC 27834</v>
      </c>
      <c r="W295">
        <f>Table1[[#This Row],[address2]]</f>
        <v>0</v>
      </c>
      <c r="X295" t="str">
        <f>Table1[[#This Row],[city]]</f>
        <v>Greenville</v>
      </c>
      <c r="Y295" t="str">
        <f>Table1[[#This Row],[state]]</f>
        <v>NC</v>
      </c>
      <c r="Z295">
        <f>Table1[[#This Row],[zip]]</f>
        <v>27834</v>
      </c>
    </row>
    <row r="296" spans="2:26" x14ac:dyDescent="0.35">
      <c r="B296" t="str">
        <f>Table1[[#This Row],[CoC]]</f>
        <v>North Carolina Balance of State CoC</v>
      </c>
      <c r="C296" t="str">
        <f>IF(OR(Table2[[#This Row],[CoC]]="Durham City &amp; County CoC",Table2[[#This Row],[CoC]]="Chapel Hill/Orange County CoC"),"NA",(_xlfn.XLOOKUP(Table2[[#This Row],[HMIS Project ID]],'region ref'!A:A,'region ref'!C:C,"",0)))</f>
        <v>Region 12</v>
      </c>
      <c r="D296" t="str">
        <f>IF(OR(Table2[[#This Row],[CoC]]="Durham City &amp; County CoC",Table2[[#This Row],[CoC]]="Chapel Hill/Orange County CoC"),Table2[[#This Row],[CoC]],(_xlfn.XLOOKUP(Table2[[#This Row],[HMIS Project ID]],'region ref'!A:A,'region ref'!B:B,"",0)))</f>
        <v>Pitt</v>
      </c>
      <c r="E296" t="str">
        <f>Table1[[#This Row],[Organization Name]]</f>
        <v>Pitt County Community Development - Pitt County</v>
      </c>
      <c r="F296" t="str">
        <f>Table1[[#This Row],[Project Name]]</f>
        <v>Pitt County Community Development - Pitt County - Safe Shelter Hotel/Motel - ES - ARPA</v>
      </c>
      <c r="G296">
        <f>Table1[[#This Row],[HMIS Project ID]]</f>
        <v>20949</v>
      </c>
      <c r="H296" t="str">
        <f>Table1[[#This Row],[Project Type]]</f>
        <v>ES</v>
      </c>
      <c r="I296">
        <f>Table1[[#This Row],[Beds HH w/ Children]]</f>
        <v>0</v>
      </c>
      <c r="J296">
        <f>Table1[[#This Row],[Units HH w/ Children]]</f>
        <v>0</v>
      </c>
      <c r="K296">
        <f>Table1[[#This Row],[Beds HH w/o Children]]</f>
        <v>0</v>
      </c>
      <c r="L296">
        <f>Table1[[#This Row],[Year-Round Beds]]</f>
        <v>0</v>
      </c>
      <c r="M296">
        <f>Table1[[#This Row],[Overflow Beds]]</f>
        <v>23</v>
      </c>
      <c r="N296">
        <f>Table1[[#This Row],[Total Seasonal Beds]]</f>
        <v>0</v>
      </c>
      <c r="O296">
        <f>Table1[[#This Row],[Total Beds]]</f>
        <v>23</v>
      </c>
      <c r="P296">
        <f>Table1[[#This Row],[Pit Count]]</f>
        <v>23</v>
      </c>
      <c r="Q296" s="12">
        <f>IFERROR(Table2[[#This Row],[Pit Count]]/Table2[[#This Row],[Total Beds]],"0")</f>
        <v>1</v>
      </c>
      <c r="R296" t="str">
        <f>Table1[[#This Row],[HMIS Participating]]</f>
        <v>No</v>
      </c>
      <c r="S296">
        <f>Table1[[#This Row],[Victim Service Provider]]</f>
        <v>0</v>
      </c>
      <c r="T296" t="str">
        <f>Table1[[#This Row],[Target Population]]</f>
        <v>NA</v>
      </c>
      <c r="U296" t="str">
        <f>Table1[[#This Row],[Bed Type]]</f>
        <v>Facility</v>
      </c>
      <c r="V296" t="str">
        <f>Table1[[#This Row],[address1]]</f>
        <v>1717 West 5th St</v>
      </c>
      <c r="W296">
        <f>Table1[[#This Row],[address2]]</f>
        <v>0</v>
      </c>
      <c r="X296" t="str">
        <f>Table1[[#This Row],[city]]</f>
        <v>Greenville</v>
      </c>
      <c r="Y296" t="str">
        <f>Table1[[#This Row],[state]]</f>
        <v>NC</v>
      </c>
      <c r="Z296">
        <f>Table1[[#This Row],[zip]]</f>
        <v>27834</v>
      </c>
    </row>
    <row r="297" spans="2:26" x14ac:dyDescent="0.35">
      <c r="B297" t="str">
        <f>Table1[[#This Row],[CoC]]</f>
        <v>North Carolina Balance of State CoC</v>
      </c>
      <c r="C297" t="str">
        <f>IF(OR(Table2[[#This Row],[CoC]]="Durham City &amp; County CoC",Table2[[#This Row],[CoC]]="Chapel Hill/Orange County CoC"),"NA",(_xlfn.XLOOKUP(Table2[[#This Row],[HMIS Project ID]],'region ref'!A:A,'region ref'!C:C,"",0)))</f>
        <v>Region 07</v>
      </c>
      <c r="D297" t="str">
        <f>IF(OR(Table2[[#This Row],[CoC]]="Durham City &amp; County CoC",Table2[[#This Row],[CoC]]="Chapel Hill/Orange County CoC"),Table2[[#This Row],[CoC]],(_xlfn.XLOOKUP(Table2[[#This Row],[HMIS Project ID]],'region ref'!A:A,'region ref'!B:B,"",0)))</f>
        <v>Randolph</v>
      </c>
      <c r="E297" t="str">
        <f>Table1[[#This Row],[Organization Name]]</f>
        <v>Place of Grace - Randolph County</v>
      </c>
      <c r="F297" t="str">
        <f>Table1[[#This Row],[Project Name]]</f>
        <v>Place of Grace - Randolph County - Men's Emergency Shelter - ES - Private</v>
      </c>
      <c r="G297">
        <f>Table1[[#This Row],[HMIS Project ID]]</f>
        <v>20548</v>
      </c>
      <c r="H297" t="str">
        <f>Table1[[#This Row],[Project Type]]</f>
        <v>ES</v>
      </c>
      <c r="I297">
        <f>Table1[[#This Row],[Beds HH w/ Children]]</f>
        <v>0</v>
      </c>
      <c r="J297">
        <f>Table1[[#This Row],[Units HH w/ Children]]</f>
        <v>0</v>
      </c>
      <c r="K297">
        <f>Table1[[#This Row],[Beds HH w/o Children]]</f>
        <v>18</v>
      </c>
      <c r="L297">
        <f>Table1[[#This Row],[Year-Round Beds]]</f>
        <v>18</v>
      </c>
      <c r="M297">
        <f>Table1[[#This Row],[Overflow Beds]]</f>
        <v>0</v>
      </c>
      <c r="N297">
        <f>Table1[[#This Row],[Total Seasonal Beds]]</f>
        <v>0</v>
      </c>
      <c r="O297">
        <f>Table1[[#This Row],[Total Beds]]</f>
        <v>18</v>
      </c>
      <c r="P297">
        <f>Table1[[#This Row],[Pit Count]]</f>
        <v>17</v>
      </c>
      <c r="Q297" s="12">
        <f>IFERROR(Table2[[#This Row],[Pit Count]]/Table2[[#This Row],[Total Beds]],"0")</f>
        <v>0.94444444444444442</v>
      </c>
      <c r="R297" t="str">
        <f>Table1[[#This Row],[HMIS Participating]]</f>
        <v>Yes</v>
      </c>
      <c r="S297">
        <f>Table1[[#This Row],[Victim Service Provider]]</f>
        <v>0</v>
      </c>
      <c r="T297" t="str">
        <f>Table1[[#This Row],[Target Population]]</f>
        <v>NA</v>
      </c>
      <c r="U297" t="str">
        <f>Table1[[#This Row],[Bed Type]]</f>
        <v>Facility</v>
      </c>
      <c r="V297" t="str">
        <f>Table1[[#This Row],[address1]]</f>
        <v>133 W. Wainman Ave</v>
      </c>
      <c r="W297">
        <f>Table1[[#This Row],[address2]]</f>
        <v>0</v>
      </c>
      <c r="X297" t="str">
        <f>Table1[[#This Row],[city]]</f>
        <v>Asheboro</v>
      </c>
      <c r="Y297" t="str">
        <f>Table1[[#This Row],[state]]</f>
        <v>NC</v>
      </c>
      <c r="Z297">
        <f>Table1[[#This Row],[zip]]</f>
        <v>27203</v>
      </c>
    </row>
    <row r="298" spans="2:26" x14ac:dyDescent="0.35">
      <c r="B298" t="str">
        <f>Table1[[#This Row],[CoC]]</f>
        <v>North Carolina Balance of State CoC</v>
      </c>
      <c r="C298" t="str">
        <f>IF(OR(Table2[[#This Row],[CoC]]="Durham City &amp; County CoC",Table2[[#This Row],[CoC]]="Chapel Hill/Orange County CoC"),"NA",(_xlfn.XLOOKUP(Table2[[#This Row],[HMIS Project ID]],'region ref'!A:A,'region ref'!C:C,"",0)))</f>
        <v>Region 07</v>
      </c>
      <c r="D298" t="str">
        <f>IF(OR(Table2[[#This Row],[CoC]]="Durham City &amp; County CoC",Table2[[#This Row],[CoC]]="Chapel Hill/Orange County CoC"),Table2[[#This Row],[CoC]],(_xlfn.XLOOKUP(Table2[[#This Row],[HMIS Project ID]],'region ref'!A:A,'region ref'!B:B,"",0)))</f>
        <v>Richmond</v>
      </c>
      <c r="E298" t="str">
        <f>Table1[[#This Row],[Organization Name]]</f>
        <v>Place of Grace - Richmond County</v>
      </c>
      <c r="F298" t="str">
        <f>Table1[[#This Row],[Project Name]]</f>
        <v>Place of Grace - Richmond County - Emergency Shelter - ES - Private</v>
      </c>
      <c r="G298">
        <f>Table1[[#This Row],[HMIS Project ID]]</f>
        <v>7036</v>
      </c>
      <c r="H298" t="str">
        <f>Table1[[#This Row],[Project Type]]</f>
        <v>ES</v>
      </c>
      <c r="I298">
        <f>Table1[[#This Row],[Beds HH w/ Children]]</f>
        <v>0</v>
      </c>
      <c r="J298">
        <f>Table1[[#This Row],[Units HH w/ Children]]</f>
        <v>0</v>
      </c>
      <c r="K298">
        <f>Table1[[#This Row],[Beds HH w/o Children]]</f>
        <v>0</v>
      </c>
      <c r="L298">
        <f>Table1[[#This Row],[Year-Round Beds]]</f>
        <v>0</v>
      </c>
      <c r="M298">
        <f>Table1[[#This Row],[Overflow Beds]]</f>
        <v>19</v>
      </c>
      <c r="N298">
        <f>Table1[[#This Row],[Total Seasonal Beds]]</f>
        <v>0</v>
      </c>
      <c r="O298">
        <f>Table1[[#This Row],[Total Beds]]</f>
        <v>19</v>
      </c>
      <c r="P298">
        <f>Table1[[#This Row],[Pit Count]]</f>
        <v>19</v>
      </c>
      <c r="Q298" s="12">
        <f>IFERROR(Table2[[#This Row],[Pit Count]]/Table2[[#This Row],[Total Beds]],"0")</f>
        <v>1</v>
      </c>
      <c r="R298" t="str">
        <f>Table1[[#This Row],[HMIS Participating]]</f>
        <v>No</v>
      </c>
      <c r="S298">
        <f>Table1[[#This Row],[Victim Service Provider]]</f>
        <v>0</v>
      </c>
      <c r="T298" t="str">
        <f>Table1[[#This Row],[Target Population]]</f>
        <v>NA</v>
      </c>
      <c r="U298" t="str">
        <f>Table1[[#This Row],[Bed Type]]</f>
        <v>Facility</v>
      </c>
      <c r="V298" t="str">
        <f>Table1[[#This Row],[address1]]</f>
        <v>252 School St</v>
      </c>
      <c r="W298">
        <f>Table1[[#This Row],[address2]]</f>
        <v>0</v>
      </c>
      <c r="X298" t="str">
        <f>Table1[[#This Row],[city]]</f>
        <v>Rockingham</v>
      </c>
      <c r="Y298" t="str">
        <f>Table1[[#This Row],[state]]</f>
        <v>NC</v>
      </c>
      <c r="Z298">
        <f>Table1[[#This Row],[zip]]</f>
        <v>28379</v>
      </c>
    </row>
    <row r="299" spans="2:26" x14ac:dyDescent="0.35">
      <c r="B299" t="str">
        <f>Table1[[#This Row],[CoC]]</f>
        <v>North Carolina Balance of State CoC</v>
      </c>
      <c r="C299" t="str">
        <f>IF(OR(Table2[[#This Row],[CoC]]="Durham City &amp; County CoC",Table2[[#This Row],[CoC]]="Chapel Hill/Orange County CoC"),"NA",(_xlfn.XLOOKUP(Table2[[#This Row],[HMIS Project ID]],'region ref'!A:A,'region ref'!C:C,"",0)))</f>
        <v>Region 07</v>
      </c>
      <c r="D299" t="str">
        <f>IF(OR(Table2[[#This Row],[CoC]]="Durham City &amp; County CoC",Table2[[#This Row],[CoC]]="Chapel Hill/Orange County CoC"),Table2[[#This Row],[CoC]],(_xlfn.XLOOKUP(Table2[[#This Row],[HMIS Project ID]],'region ref'!A:A,'region ref'!B:B,"",0)))</f>
        <v>Richmond</v>
      </c>
      <c r="E299" t="str">
        <f>Table1[[#This Row],[Organization Name]]</f>
        <v>Place of Grace - Richmond County</v>
      </c>
      <c r="F299" t="str">
        <f>Table1[[#This Row],[Project Name]]</f>
        <v>Place of Grace - Richmond County - Transitional Housing - TH - Private</v>
      </c>
      <c r="G299">
        <f>Table1[[#This Row],[HMIS Project ID]]</f>
        <v>20091</v>
      </c>
      <c r="H299" t="str">
        <f>Table1[[#This Row],[Project Type]]</f>
        <v>TH</v>
      </c>
      <c r="I299">
        <f>Table1[[#This Row],[Beds HH w/ Children]]</f>
        <v>0</v>
      </c>
      <c r="J299">
        <f>Table1[[#This Row],[Units HH w/ Children]]</f>
        <v>0</v>
      </c>
      <c r="K299">
        <f>Table1[[#This Row],[Beds HH w/o Children]]</f>
        <v>20</v>
      </c>
      <c r="L299">
        <f>Table1[[#This Row],[Year-Round Beds]]</f>
        <v>20</v>
      </c>
      <c r="M299">
        <f>Table1[[#This Row],[Overflow Beds]]</f>
        <v>0</v>
      </c>
      <c r="N299">
        <f>Table1[[#This Row],[Total Seasonal Beds]]</f>
        <v>0</v>
      </c>
      <c r="O299">
        <f>Table1[[#This Row],[Total Beds]]</f>
        <v>20</v>
      </c>
      <c r="P299">
        <f>Table1[[#This Row],[Pit Count]]</f>
        <v>20</v>
      </c>
      <c r="Q299" s="12">
        <f>IFERROR(Table2[[#This Row],[Pit Count]]/Table2[[#This Row],[Total Beds]],"0")</f>
        <v>1</v>
      </c>
      <c r="R299" t="str">
        <f>Table1[[#This Row],[HMIS Participating]]</f>
        <v>No</v>
      </c>
      <c r="S299">
        <f>Table1[[#This Row],[Victim Service Provider]]</f>
        <v>0</v>
      </c>
      <c r="T299" t="str">
        <f>Table1[[#This Row],[Target Population]]</f>
        <v>NA</v>
      </c>
      <c r="U299">
        <f>Table1[[#This Row],[Bed Type]]</f>
        <v>0</v>
      </c>
      <c r="V299" t="str">
        <f>Table1[[#This Row],[address1]]</f>
        <v>252 School Street</v>
      </c>
      <c r="W299">
        <f>Table1[[#This Row],[address2]]</f>
        <v>0</v>
      </c>
      <c r="X299" t="str">
        <f>Table1[[#This Row],[city]]</f>
        <v>Rockingham</v>
      </c>
      <c r="Y299" t="str">
        <f>Table1[[#This Row],[state]]</f>
        <v>NC</v>
      </c>
      <c r="Z299">
        <f>Table1[[#This Row],[zip]]</f>
        <v>28379</v>
      </c>
    </row>
    <row r="300" spans="2:26" x14ac:dyDescent="0.35">
      <c r="B300" t="str">
        <f>Table1[[#This Row],[CoC]]</f>
        <v>North Carolina Balance of State CoC</v>
      </c>
      <c r="C300" t="str">
        <f>IF(OR(Table2[[#This Row],[CoC]]="Durham City &amp; County CoC",Table2[[#This Row],[CoC]]="Chapel Hill/Orange County CoC"),"NA",(_xlfn.XLOOKUP(Table2[[#This Row],[HMIS Project ID]],'region ref'!A:A,'region ref'!C:C,"",0)))</f>
        <v>Region 01</v>
      </c>
      <c r="D300" t="str">
        <f>IF(OR(Table2[[#This Row],[CoC]]="Durham City &amp; County CoC",Table2[[#This Row],[CoC]]="Chapel Hill/Orange County CoC"),Table2[[#This Row],[CoC]],(_xlfn.XLOOKUP(Table2[[#This Row],[HMIS Project ID]],'region ref'!A:A,'region ref'!B:B,"",0)))</f>
        <v>Clay</v>
      </c>
      <c r="E300" t="str">
        <f>Table1[[#This Row],[Organization Name]]</f>
        <v>REACH of Clay - Clay County</v>
      </c>
      <c r="F300" t="str">
        <f>Table1[[#This Row],[Project Name]]</f>
        <v>REACH of Clay - Clay County - DV Shelter - ES - Private</v>
      </c>
      <c r="G300">
        <f>Table1[[#This Row],[HMIS Project ID]]</f>
        <v>4936</v>
      </c>
      <c r="H300" t="str">
        <f>Table1[[#This Row],[Project Type]]</f>
        <v>ES</v>
      </c>
      <c r="I300">
        <f>Table1[[#This Row],[Beds HH w/ Children]]</f>
        <v>3</v>
      </c>
      <c r="J300">
        <f>Table1[[#This Row],[Units HH w/ Children]]</f>
        <v>1</v>
      </c>
      <c r="K300">
        <f>Table1[[#This Row],[Beds HH w/o Children]]</f>
        <v>5</v>
      </c>
      <c r="L300">
        <f>Table1[[#This Row],[Year-Round Beds]]</f>
        <v>8</v>
      </c>
      <c r="M300">
        <f>Table1[[#This Row],[Overflow Beds]]</f>
        <v>0</v>
      </c>
      <c r="N300">
        <f>Table1[[#This Row],[Total Seasonal Beds]]</f>
        <v>0</v>
      </c>
      <c r="O300">
        <f>Table1[[#This Row],[Total Beds]]</f>
        <v>8</v>
      </c>
      <c r="P300">
        <f>Table1[[#This Row],[Pit Count]]</f>
        <v>3</v>
      </c>
      <c r="Q300" s="12">
        <f>IFERROR(Table2[[#This Row],[Pit Count]]/Table2[[#This Row],[Total Beds]],"0")</f>
        <v>0.375</v>
      </c>
      <c r="R300" t="str">
        <f>Table1[[#This Row],[HMIS Participating]]</f>
        <v>Comparable</v>
      </c>
      <c r="S300">
        <f>Table1[[#This Row],[Victim Service Provider]]</f>
        <v>1</v>
      </c>
      <c r="T300" t="str">
        <f>Table1[[#This Row],[Target Population]]</f>
        <v>DV</v>
      </c>
      <c r="U300" t="str">
        <f>Table1[[#This Row],[Bed Type]]</f>
        <v>Facility</v>
      </c>
      <c r="V300">
        <f>Table1[[#This Row],[address1]]</f>
        <v>0</v>
      </c>
      <c r="W300">
        <f>Table1[[#This Row],[address2]]</f>
        <v>0</v>
      </c>
      <c r="X300" t="str">
        <f>Table1[[#This Row],[city]]</f>
        <v>Hayesville</v>
      </c>
      <c r="Y300" t="str">
        <f>Table1[[#This Row],[state]]</f>
        <v>NC</v>
      </c>
      <c r="Z300">
        <f>Table1[[#This Row],[zip]]</f>
        <v>28904</v>
      </c>
    </row>
    <row r="301" spans="2:26" x14ac:dyDescent="0.35">
      <c r="B301" t="str">
        <f>Table1[[#This Row],[CoC]]</f>
        <v>North Carolina Balance of State CoC</v>
      </c>
      <c r="C301" t="str">
        <f>IF(OR(Table2[[#This Row],[CoC]]="Durham City &amp; County CoC",Table2[[#This Row],[CoC]]="Chapel Hill/Orange County CoC"),"NA",(_xlfn.XLOOKUP(Table2[[#This Row],[HMIS Project ID]],'region ref'!A:A,'region ref'!C:C,"",0)))</f>
        <v>Region 01</v>
      </c>
      <c r="D301" t="str">
        <f>IF(OR(Table2[[#This Row],[CoC]]="Durham City &amp; County CoC",Table2[[#This Row],[CoC]]="Chapel Hill/Orange County CoC"),Table2[[#This Row],[CoC]],(_xlfn.XLOOKUP(Table2[[#This Row],[HMIS Project ID]],'region ref'!A:A,'region ref'!B:B,"",0)))</f>
        <v>Haywood</v>
      </c>
      <c r="E301" t="str">
        <f>Table1[[#This Row],[Organization Name]]</f>
        <v>REACH of Haywood - Haywood County</v>
      </c>
      <c r="F301" t="str">
        <f>Table1[[#This Row],[Project Name]]</f>
        <v>REACH of Haywood - Haywood County - DV Shelter - ES - Private</v>
      </c>
      <c r="G301">
        <f>Table1[[#This Row],[HMIS Project ID]]</f>
        <v>4938</v>
      </c>
      <c r="H301" t="str">
        <f>Table1[[#This Row],[Project Type]]</f>
        <v>ES</v>
      </c>
      <c r="I301">
        <f>Table1[[#This Row],[Beds HH w/ Children]]</f>
        <v>8</v>
      </c>
      <c r="J301">
        <f>Table1[[#This Row],[Units HH w/ Children]]</f>
        <v>2</v>
      </c>
      <c r="K301">
        <f>Table1[[#This Row],[Beds HH w/o Children]]</f>
        <v>2</v>
      </c>
      <c r="L301">
        <f>Table1[[#This Row],[Year-Round Beds]]</f>
        <v>10</v>
      </c>
      <c r="M301">
        <f>Table1[[#This Row],[Overflow Beds]]</f>
        <v>0</v>
      </c>
      <c r="N301">
        <f>Table1[[#This Row],[Total Seasonal Beds]]</f>
        <v>0</v>
      </c>
      <c r="O301">
        <f>Table1[[#This Row],[Total Beds]]</f>
        <v>10</v>
      </c>
      <c r="P301">
        <f>Table1[[#This Row],[Pit Count]]</f>
        <v>5</v>
      </c>
      <c r="Q301" s="12">
        <f>IFERROR(Table2[[#This Row],[Pit Count]]/Table2[[#This Row],[Total Beds]],"0")</f>
        <v>0.5</v>
      </c>
      <c r="R301" t="str">
        <f>Table1[[#This Row],[HMIS Participating]]</f>
        <v>Comparable</v>
      </c>
      <c r="S301">
        <f>Table1[[#This Row],[Victim Service Provider]]</f>
        <v>1</v>
      </c>
      <c r="T301" t="str">
        <f>Table1[[#This Row],[Target Population]]</f>
        <v>DV</v>
      </c>
      <c r="U301" t="str">
        <f>Table1[[#This Row],[Bed Type]]</f>
        <v>Facility</v>
      </c>
      <c r="V301">
        <f>Table1[[#This Row],[address1]]</f>
        <v>0</v>
      </c>
      <c r="W301">
        <f>Table1[[#This Row],[address2]]</f>
        <v>0</v>
      </c>
      <c r="X301" t="str">
        <f>Table1[[#This Row],[city]]</f>
        <v>Waynesville</v>
      </c>
      <c r="Y301" t="str">
        <f>Table1[[#This Row],[state]]</f>
        <v>NC</v>
      </c>
      <c r="Z301">
        <f>Table1[[#This Row],[zip]]</f>
        <v>28786</v>
      </c>
    </row>
    <row r="302" spans="2:26" x14ac:dyDescent="0.35">
      <c r="B302" t="str">
        <f>Table1[[#This Row],[CoC]]</f>
        <v>North Carolina Balance of State CoC</v>
      </c>
      <c r="C302" t="str">
        <f>IF(OR(Table2[[#This Row],[CoC]]="Durham City &amp; County CoC",Table2[[#This Row],[CoC]]="Chapel Hill/Orange County CoC"),"NA",(_xlfn.XLOOKUP(Table2[[#This Row],[HMIS Project ID]],'region ref'!A:A,'region ref'!C:C,"",0)))</f>
        <v>Region 01</v>
      </c>
      <c r="D302" t="str">
        <f>IF(OR(Table2[[#This Row],[CoC]]="Durham City &amp; County CoC",Table2[[#This Row],[CoC]]="Chapel Hill/Orange County CoC"),Table2[[#This Row],[CoC]],(_xlfn.XLOOKUP(Table2[[#This Row],[HMIS Project ID]],'region ref'!A:A,'region ref'!B:B,"",0)))</f>
        <v>Macon</v>
      </c>
      <c r="E302" t="str">
        <f>Table1[[#This Row],[Organization Name]]</f>
        <v>REACH of Macon - Macon County</v>
      </c>
      <c r="F302" t="str">
        <f>Table1[[#This Row],[Project Name]]</f>
        <v>REACH of Macon - Macon County - DV Shelter - ES - State ESG</v>
      </c>
      <c r="G302">
        <f>Table1[[#This Row],[HMIS Project ID]]</f>
        <v>4940</v>
      </c>
      <c r="H302" t="str">
        <f>Table1[[#This Row],[Project Type]]</f>
        <v>ES</v>
      </c>
      <c r="I302">
        <f>Table1[[#This Row],[Beds HH w/ Children]]</f>
        <v>10</v>
      </c>
      <c r="J302">
        <f>Table1[[#This Row],[Units HH w/ Children]]</f>
        <v>4</v>
      </c>
      <c r="K302">
        <f>Table1[[#This Row],[Beds HH w/o Children]]</f>
        <v>5</v>
      </c>
      <c r="L302">
        <f>Table1[[#This Row],[Year-Round Beds]]</f>
        <v>15</v>
      </c>
      <c r="M302">
        <f>Table1[[#This Row],[Overflow Beds]]</f>
        <v>0</v>
      </c>
      <c r="N302">
        <f>Table1[[#This Row],[Total Seasonal Beds]]</f>
        <v>0</v>
      </c>
      <c r="O302">
        <f>Table1[[#This Row],[Total Beds]]</f>
        <v>15</v>
      </c>
      <c r="P302">
        <f>Table1[[#This Row],[Pit Count]]</f>
        <v>5</v>
      </c>
      <c r="Q302" s="12">
        <f>IFERROR(Table2[[#This Row],[Pit Count]]/Table2[[#This Row],[Total Beds]],"0")</f>
        <v>0.33333333333333331</v>
      </c>
      <c r="R302" t="str">
        <f>Table1[[#This Row],[HMIS Participating]]</f>
        <v>Comparable</v>
      </c>
      <c r="S302">
        <f>Table1[[#This Row],[Victim Service Provider]]</f>
        <v>1</v>
      </c>
      <c r="T302" t="str">
        <f>Table1[[#This Row],[Target Population]]</f>
        <v>DV</v>
      </c>
      <c r="U302" t="str">
        <f>Table1[[#This Row],[Bed Type]]</f>
        <v>Facility</v>
      </c>
      <c r="V302">
        <f>Table1[[#This Row],[address1]]</f>
        <v>0</v>
      </c>
      <c r="W302">
        <f>Table1[[#This Row],[address2]]</f>
        <v>0</v>
      </c>
      <c r="X302" t="str">
        <f>Table1[[#This Row],[city]]</f>
        <v>Franklin</v>
      </c>
      <c r="Y302" t="str">
        <f>Table1[[#This Row],[state]]</f>
        <v>NC</v>
      </c>
      <c r="Z302">
        <f>Table1[[#This Row],[zip]]</f>
        <v>28789</v>
      </c>
    </row>
    <row r="303" spans="2:26" x14ac:dyDescent="0.35">
      <c r="B303" t="str">
        <f>Table1[[#This Row],[CoC]]</f>
        <v>North Carolina Balance of State CoC</v>
      </c>
      <c r="C303" t="str">
        <f>IF(OR(Table2[[#This Row],[CoC]]="Durham City &amp; County CoC",Table2[[#This Row],[CoC]]="Chapel Hill/Orange County CoC"),"NA",(_xlfn.XLOOKUP(Table2[[#This Row],[HMIS Project ID]],'region ref'!A:A,'region ref'!C:C,"",0)))</f>
        <v>Region 11</v>
      </c>
      <c r="D303" t="str">
        <f>IF(OR(Table2[[#This Row],[CoC]]="Durham City &amp; County CoC",Table2[[#This Row],[CoC]]="Chapel Hill/Orange County CoC"),Table2[[#This Row],[CoC]],(_xlfn.XLOOKUP(Table2[[#This Row],[HMIS Project ID]],'region ref'!A:A,'region ref'!B:B,"",0)))</f>
        <v>Pasquotank</v>
      </c>
      <c r="E303" t="str">
        <f>Table1[[#This Row],[Organization Name]]</f>
        <v>River City Community Development Corporation - Pasquotank County</v>
      </c>
      <c r="F303" t="str">
        <f>Table1[[#This Row],[Project Name]]</f>
        <v>River City Community Development Corporation - Pasquotank County - Hotel/ Motel - ES - State ESG</v>
      </c>
      <c r="G303">
        <f>Table1[[#This Row],[HMIS Project ID]]</f>
        <v>20146</v>
      </c>
      <c r="H303" t="str">
        <f>Table1[[#This Row],[Project Type]]</f>
        <v>ES</v>
      </c>
      <c r="I303">
        <f>Table1[[#This Row],[Beds HH w/ Children]]</f>
        <v>0</v>
      </c>
      <c r="J303">
        <f>Table1[[#This Row],[Units HH w/ Children]]</f>
        <v>0</v>
      </c>
      <c r="K303">
        <f>Table1[[#This Row],[Beds HH w/o Children]]</f>
        <v>0</v>
      </c>
      <c r="L303">
        <f>Table1[[#This Row],[Year-Round Beds]]</f>
        <v>0</v>
      </c>
      <c r="M303">
        <f>Table1[[#This Row],[Overflow Beds]]</f>
        <v>2</v>
      </c>
      <c r="N303">
        <f>Table1[[#This Row],[Total Seasonal Beds]]</f>
        <v>0</v>
      </c>
      <c r="O303">
        <f>Table1[[#This Row],[Total Beds]]</f>
        <v>2</v>
      </c>
      <c r="P303">
        <f>Table1[[#This Row],[Pit Count]]</f>
        <v>2</v>
      </c>
      <c r="Q303" s="12">
        <f>IFERROR(Table2[[#This Row],[Pit Count]]/Table2[[#This Row],[Total Beds]],"0")</f>
        <v>1</v>
      </c>
      <c r="R303" t="str">
        <f>Table1[[#This Row],[HMIS Participating]]</f>
        <v>Yes</v>
      </c>
      <c r="S303">
        <f>Table1[[#This Row],[Victim Service Provider]]</f>
        <v>0</v>
      </c>
      <c r="T303" t="str">
        <f>Table1[[#This Row],[Target Population]]</f>
        <v>NA</v>
      </c>
      <c r="U303" t="str">
        <f>Table1[[#This Row],[Bed Type]]</f>
        <v>Voucher</v>
      </c>
      <c r="V303">
        <f>Table1[[#This Row],[address1]]</f>
        <v>0</v>
      </c>
      <c r="W303">
        <f>Table1[[#This Row],[address2]]</f>
        <v>0</v>
      </c>
      <c r="X303" t="str">
        <f>Table1[[#This Row],[city]]</f>
        <v>Elizabeth City</v>
      </c>
      <c r="Y303" t="str">
        <f>Table1[[#This Row],[state]]</f>
        <v>NC</v>
      </c>
      <c r="Z303">
        <f>Table1[[#This Row],[zip]]</f>
        <v>27937</v>
      </c>
    </row>
    <row r="304" spans="2:26" x14ac:dyDescent="0.35">
      <c r="B304" t="str">
        <f>Table1[[#This Row],[CoC]]</f>
        <v>North Carolina Balance of State CoC</v>
      </c>
      <c r="C304" t="str">
        <f>IF(OR(Table2[[#This Row],[CoC]]="Durham City &amp; County CoC",Table2[[#This Row],[CoC]]="Chapel Hill/Orange County CoC"),"NA",(_xlfn.XLOOKUP(Table2[[#This Row],[HMIS Project ID]],'region ref'!A:A,'region ref'!C:C,"",0)))</f>
        <v>Region 11</v>
      </c>
      <c r="D304" t="str">
        <f>IF(OR(Table2[[#This Row],[CoC]]="Durham City &amp; County CoC",Table2[[#This Row],[CoC]]="Chapel Hill/Orange County CoC"),Table2[[#This Row],[CoC]],(_xlfn.XLOOKUP(Table2[[#This Row],[HMIS Project ID]],'region ref'!A:A,'region ref'!B:B,"",0)))</f>
        <v>Pasquotank</v>
      </c>
      <c r="E304" t="str">
        <f>Table1[[#This Row],[Organization Name]]</f>
        <v>River City Community Development Corporation - Pasquotank County</v>
      </c>
      <c r="F304" t="str">
        <f>Table1[[#This Row],[Project Name]]</f>
        <v>River City Community Development Corporation - Pasquotank County - Rapid Re-Housing - RRH - State ES</v>
      </c>
      <c r="G304">
        <f>Table1[[#This Row],[HMIS Project ID]]</f>
        <v>20147</v>
      </c>
      <c r="H304" t="str">
        <f>Table1[[#This Row],[Project Type]]</f>
        <v>RRH</v>
      </c>
      <c r="I304">
        <f>Table1[[#This Row],[Beds HH w/ Children]]</f>
        <v>0</v>
      </c>
      <c r="J304">
        <f>Table1[[#This Row],[Units HH w/ Children]]</f>
        <v>0</v>
      </c>
      <c r="K304">
        <f>Table1[[#This Row],[Beds HH w/o Children]]</f>
        <v>0</v>
      </c>
      <c r="L304">
        <f>Table1[[#This Row],[Year-Round Beds]]</f>
        <v>0</v>
      </c>
      <c r="M304">
        <f>Table1[[#This Row],[Overflow Beds]]</f>
        <v>0</v>
      </c>
      <c r="N304">
        <f>Table1[[#This Row],[Total Seasonal Beds]]</f>
        <v>0</v>
      </c>
      <c r="O304">
        <f>Table1[[#This Row],[Total Beds]]</f>
        <v>0</v>
      </c>
      <c r="P304">
        <f>Table1[[#This Row],[Pit Count]]</f>
        <v>0</v>
      </c>
      <c r="Q304" s="12" t="str">
        <f>IFERROR(Table2[[#This Row],[Pit Count]]/Table2[[#This Row],[Total Beds]],"0")</f>
        <v>0</v>
      </c>
      <c r="R304" t="str">
        <f>Table1[[#This Row],[HMIS Participating]]</f>
        <v>Yes</v>
      </c>
      <c r="S304">
        <f>Table1[[#This Row],[Victim Service Provider]]</f>
        <v>0</v>
      </c>
      <c r="T304" t="str">
        <f>Table1[[#This Row],[Target Population]]</f>
        <v>NA</v>
      </c>
      <c r="U304">
        <f>Table1[[#This Row],[Bed Type]]</f>
        <v>0</v>
      </c>
      <c r="V304" t="str">
        <f>Table1[[#This Row],[address1]]</f>
        <v>501 E Main St</v>
      </c>
      <c r="W304">
        <f>Table1[[#This Row],[address2]]</f>
        <v>0</v>
      </c>
      <c r="X304" t="str">
        <f>Table1[[#This Row],[city]]</f>
        <v>Elizabeth City</v>
      </c>
      <c r="Y304" t="str">
        <f>Table1[[#This Row],[state]]</f>
        <v>NC</v>
      </c>
      <c r="Z304">
        <f>Table1[[#This Row],[zip]]</f>
        <v>27937</v>
      </c>
    </row>
    <row r="305" spans="2:26" x14ac:dyDescent="0.35">
      <c r="B305" t="str">
        <f>Table1[[#This Row],[CoC]]</f>
        <v>North Carolina Balance of State CoC</v>
      </c>
      <c r="C305" t="str">
        <f>IF(OR(Table2[[#This Row],[CoC]]="Durham City &amp; County CoC",Table2[[#This Row],[CoC]]="Chapel Hill/Orange County CoC"),"NA",(_xlfn.XLOOKUP(Table2[[#This Row],[HMIS Project ID]],'region ref'!A:A,'region ref'!C:C,"",0)))</f>
        <v>Region 09</v>
      </c>
      <c r="D305" t="str">
        <f>IF(OR(Table2[[#This Row],[CoC]]="Durham City &amp; County CoC",Table2[[#This Row],[CoC]]="Chapel Hill/Orange County CoC"),Table2[[#This Row],[CoC]],(_xlfn.XLOOKUP(Table2[[#This Row],[HMIS Project ID]],'region ref'!A:A,'region ref'!B:B,"",0)))</f>
        <v>Halifax</v>
      </c>
      <c r="E305" t="str">
        <f>Table1[[#This Row],[Organization Name]]</f>
        <v>Roanoke-Chowan Regional Housing Authority - Northampton County</v>
      </c>
      <c r="F305" t="str">
        <f>Table1[[#This Row],[Project Name]]</f>
        <v>Roanoke-Chowan Regional Housing Authority - Halifax  County - EHV - PH - HUD</v>
      </c>
      <c r="G305">
        <f>Table1[[#This Row],[HMIS Project ID]]</f>
        <v>20797</v>
      </c>
      <c r="H305" t="str">
        <f>Table1[[#This Row],[Project Type]]</f>
        <v>OPH</v>
      </c>
      <c r="I305">
        <f>Table1[[#This Row],[Beds HH w/ Children]]</f>
        <v>0</v>
      </c>
      <c r="J305">
        <f>Table1[[#This Row],[Units HH w/ Children]]</f>
        <v>0</v>
      </c>
      <c r="K305">
        <f>Table1[[#This Row],[Beds HH w/o Children]]</f>
        <v>8</v>
      </c>
      <c r="L305">
        <f>Table1[[#This Row],[Year-Round Beds]]</f>
        <v>8</v>
      </c>
      <c r="M305">
        <f>Table1[[#This Row],[Overflow Beds]]</f>
        <v>0</v>
      </c>
      <c r="N305">
        <f>Table1[[#This Row],[Total Seasonal Beds]]</f>
        <v>0</v>
      </c>
      <c r="O305">
        <f>Table1[[#This Row],[Total Beds]]</f>
        <v>8</v>
      </c>
      <c r="P305">
        <f>Table1[[#This Row],[Pit Count]]</f>
        <v>8</v>
      </c>
      <c r="Q305" s="12">
        <f>IFERROR(Table2[[#This Row],[Pit Count]]/Table2[[#This Row],[Total Beds]],"0")</f>
        <v>1</v>
      </c>
      <c r="R305" t="str">
        <f>Table1[[#This Row],[HMIS Participating]]</f>
        <v>No</v>
      </c>
      <c r="S305">
        <f>Table1[[#This Row],[Victim Service Provider]]</f>
        <v>0</v>
      </c>
      <c r="T305" t="str">
        <f>Table1[[#This Row],[Target Population]]</f>
        <v>NA</v>
      </c>
      <c r="U305">
        <f>Table1[[#This Row],[Bed Type]]</f>
        <v>0</v>
      </c>
      <c r="V305" t="str">
        <f>Table1[[#This Row],[address1]]</f>
        <v>205 Tinsley Way</v>
      </c>
      <c r="W305">
        <f>Table1[[#This Row],[address2]]</f>
        <v>0</v>
      </c>
      <c r="X305" t="str">
        <f>Table1[[#This Row],[city]]</f>
        <v>Gaston</v>
      </c>
      <c r="Y305" t="str">
        <f>Table1[[#This Row],[state]]</f>
        <v>NC</v>
      </c>
      <c r="Z305">
        <f>Table1[[#This Row],[zip]]</f>
        <v>27870</v>
      </c>
    </row>
    <row r="306" spans="2:26" x14ac:dyDescent="0.35">
      <c r="B306" t="str">
        <f>Table1[[#This Row],[CoC]]</f>
        <v>North Carolina Balance of State CoC</v>
      </c>
      <c r="C306" t="str">
        <f>IF(OR(Table2[[#This Row],[CoC]]="Durham City &amp; County CoC",Table2[[#This Row],[CoC]]="Chapel Hill/Orange County CoC"),"NA",(_xlfn.XLOOKUP(Table2[[#This Row],[HMIS Project ID]],'region ref'!A:A,'region ref'!C:C,"",0)))</f>
        <v>Region 09</v>
      </c>
      <c r="D306" t="str">
        <f>IF(OR(Table2[[#This Row],[CoC]]="Durham City &amp; County CoC",Table2[[#This Row],[CoC]]="Chapel Hill/Orange County CoC"),Table2[[#This Row],[CoC]],(_xlfn.XLOOKUP(Table2[[#This Row],[HMIS Project ID]],'region ref'!A:A,'region ref'!B:B,"",0)))</f>
        <v>Northampton</v>
      </c>
      <c r="E306" t="str">
        <f>Table1[[#This Row],[Organization Name]]</f>
        <v>Roanoke-Chowan Regional Housing Authority - Northampton County</v>
      </c>
      <c r="F306" t="str">
        <f>Table1[[#This Row],[Project Name]]</f>
        <v>Roanoke-Chowan Regional Housing Authority - Northampton County - EHV - PH - HUD</v>
      </c>
      <c r="G306">
        <f>Table1[[#This Row],[HMIS Project ID]]</f>
        <v>20430</v>
      </c>
      <c r="H306" t="str">
        <f>Table1[[#This Row],[Project Type]]</f>
        <v>OPH</v>
      </c>
      <c r="I306">
        <f>Table1[[#This Row],[Beds HH w/ Children]]</f>
        <v>0</v>
      </c>
      <c r="J306">
        <f>Table1[[#This Row],[Units HH w/ Children]]</f>
        <v>0</v>
      </c>
      <c r="K306">
        <f>Table1[[#This Row],[Beds HH w/o Children]]</f>
        <v>2</v>
      </c>
      <c r="L306">
        <f>Table1[[#This Row],[Year-Round Beds]]</f>
        <v>2</v>
      </c>
      <c r="M306">
        <f>Table1[[#This Row],[Overflow Beds]]</f>
        <v>0</v>
      </c>
      <c r="N306">
        <f>Table1[[#This Row],[Total Seasonal Beds]]</f>
        <v>0</v>
      </c>
      <c r="O306">
        <f>Table1[[#This Row],[Total Beds]]</f>
        <v>2</v>
      </c>
      <c r="P306">
        <f>Table1[[#This Row],[Pit Count]]</f>
        <v>1</v>
      </c>
      <c r="Q306" s="12">
        <f>IFERROR(Table2[[#This Row],[Pit Count]]/Table2[[#This Row],[Total Beds]],"0")</f>
        <v>0.5</v>
      </c>
      <c r="R306" t="str">
        <f>Table1[[#This Row],[HMIS Participating]]</f>
        <v>No</v>
      </c>
      <c r="S306">
        <f>Table1[[#This Row],[Victim Service Provider]]</f>
        <v>0</v>
      </c>
      <c r="T306" t="str">
        <f>Table1[[#This Row],[Target Population]]</f>
        <v>NA</v>
      </c>
      <c r="U306">
        <f>Table1[[#This Row],[Bed Type]]</f>
        <v>0</v>
      </c>
      <c r="V306">
        <f>Table1[[#This Row],[address1]]</f>
        <v>0</v>
      </c>
      <c r="W306">
        <f>Table1[[#This Row],[address2]]</f>
        <v>0</v>
      </c>
      <c r="X306" t="str">
        <f>Table1[[#This Row],[city]]</f>
        <v>Garysburg</v>
      </c>
      <c r="Y306" t="str">
        <f>Table1[[#This Row],[state]]</f>
        <v>NC</v>
      </c>
      <c r="Z306">
        <f>Table1[[#This Row],[zip]]</f>
        <v>27831</v>
      </c>
    </row>
    <row r="307" spans="2:26" x14ac:dyDescent="0.35">
      <c r="B307" t="str">
        <f>Table1[[#This Row],[CoC]]</f>
        <v>North Carolina Balance of State CoC</v>
      </c>
      <c r="C307" t="str">
        <f>IF(OR(Table2[[#This Row],[CoC]]="Durham City &amp; County CoC",Table2[[#This Row],[CoC]]="Chapel Hill/Orange County CoC"),"NA",(_xlfn.XLOOKUP(Table2[[#This Row],[HMIS Project ID]],'region ref'!A:A,'region ref'!C:C,"",0)))</f>
        <v>Region 06</v>
      </c>
      <c r="D307" t="str">
        <f>IF(OR(Table2[[#This Row],[CoC]]="Durham City &amp; County CoC",Table2[[#This Row],[CoC]]="Chapel Hill/Orange County CoC"),Table2[[#This Row],[CoC]],(_xlfn.XLOOKUP(Table2[[#This Row],[HMIS Project ID]],'region ref'!A:A,'region ref'!B:B,"",0)))</f>
        <v>Rockingham</v>
      </c>
      <c r="E307" t="str">
        <f>Table1[[#This Row],[Organization Name]]</f>
        <v>Rockingham County Help for Homeless - Rockingham County</v>
      </c>
      <c r="F307" t="str">
        <f>Table1[[#This Row],[Project Name]]</f>
        <v>Rockingham County Help for Homeless - Rockingham County - Permanent Supportive Housing - PSH - HUD</v>
      </c>
      <c r="G307">
        <f>Table1[[#This Row],[HMIS Project ID]]</f>
        <v>5057</v>
      </c>
      <c r="H307" t="str">
        <f>Table1[[#This Row],[Project Type]]</f>
        <v>PSH</v>
      </c>
      <c r="I307">
        <f>Table1[[#This Row],[Beds HH w/ Children]]</f>
        <v>16</v>
      </c>
      <c r="J307">
        <f>Table1[[#This Row],[Units HH w/ Children]]</f>
        <v>4</v>
      </c>
      <c r="K307">
        <f>Table1[[#This Row],[Beds HH w/o Children]]</f>
        <v>15</v>
      </c>
      <c r="L307">
        <f>Table1[[#This Row],[Year-Round Beds]]</f>
        <v>31</v>
      </c>
      <c r="M307">
        <f>Table1[[#This Row],[Overflow Beds]]</f>
        <v>0</v>
      </c>
      <c r="N307">
        <f>Table1[[#This Row],[Total Seasonal Beds]]</f>
        <v>0</v>
      </c>
      <c r="O307">
        <f>Table1[[#This Row],[Total Beds]]</f>
        <v>31</v>
      </c>
      <c r="P307">
        <f>Table1[[#This Row],[Pit Count]]</f>
        <v>31</v>
      </c>
      <c r="Q307" s="12">
        <f>IFERROR(Table2[[#This Row],[Pit Count]]/Table2[[#This Row],[Total Beds]],"0")</f>
        <v>1</v>
      </c>
      <c r="R307" t="str">
        <f>Table1[[#This Row],[HMIS Participating]]</f>
        <v>Yes</v>
      </c>
      <c r="S307">
        <f>Table1[[#This Row],[Victim Service Provider]]</f>
        <v>0</v>
      </c>
      <c r="T307" t="str">
        <f>Table1[[#This Row],[Target Population]]</f>
        <v>NA</v>
      </c>
      <c r="U307">
        <f>Table1[[#This Row],[Bed Type]]</f>
        <v>0</v>
      </c>
      <c r="V307" t="str">
        <f>Table1[[#This Row],[address1]]</f>
        <v>110 N Franklin Street</v>
      </c>
      <c r="W307">
        <f>Table1[[#This Row],[address2]]</f>
        <v>0</v>
      </c>
      <c r="X307" t="str">
        <f>Table1[[#This Row],[city]]</f>
        <v>Madison</v>
      </c>
      <c r="Y307" t="str">
        <f>Table1[[#This Row],[state]]</f>
        <v>NC</v>
      </c>
      <c r="Z307">
        <f>Table1[[#This Row],[zip]]</f>
        <v>27288</v>
      </c>
    </row>
    <row r="308" spans="2:26" x14ac:dyDescent="0.35">
      <c r="B308" t="str">
        <f>Table1[[#This Row],[CoC]]</f>
        <v>North Carolina Balance of State CoC</v>
      </c>
      <c r="C308" t="str">
        <f>IF(OR(Table2[[#This Row],[CoC]]="Durham City &amp; County CoC",Table2[[#This Row],[CoC]]="Chapel Hill/Orange County CoC"),"NA",(_xlfn.XLOOKUP(Table2[[#This Row],[HMIS Project ID]],'region ref'!A:A,'region ref'!C:C,"",0)))</f>
        <v>Region 05</v>
      </c>
      <c r="D308" t="str">
        <f>IF(OR(Table2[[#This Row],[CoC]]="Durham City &amp; County CoC",Table2[[#This Row],[CoC]]="Chapel Hill/Orange County CoC"),Table2[[#This Row],[CoC]],(_xlfn.XLOOKUP(Table2[[#This Row],[HMIS Project ID]],'region ref'!A:A,'region ref'!B:B,"",0)))</f>
        <v>Rowan</v>
      </c>
      <c r="E308" t="str">
        <f>Table1[[#This Row],[Organization Name]]</f>
        <v>Rowan Helping Ministries - Rowan County</v>
      </c>
      <c r="F308" t="str">
        <f>Table1[[#This Row],[Project Name]]</f>
        <v>Rowan Helping Ministries - Region 5 - Choosing Home - RRH - SFRF</v>
      </c>
      <c r="G308">
        <f>Table1[[#This Row],[HMIS Project ID]]</f>
        <v>20765</v>
      </c>
      <c r="H308" t="str">
        <f>Table1[[#This Row],[Project Type]]</f>
        <v>RRH</v>
      </c>
      <c r="I308">
        <f>Table1[[#This Row],[Beds HH w/ Children]]</f>
        <v>0</v>
      </c>
      <c r="J308">
        <f>Table1[[#This Row],[Units HH w/ Children]]</f>
        <v>0</v>
      </c>
      <c r="K308">
        <f>Table1[[#This Row],[Beds HH w/o Children]]</f>
        <v>0</v>
      </c>
      <c r="L308">
        <f>Table1[[#This Row],[Year-Round Beds]]</f>
        <v>0</v>
      </c>
      <c r="M308">
        <f>Table1[[#This Row],[Overflow Beds]]</f>
        <v>0</v>
      </c>
      <c r="N308">
        <f>Table1[[#This Row],[Total Seasonal Beds]]</f>
        <v>0</v>
      </c>
      <c r="O308">
        <f>Table1[[#This Row],[Total Beds]]</f>
        <v>0</v>
      </c>
      <c r="P308">
        <f>Table1[[#This Row],[Pit Count]]</f>
        <v>0</v>
      </c>
      <c r="Q308" s="12" t="str">
        <f>IFERROR(Table2[[#This Row],[Pit Count]]/Table2[[#This Row],[Total Beds]],"0")</f>
        <v>0</v>
      </c>
      <c r="R308" t="str">
        <f>Table1[[#This Row],[HMIS Participating]]</f>
        <v>Yes</v>
      </c>
      <c r="S308">
        <f>Table1[[#This Row],[Victim Service Provider]]</f>
        <v>0</v>
      </c>
      <c r="T308" t="str">
        <f>Table1[[#This Row],[Target Population]]</f>
        <v>NA</v>
      </c>
      <c r="U308">
        <f>Table1[[#This Row],[Bed Type]]</f>
        <v>0</v>
      </c>
      <c r="V308" t="str">
        <f>Table1[[#This Row],[address1]]</f>
        <v>226 N Long St</v>
      </c>
      <c r="W308">
        <f>Table1[[#This Row],[address2]]</f>
        <v>0</v>
      </c>
      <c r="X308" t="str">
        <f>Table1[[#This Row],[city]]</f>
        <v>Salisbury</v>
      </c>
      <c r="Y308" t="str">
        <f>Table1[[#This Row],[state]]</f>
        <v>NC</v>
      </c>
      <c r="Z308">
        <f>Table1[[#This Row],[zip]]</f>
        <v>28144</v>
      </c>
    </row>
    <row r="309" spans="2:26" x14ac:dyDescent="0.35">
      <c r="B309" t="str">
        <f>Table1[[#This Row],[CoC]]</f>
        <v>North Carolina Balance of State CoC</v>
      </c>
      <c r="C309" t="str">
        <f>IF(OR(Table2[[#This Row],[CoC]]="Durham City &amp; County CoC",Table2[[#This Row],[CoC]]="Chapel Hill/Orange County CoC"),"NA",(_xlfn.XLOOKUP(Table2[[#This Row],[HMIS Project ID]],'region ref'!A:A,'region ref'!C:C,"",0)))</f>
        <v>Region 05</v>
      </c>
      <c r="D309" t="str">
        <f>IF(OR(Table2[[#This Row],[CoC]]="Durham City &amp; County CoC",Table2[[#This Row],[CoC]]="Chapel Hill/Orange County CoC"),Table2[[#This Row],[CoC]],(_xlfn.XLOOKUP(Table2[[#This Row],[HMIS Project ID]],'region ref'!A:A,'region ref'!B:B,"",0)))</f>
        <v>Rowan</v>
      </c>
      <c r="E309" t="str">
        <f>Table1[[#This Row],[Organization Name]]</f>
        <v>Rowan Helping Ministries - Rowan County</v>
      </c>
      <c r="F309" t="str">
        <f>Table1[[#This Row],[Project Name]]</f>
        <v>Rowan Helping Ministries - Rowan County -  Emergency Shelter - ES - Private</v>
      </c>
      <c r="G309">
        <f>Table1[[#This Row],[HMIS Project ID]]</f>
        <v>1049</v>
      </c>
      <c r="H309" t="str">
        <f>Table1[[#This Row],[Project Type]]</f>
        <v>ES</v>
      </c>
      <c r="I309">
        <f>Table1[[#This Row],[Beds HH w/ Children]]</f>
        <v>10</v>
      </c>
      <c r="J309">
        <f>Table1[[#This Row],[Units HH w/ Children]]</f>
        <v>4</v>
      </c>
      <c r="K309">
        <f>Table1[[#This Row],[Beds HH w/o Children]]</f>
        <v>93</v>
      </c>
      <c r="L309">
        <f>Table1[[#This Row],[Year-Round Beds]]</f>
        <v>103</v>
      </c>
      <c r="M309">
        <f>Table1[[#This Row],[Overflow Beds]]</f>
        <v>14</v>
      </c>
      <c r="N309">
        <f>Table1[[#This Row],[Total Seasonal Beds]]</f>
        <v>0</v>
      </c>
      <c r="O309">
        <f>Table1[[#This Row],[Total Beds]]</f>
        <v>117</v>
      </c>
      <c r="P309">
        <f>Table1[[#This Row],[Pit Count]]</f>
        <v>107</v>
      </c>
      <c r="Q309" s="12">
        <f>IFERROR(Table2[[#This Row],[Pit Count]]/Table2[[#This Row],[Total Beds]],"0")</f>
        <v>0.9145299145299145</v>
      </c>
      <c r="R309" t="str">
        <f>Table1[[#This Row],[HMIS Participating]]</f>
        <v>Yes</v>
      </c>
      <c r="S309">
        <f>Table1[[#This Row],[Victim Service Provider]]</f>
        <v>0</v>
      </c>
      <c r="T309" t="str">
        <f>Table1[[#This Row],[Target Population]]</f>
        <v>NA</v>
      </c>
      <c r="U309" t="str">
        <f>Table1[[#This Row],[Bed Type]]</f>
        <v>Facility</v>
      </c>
      <c r="V309" t="str">
        <f>Table1[[#This Row],[address1]]</f>
        <v>217 North Long Street</v>
      </c>
      <c r="W309">
        <f>Table1[[#This Row],[address2]]</f>
        <v>0</v>
      </c>
      <c r="X309" t="str">
        <f>Table1[[#This Row],[city]]</f>
        <v>Salisbury</v>
      </c>
      <c r="Y309" t="str">
        <f>Table1[[#This Row],[state]]</f>
        <v>NC</v>
      </c>
      <c r="Z309">
        <f>Table1[[#This Row],[zip]]</f>
        <v>28144</v>
      </c>
    </row>
    <row r="310" spans="2:26" x14ac:dyDescent="0.35">
      <c r="B310" t="str">
        <f>Table1[[#This Row],[CoC]]</f>
        <v>North Carolina Balance of State CoC</v>
      </c>
      <c r="C310" t="str">
        <f>IF(OR(Table2[[#This Row],[CoC]]="Durham City &amp; County CoC",Table2[[#This Row],[CoC]]="Chapel Hill/Orange County CoC"),"NA",(_xlfn.XLOOKUP(Table2[[#This Row],[HMIS Project ID]],'region ref'!A:A,'region ref'!C:C,"",0)))</f>
        <v>Region 05</v>
      </c>
      <c r="D310" t="str">
        <f>IF(OR(Table2[[#This Row],[CoC]]="Durham City &amp; County CoC",Table2[[#This Row],[CoC]]="Chapel Hill/Orange County CoC"),Table2[[#This Row],[CoC]],(_xlfn.XLOOKUP(Table2[[#This Row],[HMIS Project ID]],'region ref'!A:A,'region ref'!B:B,"",0)))</f>
        <v>Rowan</v>
      </c>
      <c r="E310" t="str">
        <f>Table1[[#This Row],[Organization Name]]</f>
        <v>Rowan Helping Ministries - Rowan County</v>
      </c>
      <c r="F310" t="str">
        <f>Table1[[#This Row],[Project Name]]</f>
        <v>Rowan Helping Ministries - Rowan County - Eagle's Nest - TH - Private</v>
      </c>
      <c r="G310">
        <f>Table1[[#This Row],[HMIS Project ID]]</f>
        <v>1363</v>
      </c>
      <c r="H310" t="str">
        <f>Table1[[#This Row],[Project Type]]</f>
        <v>TH</v>
      </c>
      <c r="I310">
        <f>Table1[[#This Row],[Beds HH w/ Children]]</f>
        <v>7</v>
      </c>
      <c r="J310">
        <f>Table1[[#This Row],[Units HH w/ Children]]</f>
        <v>2</v>
      </c>
      <c r="K310">
        <f>Table1[[#This Row],[Beds HH w/o Children]]</f>
        <v>3</v>
      </c>
      <c r="L310">
        <f>Table1[[#This Row],[Year-Round Beds]]</f>
        <v>10</v>
      </c>
      <c r="M310">
        <f>Table1[[#This Row],[Overflow Beds]]</f>
        <v>0</v>
      </c>
      <c r="N310">
        <f>Table1[[#This Row],[Total Seasonal Beds]]</f>
        <v>0</v>
      </c>
      <c r="O310">
        <f>Table1[[#This Row],[Total Beds]]</f>
        <v>10</v>
      </c>
      <c r="P310">
        <f>Table1[[#This Row],[Pit Count]]</f>
        <v>10</v>
      </c>
      <c r="Q310" s="12">
        <f>IFERROR(Table2[[#This Row],[Pit Count]]/Table2[[#This Row],[Total Beds]],"0")</f>
        <v>1</v>
      </c>
      <c r="R310" t="str">
        <f>Table1[[#This Row],[HMIS Participating]]</f>
        <v>Yes</v>
      </c>
      <c r="S310">
        <f>Table1[[#This Row],[Victim Service Provider]]</f>
        <v>0</v>
      </c>
      <c r="T310" t="str">
        <f>Table1[[#This Row],[Target Population]]</f>
        <v>NA</v>
      </c>
      <c r="U310">
        <f>Table1[[#This Row],[Bed Type]]</f>
        <v>0</v>
      </c>
      <c r="V310" t="str">
        <f>Table1[[#This Row],[address1]]</f>
        <v>327 East Liberty Street</v>
      </c>
      <c r="W310">
        <f>Table1[[#This Row],[address2]]</f>
        <v>0</v>
      </c>
      <c r="X310" t="str">
        <f>Table1[[#This Row],[city]]</f>
        <v>Salisbury</v>
      </c>
      <c r="Y310" t="str">
        <f>Table1[[#This Row],[state]]</f>
        <v>NC</v>
      </c>
      <c r="Z310">
        <f>Table1[[#This Row],[zip]]</f>
        <v>28144</v>
      </c>
    </row>
    <row r="311" spans="2:26" x14ac:dyDescent="0.35">
      <c r="B311" t="str">
        <f>Table1[[#This Row],[CoC]]</f>
        <v>North Carolina Balance of State CoC</v>
      </c>
      <c r="C311" t="str">
        <f>IF(OR(Table2[[#This Row],[CoC]]="Durham City &amp; County CoC",Table2[[#This Row],[CoC]]="Chapel Hill/Orange County CoC"),"NA",(_xlfn.XLOOKUP(Table2[[#This Row],[HMIS Project ID]],'region ref'!A:A,'region ref'!C:C,"",0)))</f>
        <v>Region 05</v>
      </c>
      <c r="D311" t="str">
        <f>IF(OR(Table2[[#This Row],[CoC]]="Durham City &amp; County CoC",Table2[[#This Row],[CoC]]="Chapel Hill/Orange County CoC"),Table2[[#This Row],[CoC]],(_xlfn.XLOOKUP(Table2[[#This Row],[HMIS Project ID]],'region ref'!A:A,'region ref'!B:B,"",0)))</f>
        <v>Rowan</v>
      </c>
      <c r="E311" t="str">
        <f>Table1[[#This Row],[Organization Name]]</f>
        <v>Rowan Helping Ministries - Rowan County</v>
      </c>
      <c r="F311" t="str">
        <f>Table1[[#This Row],[Project Name]]</f>
        <v>Rowan Helping Ministries - Rowan County - GPD Beds - TH - VA</v>
      </c>
      <c r="G311">
        <f>Table1[[#This Row],[HMIS Project ID]]</f>
        <v>20343</v>
      </c>
      <c r="H311" t="str">
        <f>Table1[[#This Row],[Project Type]]</f>
        <v>TH</v>
      </c>
      <c r="I311">
        <f>Table1[[#This Row],[Beds HH w/ Children]]</f>
        <v>0</v>
      </c>
      <c r="J311">
        <f>Table1[[#This Row],[Units HH w/ Children]]</f>
        <v>0</v>
      </c>
      <c r="K311">
        <f>Table1[[#This Row],[Beds HH w/o Children]]</f>
        <v>10</v>
      </c>
      <c r="L311">
        <f>Table1[[#This Row],[Year-Round Beds]]</f>
        <v>10</v>
      </c>
      <c r="M311">
        <f>Table1[[#This Row],[Overflow Beds]]</f>
        <v>0</v>
      </c>
      <c r="N311">
        <f>Table1[[#This Row],[Total Seasonal Beds]]</f>
        <v>0</v>
      </c>
      <c r="O311">
        <f>Table1[[#This Row],[Total Beds]]</f>
        <v>10</v>
      </c>
      <c r="P311">
        <f>Table1[[#This Row],[Pit Count]]</f>
        <v>8</v>
      </c>
      <c r="Q311" s="12">
        <f>IFERROR(Table2[[#This Row],[Pit Count]]/Table2[[#This Row],[Total Beds]],"0")</f>
        <v>0.8</v>
      </c>
      <c r="R311" t="str">
        <f>Table1[[#This Row],[HMIS Participating]]</f>
        <v>Yes</v>
      </c>
      <c r="S311">
        <f>Table1[[#This Row],[Victim Service Provider]]</f>
        <v>0</v>
      </c>
      <c r="T311" t="str">
        <f>Table1[[#This Row],[Target Population]]</f>
        <v>NA</v>
      </c>
      <c r="U311">
        <f>Table1[[#This Row],[Bed Type]]</f>
        <v>0</v>
      </c>
      <c r="V311" t="str">
        <f>Table1[[#This Row],[address1]]</f>
        <v>217 North Long Street</v>
      </c>
      <c r="W311">
        <f>Table1[[#This Row],[address2]]</f>
        <v>0</v>
      </c>
      <c r="X311" t="str">
        <f>Table1[[#This Row],[city]]</f>
        <v>Salisbury</v>
      </c>
      <c r="Y311" t="str">
        <f>Table1[[#This Row],[state]]</f>
        <v>NC</v>
      </c>
      <c r="Z311">
        <f>Table1[[#This Row],[zip]]</f>
        <v>28144</v>
      </c>
    </row>
    <row r="312" spans="2:26" x14ac:dyDescent="0.35">
      <c r="B312" t="str">
        <f>Table1[[#This Row],[CoC]]</f>
        <v>North Carolina Balance of State CoC</v>
      </c>
      <c r="C312" t="str">
        <f>IF(OR(Table2[[#This Row],[CoC]]="Durham City &amp; County CoC",Table2[[#This Row],[CoC]]="Chapel Hill/Orange County CoC"),"NA",(_xlfn.XLOOKUP(Table2[[#This Row],[HMIS Project ID]],'region ref'!A:A,'region ref'!C:C,"",0)))</f>
        <v>Region 05</v>
      </c>
      <c r="D312" t="str">
        <f>IF(OR(Table2[[#This Row],[CoC]]="Durham City &amp; County CoC",Table2[[#This Row],[CoC]]="Chapel Hill/Orange County CoC"),Table2[[#This Row],[CoC]],(_xlfn.XLOOKUP(Table2[[#This Row],[HMIS Project ID]],'region ref'!A:A,'region ref'!B:B,"",0)))</f>
        <v>Rowan</v>
      </c>
      <c r="E312" t="str">
        <f>Table1[[#This Row],[Organization Name]]</f>
        <v>Rowan Helping Ministries - Rowan County</v>
      </c>
      <c r="F312" t="str">
        <f>Table1[[#This Row],[Project Name]]</f>
        <v>Rowan Helping Ministries - Rowan County - VA Community Contract - ES - VA</v>
      </c>
      <c r="G312">
        <f>Table1[[#This Row],[HMIS Project ID]]</f>
        <v>5541</v>
      </c>
      <c r="H312" t="str">
        <f>Table1[[#This Row],[Project Type]]</f>
        <v>ES</v>
      </c>
      <c r="I312">
        <f>Table1[[#This Row],[Beds HH w/ Children]]</f>
        <v>0</v>
      </c>
      <c r="J312">
        <f>Table1[[#This Row],[Units HH w/ Children]]</f>
        <v>0</v>
      </c>
      <c r="K312">
        <f>Table1[[#This Row],[Beds HH w/o Children]]</f>
        <v>14</v>
      </c>
      <c r="L312">
        <f>Table1[[#This Row],[Year-Round Beds]]</f>
        <v>14</v>
      </c>
      <c r="M312">
        <f>Table1[[#This Row],[Overflow Beds]]</f>
        <v>0</v>
      </c>
      <c r="N312">
        <f>Table1[[#This Row],[Total Seasonal Beds]]</f>
        <v>0</v>
      </c>
      <c r="O312">
        <f>Table1[[#This Row],[Total Beds]]</f>
        <v>14</v>
      </c>
      <c r="P312">
        <f>Table1[[#This Row],[Pit Count]]</f>
        <v>13</v>
      </c>
      <c r="Q312" s="12">
        <f>IFERROR(Table2[[#This Row],[Pit Count]]/Table2[[#This Row],[Total Beds]],"0")</f>
        <v>0.9285714285714286</v>
      </c>
      <c r="R312" t="str">
        <f>Table1[[#This Row],[HMIS Participating]]</f>
        <v>Yes</v>
      </c>
      <c r="S312">
        <f>Table1[[#This Row],[Victim Service Provider]]</f>
        <v>0</v>
      </c>
      <c r="T312" t="str">
        <f>Table1[[#This Row],[Target Population]]</f>
        <v>NA</v>
      </c>
      <c r="U312" t="str">
        <f>Table1[[#This Row],[Bed Type]]</f>
        <v>Facility</v>
      </c>
      <c r="V312" t="str">
        <f>Table1[[#This Row],[address1]]</f>
        <v>217 North Long Street</v>
      </c>
      <c r="W312">
        <f>Table1[[#This Row],[address2]]</f>
        <v>0</v>
      </c>
      <c r="X312" t="str">
        <f>Table1[[#This Row],[city]]</f>
        <v>Salisbury</v>
      </c>
      <c r="Y312" t="str">
        <f>Table1[[#This Row],[state]]</f>
        <v>NC</v>
      </c>
      <c r="Z312">
        <f>Table1[[#This Row],[zip]]</f>
        <v>28144</v>
      </c>
    </row>
    <row r="313" spans="2:26" x14ac:dyDescent="0.35">
      <c r="B313" t="str">
        <f>Table1[[#This Row],[CoC]]</f>
        <v>North Carolina Balance of State CoC</v>
      </c>
      <c r="C313" t="str">
        <f>IF(OR(Table2[[#This Row],[CoC]]="Durham City &amp; County CoC",Table2[[#This Row],[CoC]]="Chapel Hill/Orange County CoC"),"NA",(_xlfn.XLOOKUP(Table2[[#This Row],[HMIS Project ID]],'region ref'!A:A,'region ref'!C:C,"",0)))</f>
        <v>Region 12</v>
      </c>
      <c r="D313" t="str">
        <f>IF(OR(Table2[[#This Row],[CoC]]="Durham City &amp; County CoC",Table2[[#This Row],[CoC]]="Chapel Hill/Orange County CoC"),Table2[[#This Row],[CoC]],(_xlfn.XLOOKUP(Table2[[#This Row],[HMIS Project ID]],'region ref'!A:A,'region ref'!B:B,"",0)))</f>
        <v>Beaufort</v>
      </c>
      <c r="E313" t="str">
        <f>Table1[[#This Row],[Organization Name]]</f>
        <v>Ruth's House - Beaufort County</v>
      </c>
      <c r="F313" t="str">
        <f>Table1[[#This Row],[Project Name]]</f>
        <v>Ruth's House - Beaufort County - DV Shelter - ES - Private</v>
      </c>
      <c r="G313">
        <f>Table1[[#This Row],[HMIS Project ID]]</f>
        <v>6793</v>
      </c>
      <c r="H313" t="str">
        <f>Table1[[#This Row],[Project Type]]</f>
        <v>ES</v>
      </c>
      <c r="I313">
        <f>Table1[[#This Row],[Beds HH w/ Children]]</f>
        <v>10</v>
      </c>
      <c r="J313">
        <f>Table1[[#This Row],[Units HH w/ Children]]</f>
        <v>3</v>
      </c>
      <c r="K313">
        <f>Table1[[#This Row],[Beds HH w/o Children]]</f>
        <v>4</v>
      </c>
      <c r="L313">
        <f>Table1[[#This Row],[Year-Round Beds]]</f>
        <v>14</v>
      </c>
      <c r="M313">
        <f>Table1[[#This Row],[Overflow Beds]]</f>
        <v>0</v>
      </c>
      <c r="N313">
        <f>Table1[[#This Row],[Total Seasonal Beds]]</f>
        <v>0</v>
      </c>
      <c r="O313">
        <f>Table1[[#This Row],[Total Beds]]</f>
        <v>14</v>
      </c>
      <c r="P313">
        <f>Table1[[#This Row],[Pit Count]]</f>
        <v>3</v>
      </c>
      <c r="Q313" s="12">
        <f>IFERROR(Table2[[#This Row],[Pit Count]]/Table2[[#This Row],[Total Beds]],"0")</f>
        <v>0.21428571428571427</v>
      </c>
      <c r="R313" t="str">
        <f>Table1[[#This Row],[HMIS Participating]]</f>
        <v>No</v>
      </c>
      <c r="S313">
        <f>Table1[[#This Row],[Victim Service Provider]]</f>
        <v>1</v>
      </c>
      <c r="T313" t="str">
        <f>Table1[[#This Row],[Target Population]]</f>
        <v>DV</v>
      </c>
      <c r="U313" t="str">
        <f>Table1[[#This Row],[Bed Type]]</f>
        <v>Facility</v>
      </c>
      <c r="V313">
        <f>Table1[[#This Row],[address1]]</f>
        <v>0</v>
      </c>
      <c r="W313">
        <f>Table1[[#This Row],[address2]]</f>
        <v>0</v>
      </c>
      <c r="X313" t="str">
        <f>Table1[[#This Row],[city]]</f>
        <v>Washington</v>
      </c>
      <c r="Y313" t="str">
        <f>Table1[[#This Row],[state]]</f>
        <v>NC</v>
      </c>
      <c r="Z313">
        <f>Table1[[#This Row],[zip]]</f>
        <v>27889</v>
      </c>
    </row>
    <row r="314" spans="2:26" x14ac:dyDescent="0.35">
      <c r="B314" t="str">
        <f>Table1[[#This Row],[CoC]]</f>
        <v>North Carolina Balance of State CoC</v>
      </c>
      <c r="C314" t="str">
        <f>IF(OR(Table2[[#This Row],[CoC]]="Durham City &amp; County CoC",Table2[[#This Row],[CoC]]="Chapel Hill/Orange County CoC"),"NA",(_xlfn.XLOOKUP(Table2[[#This Row],[HMIS Project ID]],'region ref'!A:A,'region ref'!C:C,"",0)))</f>
        <v>Region 12</v>
      </c>
      <c r="D314" t="str">
        <f>IF(OR(Table2[[#This Row],[CoC]]="Durham City &amp; County CoC",Table2[[#This Row],[CoC]]="Chapel Hill/Orange County CoC"),Table2[[#This Row],[CoC]],(_xlfn.XLOOKUP(Table2[[#This Row],[HMIS Project ID]],'region ref'!A:A,'region ref'!B:B,"",0)))</f>
        <v>Beaufort</v>
      </c>
      <c r="E314" t="str">
        <f>Table1[[#This Row],[Organization Name]]</f>
        <v>Safe Harbor Rescue Mission - Catawba County</v>
      </c>
      <c r="F314" t="str">
        <f>Table1[[#This Row],[Project Name]]</f>
        <v>Safe Harbor Rescue Mission - Catawba County - Hotel/Motel - ES - Private</v>
      </c>
      <c r="G314">
        <f>Table1[[#This Row],[HMIS Project ID]]</f>
        <v>20999</v>
      </c>
      <c r="H314" t="str">
        <f>Table1[[#This Row],[Project Type]]</f>
        <v>ES</v>
      </c>
      <c r="I314">
        <f>Table1[[#This Row],[Beds HH w/ Children]]</f>
        <v>0</v>
      </c>
      <c r="J314">
        <f>Table1[[#This Row],[Units HH w/ Children]]</f>
        <v>0</v>
      </c>
      <c r="K314">
        <f>Table1[[#This Row],[Beds HH w/o Children]]</f>
        <v>3</v>
      </c>
      <c r="L314">
        <f>Table1[[#This Row],[Year-Round Beds]]</f>
        <v>3</v>
      </c>
      <c r="M314">
        <f>Table1[[#This Row],[Overflow Beds]]</f>
        <v>0</v>
      </c>
      <c r="N314">
        <f>Table1[[#This Row],[Total Seasonal Beds]]</f>
        <v>0</v>
      </c>
      <c r="O314">
        <f>Table1[[#This Row],[Total Beds]]</f>
        <v>3</v>
      </c>
      <c r="P314">
        <f>Table1[[#This Row],[Pit Count]]</f>
        <v>3</v>
      </c>
      <c r="Q314" s="12">
        <f>IFERROR(Table2[[#This Row],[Pit Count]]/Table2[[#This Row],[Total Beds]],"0")</f>
        <v>1</v>
      </c>
      <c r="R314" t="str">
        <f>Table1[[#This Row],[HMIS Participating]]</f>
        <v>No</v>
      </c>
      <c r="S314">
        <f>Table1[[#This Row],[Victim Service Provider]]</f>
        <v>0</v>
      </c>
      <c r="T314" t="str">
        <f>Table1[[#This Row],[Target Population]]</f>
        <v>NA</v>
      </c>
      <c r="U314" t="str">
        <f>Table1[[#This Row],[Bed Type]]</f>
        <v>Voucher</v>
      </c>
      <c r="V314" t="str">
        <f>Table1[[#This Row],[address1]]</f>
        <v>112 2nd Ave SE</v>
      </c>
      <c r="W314">
        <f>Table1[[#This Row],[address2]]</f>
        <v>0</v>
      </c>
      <c r="X314" t="str">
        <f>Table1[[#This Row],[city]]</f>
        <v>Hickory</v>
      </c>
      <c r="Y314" t="str">
        <f>Table1[[#This Row],[state]]</f>
        <v>NC</v>
      </c>
      <c r="Z314">
        <f>Table1[[#This Row],[zip]]</f>
        <v>28602</v>
      </c>
    </row>
    <row r="315" spans="2:26" x14ac:dyDescent="0.35">
      <c r="B315" t="str">
        <f>Table1[[#This Row],[CoC]]</f>
        <v>North Carolina Balance of State CoC</v>
      </c>
      <c r="C315" t="str">
        <f>IF(OR(Table2[[#This Row],[CoC]]="Durham City &amp; County CoC",Table2[[#This Row],[CoC]]="Chapel Hill/Orange County CoC"),"NA",(_xlfn.XLOOKUP(Table2[[#This Row],[HMIS Project ID]],'region ref'!A:A,'region ref'!C:C,"",0)))</f>
        <v>Region 06</v>
      </c>
      <c r="D315" t="str">
        <f>IF(OR(Table2[[#This Row],[CoC]]="Durham City &amp; County CoC",Table2[[#This Row],[CoC]]="Chapel Hill/Orange County CoC"),Table2[[#This Row],[CoC]],(_xlfn.XLOOKUP(Table2[[#This Row],[HMIS Project ID]],'region ref'!A:A,'region ref'!B:B,"",0)))</f>
        <v>Person</v>
      </c>
      <c r="E315" t="str">
        <f>Table1[[#This Row],[Organization Name]]</f>
        <v>Safe Haven of Person County - Person County</v>
      </c>
      <c r="F315" t="str">
        <f>Table1[[#This Row],[Project Name]]</f>
        <v>Safe Haven of Person County - Person County - DV Shelter - ES - Private</v>
      </c>
      <c r="G315">
        <f>Table1[[#This Row],[HMIS Project ID]]</f>
        <v>4954</v>
      </c>
      <c r="H315" t="str">
        <f>Table1[[#This Row],[Project Type]]</f>
        <v>ES</v>
      </c>
      <c r="I315">
        <f>Table1[[#This Row],[Beds HH w/ Children]]</f>
        <v>6</v>
      </c>
      <c r="J315">
        <f>Table1[[#This Row],[Units HH w/ Children]]</f>
        <v>1</v>
      </c>
      <c r="K315">
        <f>Table1[[#This Row],[Beds HH w/o Children]]</f>
        <v>16</v>
      </c>
      <c r="L315">
        <f>Table1[[#This Row],[Year-Round Beds]]</f>
        <v>22</v>
      </c>
      <c r="M315">
        <f>Table1[[#This Row],[Overflow Beds]]</f>
        <v>1</v>
      </c>
      <c r="N315">
        <f>Table1[[#This Row],[Total Seasonal Beds]]</f>
        <v>0</v>
      </c>
      <c r="O315">
        <f>Table1[[#This Row],[Total Beds]]</f>
        <v>23</v>
      </c>
      <c r="P315">
        <f>Table1[[#This Row],[Pit Count]]</f>
        <v>7</v>
      </c>
      <c r="Q315" s="12">
        <f>IFERROR(Table2[[#This Row],[Pit Count]]/Table2[[#This Row],[Total Beds]],"0")</f>
        <v>0.30434782608695654</v>
      </c>
      <c r="R315" t="str">
        <f>Table1[[#This Row],[HMIS Participating]]</f>
        <v>Comparable</v>
      </c>
      <c r="S315">
        <f>Table1[[#This Row],[Victim Service Provider]]</f>
        <v>1</v>
      </c>
      <c r="T315" t="str">
        <f>Table1[[#This Row],[Target Population]]</f>
        <v>DV</v>
      </c>
      <c r="U315" t="str">
        <f>Table1[[#This Row],[Bed Type]]</f>
        <v>Facility</v>
      </c>
      <c r="V315">
        <f>Table1[[#This Row],[address1]]</f>
        <v>0</v>
      </c>
      <c r="W315">
        <f>Table1[[#This Row],[address2]]</f>
        <v>0</v>
      </c>
      <c r="X315" t="str">
        <f>Table1[[#This Row],[city]]</f>
        <v>Roxboro</v>
      </c>
      <c r="Y315" t="str">
        <f>Table1[[#This Row],[state]]</f>
        <v>NC</v>
      </c>
      <c r="Z315">
        <f>Table1[[#This Row],[zip]]</f>
        <v>27573</v>
      </c>
    </row>
    <row r="316" spans="2:26" x14ac:dyDescent="0.35">
      <c r="B316" t="str">
        <f>Table1[[#This Row],[CoC]]</f>
        <v>North Carolina Balance of State CoC</v>
      </c>
      <c r="C316" t="str">
        <f>IF(OR(Table2[[#This Row],[CoC]]="Durham City &amp; County CoC",Table2[[#This Row],[CoC]]="Chapel Hill/Orange County CoC"),"NA",(_xlfn.XLOOKUP(Table2[[#This Row],[HMIS Project ID]],'region ref'!A:A,'region ref'!C:C,"",0)))</f>
        <v>Region 06</v>
      </c>
      <c r="D316" t="str">
        <f>IF(OR(Table2[[#This Row],[CoC]]="Durham City &amp; County CoC",Table2[[#This Row],[CoC]]="Chapel Hill/Orange County CoC"),Table2[[#This Row],[CoC]],(_xlfn.XLOOKUP(Table2[[#This Row],[HMIS Project ID]],'region ref'!A:A,'region ref'!B:B,"",0)))</f>
        <v>Person</v>
      </c>
      <c r="E316" t="str">
        <f>Table1[[#This Row],[Organization Name]]</f>
        <v>Safe Haven of Person County - Person County</v>
      </c>
      <c r="F316" t="str">
        <f>Table1[[#This Row],[Project Name]]</f>
        <v>Safe Haven of Person County - Person County - Hotel DV Shelter - ES - Private</v>
      </c>
      <c r="G316">
        <f>Table1[[#This Row],[HMIS Project ID]]</f>
        <v>20971</v>
      </c>
      <c r="H316" t="str">
        <f>Table1[[#This Row],[Project Type]]</f>
        <v>ES</v>
      </c>
      <c r="I316">
        <f>Table1[[#This Row],[Beds HH w/ Children]]</f>
        <v>0</v>
      </c>
      <c r="J316">
        <f>Table1[[#This Row],[Units HH w/ Children]]</f>
        <v>0</v>
      </c>
      <c r="K316">
        <f>Table1[[#This Row],[Beds HH w/o Children]]</f>
        <v>0</v>
      </c>
      <c r="L316">
        <f>Table1[[#This Row],[Year-Round Beds]]</f>
        <v>0</v>
      </c>
      <c r="M316">
        <f>Table1[[#This Row],[Overflow Beds]]</f>
        <v>1</v>
      </c>
      <c r="N316">
        <f>Table1[[#This Row],[Total Seasonal Beds]]</f>
        <v>0</v>
      </c>
      <c r="O316">
        <f>Table1[[#This Row],[Total Beds]]</f>
        <v>1</v>
      </c>
      <c r="P316">
        <f>Table1[[#This Row],[Pit Count]]</f>
        <v>1</v>
      </c>
      <c r="Q316" s="12">
        <f>IFERROR(Table2[[#This Row],[Pit Count]]/Table2[[#This Row],[Total Beds]],"0")</f>
        <v>1</v>
      </c>
      <c r="R316" t="str">
        <f>Table1[[#This Row],[HMIS Participating]]</f>
        <v>Comparable</v>
      </c>
      <c r="S316">
        <f>Table1[[#This Row],[Victim Service Provider]]</f>
        <v>1</v>
      </c>
      <c r="T316" t="str">
        <f>Table1[[#This Row],[Target Population]]</f>
        <v>DV</v>
      </c>
      <c r="U316" t="str">
        <f>Table1[[#This Row],[Bed Type]]</f>
        <v>Facility</v>
      </c>
      <c r="V316">
        <f>Table1[[#This Row],[address1]]</f>
        <v>0</v>
      </c>
      <c r="W316">
        <f>Table1[[#This Row],[address2]]</f>
        <v>0</v>
      </c>
      <c r="X316" t="str">
        <f>Table1[[#This Row],[city]]</f>
        <v>Roxboro</v>
      </c>
      <c r="Y316" t="str">
        <f>Table1[[#This Row],[state]]</f>
        <v>NC</v>
      </c>
      <c r="Z316">
        <f>Table1[[#This Row],[zip]]</f>
        <v>27573</v>
      </c>
    </row>
    <row r="317" spans="2:26" x14ac:dyDescent="0.35">
      <c r="B317" t="str">
        <f>Table1[[#This Row],[CoC]]</f>
        <v>North Carolina Balance of State CoC</v>
      </c>
      <c r="C317" t="str">
        <f>IF(OR(Table2[[#This Row],[CoC]]="Durham City &amp; County CoC",Table2[[#This Row],[CoC]]="Chapel Hill/Orange County CoC"),"NA",(_xlfn.XLOOKUP(Table2[[#This Row],[HMIS Project ID]],'region ref'!A:A,'region ref'!C:C,"",0)))</f>
        <v>Region 07</v>
      </c>
      <c r="D317" t="str">
        <f>IF(OR(Table2[[#This Row],[CoC]]="Durham City &amp; County CoC",Table2[[#This Row],[CoC]]="Chapel Hill/Orange County CoC"),Table2[[#This Row],[CoC]],(_xlfn.XLOOKUP(Table2[[#This Row],[HMIS Project ID]],'region ref'!A:A,'region ref'!B:B,"",0)))</f>
        <v>Harnett</v>
      </c>
      <c r="E317" t="str">
        <f>Table1[[#This Row],[Organization Name]]</f>
        <v>SAFE of Harnett Co - Harnett County</v>
      </c>
      <c r="F317" t="str">
        <f>Table1[[#This Row],[Project Name]]</f>
        <v>SAFE of Harnett Co. - Harnett County - DV Shelter - ES - State ESG</v>
      </c>
      <c r="G317">
        <f>Table1[[#This Row],[HMIS Project ID]]</f>
        <v>4955</v>
      </c>
      <c r="H317" t="str">
        <f>Table1[[#This Row],[Project Type]]</f>
        <v>ES</v>
      </c>
      <c r="I317">
        <f>Table1[[#This Row],[Beds HH w/ Children]]</f>
        <v>12</v>
      </c>
      <c r="J317">
        <f>Table1[[#This Row],[Units HH w/ Children]]</f>
        <v>3</v>
      </c>
      <c r="K317">
        <f>Table1[[#This Row],[Beds HH w/o Children]]</f>
        <v>8</v>
      </c>
      <c r="L317">
        <f>Table1[[#This Row],[Year-Round Beds]]</f>
        <v>20</v>
      </c>
      <c r="M317">
        <f>Table1[[#This Row],[Overflow Beds]]</f>
        <v>0</v>
      </c>
      <c r="N317">
        <f>Table1[[#This Row],[Total Seasonal Beds]]</f>
        <v>0</v>
      </c>
      <c r="O317">
        <f>Table1[[#This Row],[Total Beds]]</f>
        <v>20</v>
      </c>
      <c r="P317">
        <f>Table1[[#This Row],[Pit Count]]</f>
        <v>4</v>
      </c>
      <c r="Q317" s="12">
        <f>IFERROR(Table2[[#This Row],[Pit Count]]/Table2[[#This Row],[Total Beds]],"0")</f>
        <v>0.2</v>
      </c>
      <c r="R317" t="str">
        <f>Table1[[#This Row],[HMIS Participating]]</f>
        <v>Comparable</v>
      </c>
      <c r="S317">
        <f>Table1[[#This Row],[Victim Service Provider]]</f>
        <v>1</v>
      </c>
      <c r="T317" t="str">
        <f>Table1[[#This Row],[Target Population]]</f>
        <v>DV</v>
      </c>
      <c r="U317" t="str">
        <f>Table1[[#This Row],[Bed Type]]</f>
        <v>Facility</v>
      </c>
      <c r="V317">
        <f>Table1[[#This Row],[address1]]</f>
        <v>0</v>
      </c>
      <c r="W317">
        <f>Table1[[#This Row],[address2]]</f>
        <v>0</v>
      </c>
      <c r="X317" t="str">
        <f>Table1[[#This Row],[city]]</f>
        <v>Lillington</v>
      </c>
      <c r="Y317" t="str">
        <f>Table1[[#This Row],[state]]</f>
        <v>NC</v>
      </c>
      <c r="Z317">
        <f>Table1[[#This Row],[zip]]</f>
        <v>27546</v>
      </c>
    </row>
    <row r="318" spans="2:26" x14ac:dyDescent="0.35">
      <c r="B318" t="str">
        <f>Table1[[#This Row],[CoC]]</f>
        <v>North Carolina Balance of State CoC</v>
      </c>
      <c r="C318" t="str">
        <f>IF(OR(Table2[[#This Row],[CoC]]="Durham City &amp; County CoC",Table2[[#This Row],[CoC]]="Chapel Hill/Orange County CoC"),"NA",(_xlfn.XLOOKUP(Table2[[#This Row],[HMIS Project ID]],'region ref'!A:A,'region ref'!C:C,"",0)))</f>
        <v>Region 10</v>
      </c>
      <c r="D318" t="str">
        <f>IF(OR(Table2[[#This Row],[CoC]]="Durham City &amp; County CoC",Table2[[#This Row],[CoC]]="Chapel Hill/Orange County CoC"),Table2[[#This Row],[CoC]],(_xlfn.XLOOKUP(Table2[[#This Row],[HMIS Project ID]],'region ref'!A:A,'region ref'!B:B,"",0)))</f>
        <v>Lenoir</v>
      </c>
      <c r="E318" t="str">
        <f>Table1[[#This Row],[Organization Name]]</f>
        <v>SAFE of Lenoir - Lenoir County</v>
      </c>
      <c r="F318" t="str">
        <f>Table1[[#This Row],[Project Name]]</f>
        <v>SAFE of Lenoir - Lenoir County - DV Shelter - ES - Private</v>
      </c>
      <c r="G318">
        <f>Table1[[#This Row],[HMIS Project ID]]</f>
        <v>4957</v>
      </c>
      <c r="H318" t="str">
        <f>Table1[[#This Row],[Project Type]]</f>
        <v>ES</v>
      </c>
      <c r="I318">
        <f>Table1[[#This Row],[Beds HH w/ Children]]</f>
        <v>4</v>
      </c>
      <c r="J318">
        <f>Table1[[#This Row],[Units HH w/ Children]]</f>
        <v>1</v>
      </c>
      <c r="K318">
        <f>Table1[[#This Row],[Beds HH w/o Children]]</f>
        <v>3</v>
      </c>
      <c r="L318">
        <f>Table1[[#This Row],[Year-Round Beds]]</f>
        <v>7</v>
      </c>
      <c r="M318">
        <f>Table1[[#This Row],[Overflow Beds]]</f>
        <v>0</v>
      </c>
      <c r="N318">
        <f>Table1[[#This Row],[Total Seasonal Beds]]</f>
        <v>0</v>
      </c>
      <c r="O318">
        <f>Table1[[#This Row],[Total Beds]]</f>
        <v>7</v>
      </c>
      <c r="P318">
        <f>Table1[[#This Row],[Pit Count]]</f>
        <v>7</v>
      </c>
      <c r="Q318" s="12">
        <f>IFERROR(Table2[[#This Row],[Pit Count]]/Table2[[#This Row],[Total Beds]],"0")</f>
        <v>1</v>
      </c>
      <c r="R318" t="str">
        <f>Table1[[#This Row],[HMIS Participating]]</f>
        <v>No</v>
      </c>
      <c r="S318">
        <f>Table1[[#This Row],[Victim Service Provider]]</f>
        <v>1</v>
      </c>
      <c r="T318" t="str">
        <f>Table1[[#This Row],[Target Population]]</f>
        <v>DV</v>
      </c>
      <c r="U318" t="str">
        <f>Table1[[#This Row],[Bed Type]]</f>
        <v>Facility</v>
      </c>
      <c r="V318">
        <f>Table1[[#This Row],[address1]]</f>
        <v>0</v>
      </c>
      <c r="W318">
        <f>Table1[[#This Row],[address2]]</f>
        <v>0</v>
      </c>
      <c r="X318" t="str">
        <f>Table1[[#This Row],[city]]</f>
        <v>Kinston</v>
      </c>
      <c r="Y318" t="str">
        <f>Table1[[#This Row],[state]]</f>
        <v>NC</v>
      </c>
      <c r="Z318">
        <f>Table1[[#This Row],[zip]]</f>
        <v>28501</v>
      </c>
    </row>
    <row r="319" spans="2:26" x14ac:dyDescent="0.35">
      <c r="B319" t="str">
        <f>Table1[[#This Row],[CoC]]</f>
        <v>North Carolina Balance of State CoC</v>
      </c>
      <c r="C319" t="str">
        <f>IF(OR(Table2[[#This Row],[CoC]]="Durham City &amp; County CoC",Table2[[#This Row],[CoC]]="Chapel Hill/Orange County CoC"),"NA",(_xlfn.XLOOKUP(Table2[[#This Row],[HMIS Project ID]],'region ref'!A:A,'region ref'!C:C,"",0)))</f>
        <v>Region 02</v>
      </c>
      <c r="D319" t="str">
        <f>IF(OR(Table2[[#This Row],[CoC]]="Durham City &amp; County CoC",Table2[[#This Row],[CoC]]="Chapel Hill/Orange County CoC"),Table2[[#This Row],[CoC]],(_xlfn.XLOOKUP(Table2[[#This Row],[HMIS Project ID]],'region ref'!A:A,'region ref'!B:B,"",0)))</f>
        <v>Transylvania</v>
      </c>
      <c r="E319" t="str">
        <f>Table1[[#This Row],[Organization Name]]</f>
        <v>SAFE of Transylvania County - Transylvania County</v>
      </c>
      <c r="F319" t="str">
        <f>Table1[[#This Row],[Project Name]]</f>
        <v>SAFE of Transylvania - Transylvania County - DV Shelter - ES - Private</v>
      </c>
      <c r="G319">
        <f>Table1[[#This Row],[HMIS Project ID]]</f>
        <v>4958</v>
      </c>
      <c r="H319" t="str">
        <f>Table1[[#This Row],[Project Type]]</f>
        <v>ES</v>
      </c>
      <c r="I319">
        <f>Table1[[#This Row],[Beds HH w/ Children]]</f>
        <v>5</v>
      </c>
      <c r="J319">
        <f>Table1[[#This Row],[Units HH w/ Children]]</f>
        <v>2</v>
      </c>
      <c r="K319">
        <f>Table1[[#This Row],[Beds HH w/o Children]]</f>
        <v>4</v>
      </c>
      <c r="L319">
        <f>Table1[[#This Row],[Year-Round Beds]]</f>
        <v>9</v>
      </c>
      <c r="M319">
        <f>Table1[[#This Row],[Overflow Beds]]</f>
        <v>0</v>
      </c>
      <c r="N319">
        <f>Table1[[#This Row],[Total Seasonal Beds]]</f>
        <v>0</v>
      </c>
      <c r="O319">
        <f>Table1[[#This Row],[Total Beds]]</f>
        <v>9</v>
      </c>
      <c r="P319">
        <f>Table1[[#This Row],[Pit Count]]</f>
        <v>6</v>
      </c>
      <c r="Q319" s="12">
        <f>IFERROR(Table2[[#This Row],[Pit Count]]/Table2[[#This Row],[Total Beds]],"0")</f>
        <v>0.66666666666666663</v>
      </c>
      <c r="R319" t="str">
        <f>Table1[[#This Row],[HMIS Participating]]</f>
        <v>Comparable</v>
      </c>
      <c r="S319">
        <f>Table1[[#This Row],[Victim Service Provider]]</f>
        <v>1</v>
      </c>
      <c r="T319" t="str">
        <f>Table1[[#This Row],[Target Population]]</f>
        <v>DV</v>
      </c>
      <c r="U319" t="str">
        <f>Table1[[#This Row],[Bed Type]]</f>
        <v>Facility</v>
      </c>
      <c r="V319" t="str">
        <f>Table1[[#This Row],[address1]]</f>
        <v>515 N Broad Street, Ste 1</v>
      </c>
      <c r="W319">
        <f>Table1[[#This Row],[address2]]</f>
        <v>0</v>
      </c>
      <c r="X319" t="str">
        <f>Table1[[#This Row],[city]]</f>
        <v>Brevard</v>
      </c>
      <c r="Y319" t="str">
        <f>Table1[[#This Row],[state]]</f>
        <v>NC</v>
      </c>
      <c r="Z319">
        <f>Table1[[#This Row],[zip]]</f>
        <v>28712</v>
      </c>
    </row>
    <row r="320" spans="2:26" x14ac:dyDescent="0.35">
      <c r="B320" t="str">
        <f>Table1[[#This Row],[CoC]]</f>
        <v>North Carolina Balance of State CoC</v>
      </c>
      <c r="C320" t="str">
        <f>IF(OR(Table2[[#This Row],[CoC]]="Durham City &amp; County CoC",Table2[[#This Row],[CoC]]="Chapel Hill/Orange County CoC"),"NA",(_xlfn.XLOOKUP(Table2[[#This Row],[HMIS Project ID]],'region ref'!A:A,'region ref'!C:C,"",0)))</f>
        <v>Region 02</v>
      </c>
      <c r="D320" t="str">
        <f>IF(OR(Table2[[#This Row],[CoC]]="Durham City &amp; County CoC",Table2[[#This Row],[CoC]]="Chapel Hill/Orange County CoC"),Table2[[#This Row],[CoC]],(_xlfn.XLOOKUP(Table2[[#This Row],[HMIS Project ID]],'region ref'!A:A,'region ref'!B:B,"",0)))</f>
        <v>Transylvania</v>
      </c>
      <c r="E320" t="str">
        <f>Table1[[#This Row],[Organization Name]]</f>
        <v>SAFE of Transylvania County - Transylvania County</v>
      </c>
      <c r="F320" t="str">
        <f>Table1[[#This Row],[Project Name]]</f>
        <v>SAFE of Transylvania County - Transylvania County - DV Transitional Housing - TH - Private</v>
      </c>
      <c r="G320">
        <f>Table1[[#This Row],[HMIS Project ID]]</f>
        <v>6794</v>
      </c>
      <c r="H320" t="str">
        <f>Table1[[#This Row],[Project Type]]</f>
        <v>TH</v>
      </c>
      <c r="I320">
        <f>Table1[[#This Row],[Beds HH w/ Children]]</f>
        <v>6</v>
      </c>
      <c r="J320">
        <f>Table1[[#This Row],[Units HH w/ Children]]</f>
        <v>2</v>
      </c>
      <c r="K320">
        <f>Table1[[#This Row],[Beds HH w/o Children]]</f>
        <v>3</v>
      </c>
      <c r="L320">
        <f>Table1[[#This Row],[Year-Round Beds]]</f>
        <v>9</v>
      </c>
      <c r="M320">
        <f>Table1[[#This Row],[Overflow Beds]]</f>
        <v>0</v>
      </c>
      <c r="N320">
        <f>Table1[[#This Row],[Total Seasonal Beds]]</f>
        <v>0</v>
      </c>
      <c r="O320">
        <f>Table1[[#This Row],[Total Beds]]</f>
        <v>9</v>
      </c>
      <c r="P320">
        <f>Table1[[#This Row],[Pit Count]]</f>
        <v>0</v>
      </c>
      <c r="Q320" s="12">
        <f>IFERROR(Table2[[#This Row],[Pit Count]]/Table2[[#This Row],[Total Beds]],"0")</f>
        <v>0</v>
      </c>
      <c r="R320" t="str">
        <f>Table1[[#This Row],[HMIS Participating]]</f>
        <v>Comparable</v>
      </c>
      <c r="S320">
        <f>Table1[[#This Row],[Victim Service Provider]]</f>
        <v>1</v>
      </c>
      <c r="T320" t="str">
        <f>Table1[[#This Row],[Target Population]]</f>
        <v>DV</v>
      </c>
      <c r="U320">
        <f>Table1[[#This Row],[Bed Type]]</f>
        <v>0</v>
      </c>
      <c r="V320" t="str">
        <f>Table1[[#This Row],[address1]]</f>
        <v>515 N. Broad Street, Ste 1</v>
      </c>
      <c r="W320">
        <f>Table1[[#This Row],[address2]]</f>
        <v>0</v>
      </c>
      <c r="X320" t="str">
        <f>Table1[[#This Row],[city]]</f>
        <v>Brevard</v>
      </c>
      <c r="Y320" t="str">
        <f>Table1[[#This Row],[state]]</f>
        <v>NC</v>
      </c>
      <c r="Z320">
        <f>Table1[[#This Row],[zip]]</f>
        <v>28712</v>
      </c>
    </row>
    <row r="321" spans="2:26" x14ac:dyDescent="0.35">
      <c r="B321" t="str">
        <f>Table1[[#This Row],[CoC]]</f>
        <v>North Carolina Balance of State CoC</v>
      </c>
      <c r="C321" t="str">
        <f>IF(OR(Table2[[#This Row],[CoC]]="Durham City &amp; County CoC",Table2[[#This Row],[CoC]]="Chapel Hill/Orange County CoC"),"NA",(_xlfn.XLOOKUP(Table2[[#This Row],[HMIS Project ID]],'region ref'!A:A,'region ref'!C:C,"",0)))</f>
        <v>Region 09</v>
      </c>
      <c r="D321" t="str">
        <f>IF(OR(Table2[[#This Row],[CoC]]="Durham City &amp; County CoC",Table2[[#This Row],[CoC]]="Chapel Hill/Orange County CoC"),Table2[[#This Row],[CoC]],(_xlfn.XLOOKUP(Table2[[#This Row],[HMIS Project ID]],'region ref'!A:A,'region ref'!B:B,"",0)))</f>
        <v>Franklin</v>
      </c>
      <c r="E321" t="str">
        <f>Table1[[#This Row],[Organization Name]]</f>
        <v>Safe Space Inc - Franklin County</v>
      </c>
      <c r="F321" t="str">
        <f>Table1[[#This Row],[Project Name]]</f>
        <v>Safe Space Inc. - Franklin County - DV Shelter - ES - Private</v>
      </c>
      <c r="G321">
        <f>Table1[[#This Row],[HMIS Project ID]]</f>
        <v>4959</v>
      </c>
      <c r="H321" t="str">
        <f>Table1[[#This Row],[Project Type]]</f>
        <v>ES</v>
      </c>
      <c r="I321">
        <f>Table1[[#This Row],[Beds HH w/ Children]]</f>
        <v>8</v>
      </c>
      <c r="J321">
        <f>Table1[[#This Row],[Units HH w/ Children]]</f>
        <v>2</v>
      </c>
      <c r="K321">
        <f>Table1[[#This Row],[Beds HH w/o Children]]</f>
        <v>5</v>
      </c>
      <c r="L321">
        <f>Table1[[#This Row],[Year-Round Beds]]</f>
        <v>13</v>
      </c>
      <c r="M321">
        <f>Table1[[#This Row],[Overflow Beds]]</f>
        <v>0</v>
      </c>
      <c r="N321">
        <f>Table1[[#This Row],[Total Seasonal Beds]]</f>
        <v>0</v>
      </c>
      <c r="O321">
        <f>Table1[[#This Row],[Total Beds]]</f>
        <v>13</v>
      </c>
      <c r="P321">
        <f>Table1[[#This Row],[Pit Count]]</f>
        <v>0</v>
      </c>
      <c r="Q321" s="12">
        <f>IFERROR(Table2[[#This Row],[Pit Count]]/Table2[[#This Row],[Total Beds]],"0")</f>
        <v>0</v>
      </c>
      <c r="R321" t="str">
        <f>Table1[[#This Row],[HMIS Participating]]</f>
        <v>Comparable</v>
      </c>
      <c r="S321">
        <f>Table1[[#This Row],[Victim Service Provider]]</f>
        <v>1</v>
      </c>
      <c r="T321" t="str">
        <f>Table1[[#This Row],[Target Population]]</f>
        <v>DV</v>
      </c>
      <c r="U321" t="str">
        <f>Table1[[#This Row],[Bed Type]]</f>
        <v>Facility</v>
      </c>
      <c r="V321">
        <f>Table1[[#This Row],[address1]]</f>
        <v>0</v>
      </c>
      <c r="W321">
        <f>Table1[[#This Row],[address2]]</f>
        <v>0</v>
      </c>
      <c r="X321" t="str">
        <f>Table1[[#This Row],[city]]</f>
        <v>Louisburg</v>
      </c>
      <c r="Y321" t="str">
        <f>Table1[[#This Row],[state]]</f>
        <v>NC</v>
      </c>
      <c r="Z321">
        <f>Table1[[#This Row],[zip]]</f>
        <v>27549</v>
      </c>
    </row>
    <row r="322" spans="2:26" x14ac:dyDescent="0.35">
      <c r="B322" t="str">
        <f>Table1[[#This Row],[CoC]]</f>
        <v>North Carolina Balance of State CoC</v>
      </c>
      <c r="C322" t="str">
        <f>IF(OR(Table2[[#This Row],[CoC]]="Durham City &amp; County CoC",Table2[[#This Row],[CoC]]="Chapel Hill/Orange County CoC"),"NA",(_xlfn.XLOOKUP(Table2[[#This Row],[HMIS Project ID]],'region ref'!A:A,'region ref'!C:C,"",0)))</f>
        <v>Region 02</v>
      </c>
      <c r="D322" t="str">
        <f>IF(OR(Table2[[#This Row],[CoC]]="Durham City &amp; County CoC",Table2[[#This Row],[CoC]]="Chapel Hill/Orange County CoC"),Table2[[#This Row],[CoC]],(_xlfn.XLOOKUP(Table2[[#This Row],[HMIS Project ID]],'region ref'!A:A,'region ref'!B:B,"",0)))</f>
        <v>Henderson</v>
      </c>
      <c r="E322" t="str">
        <f>Table1[[#This Row],[Organization Name]]</f>
        <v>Safelight - Henderson County</v>
      </c>
      <c r="F322" t="str">
        <f>Table1[[#This Row],[Project Name]]</f>
        <v>Safelight - Henderson County - Mainstay DV Shelter - ES - Private</v>
      </c>
      <c r="G322">
        <f>Table1[[#This Row],[HMIS Project ID]]</f>
        <v>7040</v>
      </c>
      <c r="H322" t="str">
        <f>Table1[[#This Row],[Project Type]]</f>
        <v>ES</v>
      </c>
      <c r="I322">
        <f>Table1[[#This Row],[Beds HH w/ Children]]</f>
        <v>20</v>
      </c>
      <c r="J322">
        <f>Table1[[#This Row],[Units HH w/ Children]]</f>
        <v>5</v>
      </c>
      <c r="K322">
        <f>Table1[[#This Row],[Beds HH w/o Children]]</f>
        <v>20</v>
      </c>
      <c r="L322">
        <f>Table1[[#This Row],[Year-Round Beds]]</f>
        <v>40</v>
      </c>
      <c r="M322">
        <f>Table1[[#This Row],[Overflow Beds]]</f>
        <v>0</v>
      </c>
      <c r="N322">
        <f>Table1[[#This Row],[Total Seasonal Beds]]</f>
        <v>0</v>
      </c>
      <c r="O322">
        <f>Table1[[#This Row],[Total Beds]]</f>
        <v>40</v>
      </c>
      <c r="P322">
        <f>Table1[[#This Row],[Pit Count]]</f>
        <v>29</v>
      </c>
      <c r="Q322" s="12">
        <f>IFERROR(Table2[[#This Row],[Pit Count]]/Table2[[#This Row],[Total Beds]],"0")</f>
        <v>0.72499999999999998</v>
      </c>
      <c r="R322" t="str">
        <f>Table1[[#This Row],[HMIS Participating]]</f>
        <v>Comparable</v>
      </c>
      <c r="S322">
        <f>Table1[[#This Row],[Victim Service Provider]]</f>
        <v>1</v>
      </c>
      <c r="T322" t="str">
        <f>Table1[[#This Row],[Target Population]]</f>
        <v>DV</v>
      </c>
      <c r="U322" t="str">
        <f>Table1[[#This Row],[Bed Type]]</f>
        <v>Facility</v>
      </c>
      <c r="V322" t="str">
        <f>Table1[[#This Row],[address1]]</f>
        <v>133 Fifth Avenue West</v>
      </c>
      <c r="W322">
        <f>Table1[[#This Row],[address2]]</f>
        <v>0</v>
      </c>
      <c r="X322" t="str">
        <f>Table1[[#This Row],[city]]</f>
        <v>Hendersonville</v>
      </c>
      <c r="Y322" t="str">
        <f>Table1[[#This Row],[state]]</f>
        <v>NC</v>
      </c>
      <c r="Z322">
        <f>Table1[[#This Row],[zip]]</f>
        <v>28792</v>
      </c>
    </row>
    <row r="323" spans="2:26" x14ac:dyDescent="0.35">
      <c r="B323" t="str">
        <f>Table1[[#This Row],[CoC]]</f>
        <v>North Carolina Balance of State CoC</v>
      </c>
      <c r="C323" t="str">
        <f>IF(OR(Table2[[#This Row],[CoC]]="Durham City &amp; County CoC",Table2[[#This Row],[CoC]]="Chapel Hill/Orange County CoC"),"NA",(_xlfn.XLOOKUP(Table2[[#This Row],[HMIS Project ID]],'region ref'!A:A,'region ref'!C:C,"",0)))</f>
        <v>Region 05</v>
      </c>
      <c r="D323" t="str">
        <f>IF(OR(Table2[[#This Row],[CoC]]="Durham City &amp; County CoC",Table2[[#This Row],[CoC]]="Chapel Hill/Orange County CoC"),Table2[[#This Row],[CoC]],(_xlfn.XLOOKUP(Table2[[#This Row],[HMIS Project ID]],'region ref'!A:A,'region ref'!B:B,"",0)))</f>
        <v>Rowan</v>
      </c>
      <c r="E323" t="str">
        <f>Table1[[#This Row],[Organization Name]]</f>
        <v>Salisbury VA Medical Center - Rowan County</v>
      </c>
      <c r="F323" t="str">
        <f>Table1[[#This Row],[Project Name]]</f>
        <v>Salisbury VAMC - Rowan County - HUD-VASH - VA</v>
      </c>
      <c r="G323">
        <f>Table1[[#This Row],[HMIS Project ID]]</f>
        <v>1504</v>
      </c>
      <c r="H323" t="str">
        <f>Table1[[#This Row],[Project Type]]</f>
        <v>PSH</v>
      </c>
      <c r="I323">
        <f>Table1[[#This Row],[Beds HH w/ Children]]</f>
        <v>0</v>
      </c>
      <c r="J323">
        <f>Table1[[#This Row],[Units HH w/ Children]]</f>
        <v>0</v>
      </c>
      <c r="K323">
        <f>Table1[[#This Row],[Beds HH w/o Children]]</f>
        <v>73</v>
      </c>
      <c r="L323">
        <f>Table1[[#This Row],[Year-Round Beds]]</f>
        <v>73</v>
      </c>
      <c r="M323">
        <f>Table1[[#This Row],[Overflow Beds]]</f>
        <v>0</v>
      </c>
      <c r="N323">
        <f>Table1[[#This Row],[Total Seasonal Beds]]</f>
        <v>0</v>
      </c>
      <c r="O323">
        <f>Table1[[#This Row],[Total Beds]]</f>
        <v>73</v>
      </c>
      <c r="P323">
        <f>Table1[[#This Row],[Pit Count]]</f>
        <v>33</v>
      </c>
      <c r="Q323" s="12">
        <f>IFERROR(Table2[[#This Row],[Pit Count]]/Table2[[#This Row],[Total Beds]],"0")</f>
        <v>0.45205479452054792</v>
      </c>
      <c r="R323" t="str">
        <f>Table1[[#This Row],[HMIS Participating]]</f>
        <v>No</v>
      </c>
      <c r="S323">
        <f>Table1[[#This Row],[Victim Service Provider]]</f>
        <v>0</v>
      </c>
      <c r="T323" t="str">
        <f>Table1[[#This Row],[Target Population]]</f>
        <v>NA</v>
      </c>
      <c r="U323">
        <f>Table1[[#This Row],[Bed Type]]</f>
        <v>0</v>
      </c>
      <c r="V323">
        <f>Table1[[#This Row],[address1]]</f>
        <v>0</v>
      </c>
      <c r="W323">
        <f>Table1[[#This Row],[address2]]</f>
        <v>0</v>
      </c>
      <c r="X323" t="str">
        <f>Table1[[#This Row],[city]]</f>
        <v>Salisbury</v>
      </c>
      <c r="Y323" t="str">
        <f>Table1[[#This Row],[state]]</f>
        <v>NC</v>
      </c>
      <c r="Z323">
        <f>Table1[[#This Row],[zip]]</f>
        <v>28147</v>
      </c>
    </row>
    <row r="324" spans="2:26" x14ac:dyDescent="0.35">
      <c r="B324" t="str">
        <f>Table1[[#This Row],[CoC]]</f>
        <v>North Carolina Balance of State CoC</v>
      </c>
      <c r="C324" t="str">
        <f>IF(OR(Table2[[#This Row],[CoC]]="Durham City &amp; County CoC",Table2[[#This Row],[CoC]]="Chapel Hill/Orange County CoC"),"NA",(_xlfn.XLOOKUP(Table2[[#This Row],[HMIS Project ID]],'region ref'!A:A,'region ref'!C:C,"",0)))</f>
        <v>Region 05</v>
      </c>
      <c r="D324" t="str">
        <f>IF(OR(Table2[[#This Row],[CoC]]="Durham City &amp; County CoC",Table2[[#This Row],[CoC]]="Chapel Hill/Orange County CoC"),Table2[[#This Row],[CoC]],(_xlfn.XLOOKUP(Table2[[#This Row],[HMIS Project ID]],'region ref'!A:A,'region ref'!B:B,"",0)))</f>
        <v>Cabarrus</v>
      </c>
      <c r="E324" t="str">
        <f>Table1[[#This Row],[Organization Name]]</f>
        <v>Salisbury VAMC - Cabarrus County</v>
      </c>
      <c r="F324" t="str">
        <f>Table1[[#This Row],[Project Name]]</f>
        <v>Salisbury VAMC - Cabarrus County - HUD-VASH - VA</v>
      </c>
      <c r="G324">
        <f>Table1[[#This Row],[HMIS Project ID]]</f>
        <v>20095</v>
      </c>
      <c r="H324" t="str">
        <f>Table1[[#This Row],[Project Type]]</f>
        <v>PSH</v>
      </c>
      <c r="I324">
        <f>Table1[[#This Row],[Beds HH w/ Children]]</f>
        <v>0</v>
      </c>
      <c r="J324">
        <f>Table1[[#This Row],[Units HH w/ Children]]</f>
        <v>0</v>
      </c>
      <c r="K324">
        <f>Table1[[#This Row],[Beds HH w/o Children]]</f>
        <v>12</v>
      </c>
      <c r="L324">
        <f>Table1[[#This Row],[Year-Round Beds]]</f>
        <v>12</v>
      </c>
      <c r="M324">
        <f>Table1[[#This Row],[Overflow Beds]]</f>
        <v>0</v>
      </c>
      <c r="N324">
        <f>Table1[[#This Row],[Total Seasonal Beds]]</f>
        <v>0</v>
      </c>
      <c r="O324">
        <f>Table1[[#This Row],[Total Beds]]</f>
        <v>12</v>
      </c>
      <c r="P324">
        <f>Table1[[#This Row],[Pit Count]]</f>
        <v>7</v>
      </c>
      <c r="Q324" s="12">
        <f>IFERROR(Table2[[#This Row],[Pit Count]]/Table2[[#This Row],[Total Beds]],"0")</f>
        <v>0.58333333333333337</v>
      </c>
      <c r="R324" t="str">
        <f>Table1[[#This Row],[HMIS Participating]]</f>
        <v>No</v>
      </c>
      <c r="S324">
        <f>Table1[[#This Row],[Victim Service Provider]]</f>
        <v>0</v>
      </c>
      <c r="T324" t="str">
        <f>Table1[[#This Row],[Target Population]]</f>
        <v>NA</v>
      </c>
      <c r="U324">
        <f>Table1[[#This Row],[Bed Type]]</f>
        <v>0</v>
      </c>
      <c r="V324">
        <f>Table1[[#This Row],[address1]]</f>
        <v>0</v>
      </c>
      <c r="W324">
        <f>Table1[[#This Row],[address2]]</f>
        <v>0</v>
      </c>
      <c r="X324" t="str">
        <f>Table1[[#This Row],[city]]</f>
        <v>Concord</v>
      </c>
      <c r="Y324" t="str">
        <f>Table1[[#This Row],[state]]</f>
        <v>NC</v>
      </c>
      <c r="Z324">
        <f>Table1[[#This Row],[zip]]</f>
        <v>28025</v>
      </c>
    </row>
    <row r="325" spans="2:26" x14ac:dyDescent="0.35">
      <c r="B325" t="str">
        <f>Table1[[#This Row],[CoC]]</f>
        <v>North Carolina Balance of State CoC</v>
      </c>
      <c r="C325" t="str">
        <f>IF(OR(Table2[[#This Row],[CoC]]="Durham City &amp; County CoC",Table2[[#This Row],[CoC]]="Chapel Hill/Orange County CoC"),"NA",(_xlfn.XLOOKUP(Table2[[#This Row],[HMIS Project ID]],'region ref'!A:A,'region ref'!C:C,"",0)))</f>
        <v>Region 05</v>
      </c>
      <c r="D325" t="str">
        <f>IF(OR(Table2[[#This Row],[CoC]]="Durham City &amp; County CoC",Table2[[#This Row],[CoC]]="Chapel Hill/Orange County CoC"),Table2[[#This Row],[CoC]],(_xlfn.XLOOKUP(Table2[[#This Row],[HMIS Project ID]],'region ref'!A:A,'region ref'!B:B,"",0)))</f>
        <v>Cabarrus</v>
      </c>
      <c r="E325" t="str">
        <f>Table1[[#This Row],[Organization Name]]</f>
        <v>Salvation Army - Cabarrus County</v>
      </c>
      <c r="F325" t="str">
        <f>Table1[[#This Row],[Project Name]]</f>
        <v>Salvation Army - Cabarrus County - Center of Hope Shelter - ES - Private</v>
      </c>
      <c r="G325">
        <f>Table1[[#This Row],[HMIS Project ID]]</f>
        <v>6795</v>
      </c>
      <c r="H325" t="str">
        <f>Table1[[#This Row],[Project Type]]</f>
        <v>ES</v>
      </c>
      <c r="I325">
        <f>Table1[[#This Row],[Beds HH w/ Children]]</f>
        <v>18</v>
      </c>
      <c r="J325">
        <f>Table1[[#This Row],[Units HH w/ Children]]</f>
        <v>6</v>
      </c>
      <c r="K325">
        <f>Table1[[#This Row],[Beds HH w/o Children]]</f>
        <v>38</v>
      </c>
      <c r="L325">
        <f>Table1[[#This Row],[Year-Round Beds]]</f>
        <v>56</v>
      </c>
      <c r="M325">
        <f>Table1[[#This Row],[Overflow Beds]]</f>
        <v>0</v>
      </c>
      <c r="N325">
        <f>Table1[[#This Row],[Total Seasonal Beds]]</f>
        <v>0</v>
      </c>
      <c r="O325">
        <f>Table1[[#This Row],[Total Beds]]</f>
        <v>56</v>
      </c>
      <c r="P325">
        <f>Table1[[#This Row],[Pit Count]]</f>
        <v>56</v>
      </c>
      <c r="Q325" s="12">
        <f>IFERROR(Table2[[#This Row],[Pit Count]]/Table2[[#This Row],[Total Beds]],"0")</f>
        <v>1</v>
      </c>
      <c r="R325" t="str">
        <f>Table1[[#This Row],[HMIS Participating]]</f>
        <v>No</v>
      </c>
      <c r="S325">
        <f>Table1[[#This Row],[Victim Service Provider]]</f>
        <v>0</v>
      </c>
      <c r="T325" t="str">
        <f>Table1[[#This Row],[Target Population]]</f>
        <v>NA</v>
      </c>
      <c r="U325" t="str">
        <f>Table1[[#This Row],[Bed Type]]</f>
        <v>Facility</v>
      </c>
      <c r="V325" t="str">
        <f>Table1[[#This Row],[address1]]</f>
        <v>45 Ashlyn Dr SE</v>
      </c>
      <c r="W325">
        <f>Table1[[#This Row],[address2]]</f>
        <v>0</v>
      </c>
      <c r="X325" t="str">
        <f>Table1[[#This Row],[city]]</f>
        <v>Concord</v>
      </c>
      <c r="Y325" t="str">
        <f>Table1[[#This Row],[state]]</f>
        <v>NC</v>
      </c>
      <c r="Z325">
        <f>Table1[[#This Row],[zip]]</f>
        <v>28025</v>
      </c>
    </row>
    <row r="326" spans="2:26" x14ac:dyDescent="0.35">
      <c r="B326" t="str">
        <f>Table1[[#This Row],[CoC]]</f>
        <v>North Carolina Balance of State CoC</v>
      </c>
      <c r="C326" t="str">
        <f>IF(OR(Table2[[#This Row],[CoC]]="Durham City &amp; County CoC",Table2[[#This Row],[CoC]]="Chapel Hill/Orange County CoC"),"NA",(_xlfn.XLOOKUP(Table2[[#This Row],[HMIS Project ID]],'region ref'!A:A,'region ref'!C:C,"",0)))</f>
        <v>Region 12</v>
      </c>
      <c r="D326" t="str">
        <f>IF(OR(Table2[[#This Row],[CoC]]="Durham City &amp; County CoC",Table2[[#This Row],[CoC]]="Chapel Hill/Orange County CoC"),Table2[[#This Row],[CoC]],(_xlfn.XLOOKUP(Table2[[#This Row],[HMIS Project ID]],'region ref'!A:A,'region ref'!B:B,"",0)))</f>
        <v>Pitt</v>
      </c>
      <c r="E326" t="str">
        <f>Table1[[#This Row],[Organization Name]]</f>
        <v>Salvation Army of Greenville - Pitt County</v>
      </c>
      <c r="F326" t="str">
        <f>Table1[[#This Row],[Project Name]]</f>
        <v>Salvation Army of Greenville - Pitt County - White Flag Shelter - ES - Private</v>
      </c>
      <c r="G326">
        <f>Table1[[#This Row],[HMIS Project ID]]</f>
        <v>21079</v>
      </c>
      <c r="H326" t="str">
        <f>Table1[[#This Row],[Project Type]]</f>
        <v>ES</v>
      </c>
      <c r="I326">
        <f>Table1[[#This Row],[Beds HH w/ Children]]</f>
        <v>0</v>
      </c>
      <c r="J326">
        <f>Table1[[#This Row],[Units HH w/ Children]]</f>
        <v>0</v>
      </c>
      <c r="K326">
        <f>Table1[[#This Row],[Beds HH w/o Children]]</f>
        <v>0</v>
      </c>
      <c r="L326">
        <f>Table1[[#This Row],[Year-Round Beds]]</f>
        <v>0</v>
      </c>
      <c r="M326">
        <f>Table1[[#This Row],[Overflow Beds]]</f>
        <v>0</v>
      </c>
      <c r="N326">
        <f>Table1[[#This Row],[Total Seasonal Beds]]</f>
        <v>14</v>
      </c>
      <c r="O326">
        <f>Table1[[#This Row],[Total Beds]]</f>
        <v>14</v>
      </c>
      <c r="P326">
        <f>Table1[[#This Row],[Pit Count]]</f>
        <v>14</v>
      </c>
      <c r="Q326" s="12">
        <f>IFERROR(Table2[[#This Row],[Pit Count]]/Table2[[#This Row],[Total Beds]],"0")</f>
        <v>1</v>
      </c>
      <c r="R326" t="str">
        <f>Table1[[#This Row],[HMIS Participating]]</f>
        <v>No</v>
      </c>
      <c r="S326">
        <f>Table1[[#This Row],[Victim Service Provider]]</f>
        <v>0</v>
      </c>
      <c r="T326" t="str">
        <f>Table1[[#This Row],[Target Population]]</f>
        <v>NA</v>
      </c>
      <c r="U326" t="str">
        <f>Table1[[#This Row],[Bed Type]]</f>
        <v>Facility</v>
      </c>
      <c r="V326" t="str">
        <f>Table1[[#This Row],[address1]]</f>
        <v>2718 S Memorial Dr</v>
      </c>
      <c r="W326">
        <f>Table1[[#This Row],[address2]]</f>
        <v>0</v>
      </c>
      <c r="X326" t="str">
        <f>Table1[[#This Row],[city]]</f>
        <v>Greenville</v>
      </c>
      <c r="Y326" t="str">
        <f>Table1[[#This Row],[state]]</f>
        <v>NC</v>
      </c>
      <c r="Z326">
        <f>Table1[[#This Row],[zip]]</f>
        <v>27834</v>
      </c>
    </row>
    <row r="327" spans="2:26" x14ac:dyDescent="0.35">
      <c r="B327" t="str">
        <f>Table1[[#This Row],[CoC]]</f>
        <v>North Carolina Balance of State CoC</v>
      </c>
      <c r="C327" t="str">
        <f>IF(OR(Table2[[#This Row],[CoC]]="Durham City &amp; County CoC",Table2[[#This Row],[CoC]]="Chapel Hill/Orange County CoC"),"NA",(_xlfn.XLOOKUP(Table2[[#This Row],[HMIS Project ID]],'region ref'!A:A,'region ref'!C:C,"",0)))</f>
        <v>Region 03</v>
      </c>
      <c r="D327" t="str">
        <f>IF(OR(Table2[[#This Row],[CoC]]="Durham City &amp; County CoC",Table2[[#This Row],[CoC]]="Chapel Hill/Orange County CoC"),Table2[[#This Row],[CoC]],(_xlfn.XLOOKUP(Table2[[#This Row],[HMIS Project ID]],'region ref'!A:A,'region ref'!B:B,"",0)))</f>
        <v>Catawba</v>
      </c>
      <c r="E327" t="str">
        <f>Table1[[#This Row],[Organization Name]]</f>
        <v>Salvation Army of Hickory - Catawba County</v>
      </c>
      <c r="F327" t="str">
        <f>Table1[[#This Row],[Project Name]]</f>
        <v>Salvation Army of Hickory - Catawba County - Brigadiers Charles and Evelyn Sams Men's - TH - Private</v>
      </c>
      <c r="G327">
        <f>Table1[[#This Row],[HMIS Project ID]]</f>
        <v>2229</v>
      </c>
      <c r="H327" t="str">
        <f>Table1[[#This Row],[Project Type]]</f>
        <v>TH</v>
      </c>
      <c r="I327">
        <f>Table1[[#This Row],[Beds HH w/ Children]]</f>
        <v>0</v>
      </c>
      <c r="J327">
        <f>Table1[[#This Row],[Units HH w/ Children]]</f>
        <v>0</v>
      </c>
      <c r="K327">
        <f>Table1[[#This Row],[Beds HH w/o Children]]</f>
        <v>12</v>
      </c>
      <c r="L327">
        <f>Table1[[#This Row],[Year-Round Beds]]</f>
        <v>12</v>
      </c>
      <c r="M327">
        <f>Table1[[#This Row],[Overflow Beds]]</f>
        <v>0</v>
      </c>
      <c r="N327">
        <f>Table1[[#This Row],[Total Seasonal Beds]]</f>
        <v>0</v>
      </c>
      <c r="O327">
        <f>Table1[[#This Row],[Total Beds]]</f>
        <v>12</v>
      </c>
      <c r="P327">
        <f>Table1[[#This Row],[Pit Count]]</f>
        <v>9</v>
      </c>
      <c r="Q327" s="12">
        <f>IFERROR(Table2[[#This Row],[Pit Count]]/Table2[[#This Row],[Total Beds]],"0")</f>
        <v>0.75</v>
      </c>
      <c r="R327" t="str">
        <f>Table1[[#This Row],[HMIS Participating]]</f>
        <v>Yes</v>
      </c>
      <c r="S327">
        <f>Table1[[#This Row],[Victim Service Provider]]</f>
        <v>0</v>
      </c>
      <c r="T327" t="str">
        <f>Table1[[#This Row],[Target Population]]</f>
        <v>NA</v>
      </c>
      <c r="U327">
        <f>Table1[[#This Row],[Bed Type]]</f>
        <v>0</v>
      </c>
      <c r="V327" t="str">
        <f>Table1[[#This Row],[address1]]</f>
        <v>780 3rd Ave SE</v>
      </c>
      <c r="W327">
        <f>Table1[[#This Row],[address2]]</f>
        <v>0</v>
      </c>
      <c r="X327" t="str">
        <f>Table1[[#This Row],[city]]</f>
        <v>Hickory</v>
      </c>
      <c r="Y327" t="str">
        <f>Table1[[#This Row],[state]]</f>
        <v>NC</v>
      </c>
      <c r="Z327">
        <f>Table1[[#This Row],[zip]]</f>
        <v>28602</v>
      </c>
    </row>
    <row r="328" spans="2:26" x14ac:dyDescent="0.35">
      <c r="B328" t="str">
        <f>Table1[[#This Row],[CoC]]</f>
        <v>North Carolina Balance of State CoC</v>
      </c>
      <c r="C328" t="str">
        <f>IF(OR(Table2[[#This Row],[CoC]]="Durham City &amp; County CoC",Table2[[#This Row],[CoC]]="Chapel Hill/Orange County CoC"),"NA",(_xlfn.XLOOKUP(Table2[[#This Row],[HMIS Project ID]],'region ref'!A:A,'region ref'!C:C,"",0)))</f>
        <v>Region 03</v>
      </c>
      <c r="D328" t="str">
        <f>IF(OR(Table2[[#This Row],[CoC]]="Durham City &amp; County CoC",Table2[[#This Row],[CoC]]="Chapel Hill/Orange County CoC"),Table2[[#This Row],[CoC]],(_xlfn.XLOOKUP(Table2[[#This Row],[HMIS Project ID]],'region ref'!A:A,'region ref'!B:B,"",0)))</f>
        <v>Catawba</v>
      </c>
      <c r="E328" t="str">
        <f>Table1[[#This Row],[Organization Name]]</f>
        <v>Salvation Army of Hickory - Catawba County</v>
      </c>
      <c r="F328" t="str">
        <f>Table1[[#This Row],[Project Name]]</f>
        <v>Salvation Army of Hickory - Catawba County - Shelter of Hope - ES - Private</v>
      </c>
      <c r="G328">
        <f>Table1[[#This Row],[HMIS Project ID]]</f>
        <v>1448</v>
      </c>
      <c r="H328" t="str">
        <f>Table1[[#This Row],[Project Type]]</f>
        <v>ES</v>
      </c>
      <c r="I328">
        <f>Table1[[#This Row],[Beds HH w/ Children]]</f>
        <v>11</v>
      </c>
      <c r="J328">
        <f>Table1[[#This Row],[Units HH w/ Children]]</f>
        <v>5</v>
      </c>
      <c r="K328">
        <f>Table1[[#This Row],[Beds HH w/o Children]]</f>
        <v>64</v>
      </c>
      <c r="L328">
        <f>Table1[[#This Row],[Year-Round Beds]]</f>
        <v>75</v>
      </c>
      <c r="M328">
        <f>Table1[[#This Row],[Overflow Beds]]</f>
        <v>0</v>
      </c>
      <c r="N328">
        <f>Table1[[#This Row],[Total Seasonal Beds]]</f>
        <v>0</v>
      </c>
      <c r="O328">
        <f>Table1[[#This Row],[Total Beds]]</f>
        <v>75</v>
      </c>
      <c r="P328">
        <f>Table1[[#This Row],[Pit Count]]</f>
        <v>57</v>
      </c>
      <c r="Q328" s="12">
        <f>IFERROR(Table2[[#This Row],[Pit Count]]/Table2[[#This Row],[Total Beds]],"0")</f>
        <v>0.76</v>
      </c>
      <c r="R328" t="str">
        <f>Table1[[#This Row],[HMIS Participating]]</f>
        <v>Yes</v>
      </c>
      <c r="S328">
        <f>Table1[[#This Row],[Victim Service Provider]]</f>
        <v>0</v>
      </c>
      <c r="T328" t="str">
        <f>Table1[[#This Row],[Target Population]]</f>
        <v>NA</v>
      </c>
      <c r="U328" t="str">
        <f>Table1[[#This Row],[Bed Type]]</f>
        <v>Facility</v>
      </c>
      <c r="V328" t="str">
        <f>Table1[[#This Row],[address1]]</f>
        <v>780 Third Ave Pl SE</v>
      </c>
      <c r="W328">
        <f>Table1[[#This Row],[address2]]</f>
        <v>0</v>
      </c>
      <c r="X328" t="str">
        <f>Table1[[#This Row],[city]]</f>
        <v>Hickory</v>
      </c>
      <c r="Y328" t="str">
        <f>Table1[[#This Row],[state]]</f>
        <v>NC</v>
      </c>
      <c r="Z328">
        <f>Table1[[#This Row],[zip]]</f>
        <v>28602</v>
      </c>
    </row>
    <row r="329" spans="2:26" x14ac:dyDescent="0.35">
      <c r="B329" t="str">
        <f>Table1[[#This Row],[CoC]]</f>
        <v>North Carolina Balance of State CoC</v>
      </c>
      <c r="C329" t="str">
        <f>IF(OR(Table2[[#This Row],[CoC]]="Durham City &amp; County CoC",Table2[[#This Row],[CoC]]="Chapel Hill/Orange County CoC"),"NA",(_xlfn.XLOOKUP(Table2[[#This Row],[HMIS Project ID]],'region ref'!A:A,'region ref'!C:C,"",0)))</f>
        <v>Region 07</v>
      </c>
      <c r="D329" t="str">
        <f>IF(OR(Table2[[#This Row],[CoC]]="Durham City &amp; County CoC",Table2[[#This Row],[CoC]]="Chapel Hill/Orange County CoC"),Table2[[#This Row],[CoC]],(_xlfn.XLOOKUP(Table2[[#This Row],[HMIS Project ID]],'region ref'!A:A,'region ref'!B:B,"",0)))</f>
        <v>Anson</v>
      </c>
      <c r="E329" t="str">
        <f>Table1[[#This Row],[Organization Name]]</f>
        <v>Samaritan Inn (Wadesboro) - Anson County</v>
      </c>
      <c r="F329" t="str">
        <f>Table1[[#This Row],[Project Name]]</f>
        <v>Samaritan Inn (Wadesboro) - Anson County - Believers Crusade Shelter - ES - Private</v>
      </c>
      <c r="G329">
        <f>Table1[[#This Row],[HMIS Project ID]]</f>
        <v>4960</v>
      </c>
      <c r="H329" t="str">
        <f>Table1[[#This Row],[Project Type]]</f>
        <v>ES</v>
      </c>
      <c r="I329">
        <f>Table1[[#This Row],[Beds HH w/ Children]]</f>
        <v>3</v>
      </c>
      <c r="J329">
        <f>Table1[[#This Row],[Units HH w/ Children]]</f>
        <v>1</v>
      </c>
      <c r="K329">
        <f>Table1[[#This Row],[Beds HH w/o Children]]</f>
        <v>24</v>
      </c>
      <c r="L329">
        <f>Table1[[#This Row],[Year-Round Beds]]</f>
        <v>27</v>
      </c>
      <c r="M329">
        <f>Table1[[#This Row],[Overflow Beds]]</f>
        <v>0</v>
      </c>
      <c r="N329">
        <f>Table1[[#This Row],[Total Seasonal Beds]]</f>
        <v>0</v>
      </c>
      <c r="O329">
        <f>Table1[[#This Row],[Total Beds]]</f>
        <v>27</v>
      </c>
      <c r="P329">
        <f>Table1[[#This Row],[Pit Count]]</f>
        <v>26</v>
      </c>
      <c r="Q329" s="12">
        <f>IFERROR(Table2[[#This Row],[Pit Count]]/Table2[[#This Row],[Total Beds]],"0")</f>
        <v>0.96296296296296291</v>
      </c>
      <c r="R329" t="str">
        <f>Table1[[#This Row],[HMIS Participating]]</f>
        <v>No</v>
      </c>
      <c r="S329">
        <f>Table1[[#This Row],[Victim Service Provider]]</f>
        <v>0</v>
      </c>
      <c r="T329" t="str">
        <f>Table1[[#This Row],[Target Population]]</f>
        <v>NA</v>
      </c>
      <c r="U329" t="str">
        <f>Table1[[#This Row],[Bed Type]]</f>
        <v>Facility</v>
      </c>
      <c r="V329" t="str">
        <f>Table1[[#This Row],[address1]]</f>
        <v>525 Salisbury St.</v>
      </c>
      <c r="W329">
        <f>Table1[[#This Row],[address2]]</f>
        <v>0</v>
      </c>
      <c r="X329" t="str">
        <f>Table1[[#This Row],[city]]</f>
        <v>Wadesboro</v>
      </c>
      <c r="Y329" t="str">
        <f>Table1[[#This Row],[state]]</f>
        <v>NC</v>
      </c>
      <c r="Z329">
        <f>Table1[[#This Row],[zip]]</f>
        <v>28170</v>
      </c>
    </row>
    <row r="330" spans="2:26" x14ac:dyDescent="0.35">
      <c r="B330" t="str">
        <f>Table1[[#This Row],[CoC]]</f>
        <v>North Carolina Balance of State CoC</v>
      </c>
      <c r="C330" t="str">
        <f>IF(OR(Table2[[#This Row],[CoC]]="Durham City &amp; County CoC",Table2[[#This Row],[CoC]]="Chapel Hill/Orange County CoC"),"NA",(_xlfn.XLOOKUP(Table2[[#This Row],[HMIS Project ID]],'region ref'!A:A,'region ref'!C:C,"",0)))</f>
        <v>Region 03</v>
      </c>
      <c r="D330" t="str">
        <f>IF(OR(Table2[[#This Row],[CoC]]="Durham City &amp; County CoC",Table2[[#This Row],[CoC]]="Chapel Hill/Orange County CoC"),Table2[[#This Row],[CoC]],(_xlfn.XLOOKUP(Table2[[#This Row],[HMIS Project ID]],'region ref'!A:A,'region ref'!B:B,"",0)))</f>
        <v>Caldwell</v>
      </c>
      <c r="E330" t="str">
        <f>Table1[[#This Row],[Organization Name]]</f>
        <v>Shelter Home of Caldwell County - Caldwell County</v>
      </c>
      <c r="F330" t="str">
        <f>Table1[[#This Row],[Project Name]]</f>
        <v>Shelter Home of Caldwell County - Caldwell County - DV Shelter - ES - Private</v>
      </c>
      <c r="G330">
        <f>Table1[[#This Row],[HMIS Project ID]]</f>
        <v>4963</v>
      </c>
      <c r="H330" t="str">
        <f>Table1[[#This Row],[Project Type]]</f>
        <v>ES</v>
      </c>
      <c r="I330">
        <f>Table1[[#This Row],[Beds HH w/ Children]]</f>
        <v>24</v>
      </c>
      <c r="J330">
        <f>Table1[[#This Row],[Units HH w/ Children]]</f>
        <v>11</v>
      </c>
      <c r="K330">
        <f>Table1[[#This Row],[Beds HH w/o Children]]</f>
        <v>5</v>
      </c>
      <c r="L330">
        <f>Table1[[#This Row],[Year-Round Beds]]</f>
        <v>29</v>
      </c>
      <c r="M330">
        <f>Table1[[#This Row],[Overflow Beds]]</f>
        <v>0</v>
      </c>
      <c r="N330">
        <f>Table1[[#This Row],[Total Seasonal Beds]]</f>
        <v>0</v>
      </c>
      <c r="O330">
        <f>Table1[[#This Row],[Total Beds]]</f>
        <v>29</v>
      </c>
      <c r="P330">
        <f>Table1[[#This Row],[Pit Count]]</f>
        <v>9</v>
      </c>
      <c r="Q330" s="12">
        <f>IFERROR(Table2[[#This Row],[Pit Count]]/Table2[[#This Row],[Total Beds]],"0")</f>
        <v>0.31034482758620691</v>
      </c>
      <c r="R330" t="str">
        <f>Table1[[#This Row],[HMIS Participating]]</f>
        <v>Comparable</v>
      </c>
      <c r="S330">
        <f>Table1[[#This Row],[Victim Service Provider]]</f>
        <v>1</v>
      </c>
      <c r="T330" t="str">
        <f>Table1[[#This Row],[Target Population]]</f>
        <v>DV</v>
      </c>
      <c r="U330" t="str">
        <f>Table1[[#This Row],[Bed Type]]</f>
        <v>Facility</v>
      </c>
      <c r="V330">
        <f>Table1[[#This Row],[address1]]</f>
        <v>0</v>
      </c>
      <c r="W330">
        <f>Table1[[#This Row],[address2]]</f>
        <v>0</v>
      </c>
      <c r="X330" t="str">
        <f>Table1[[#This Row],[city]]</f>
        <v>Lenoir</v>
      </c>
      <c r="Y330" t="str">
        <f>Table1[[#This Row],[state]]</f>
        <v>NC</v>
      </c>
      <c r="Z330">
        <f>Table1[[#This Row],[zip]]</f>
        <v>28681</v>
      </c>
    </row>
    <row r="331" spans="2:26" x14ac:dyDescent="0.35">
      <c r="B331" t="str">
        <f>Table1[[#This Row],[CoC]]</f>
        <v>North Carolina Balance of State CoC</v>
      </c>
      <c r="C331" t="str">
        <f>IF(OR(Table2[[#This Row],[CoC]]="Durham City &amp; County CoC",Table2[[#This Row],[CoC]]="Chapel Hill/Orange County CoC"),"NA",(_xlfn.XLOOKUP(Table2[[#This Row],[HMIS Project ID]],'region ref'!A:A,'region ref'!C:C,"",0)))</f>
        <v>Region 03</v>
      </c>
      <c r="D331" t="str">
        <f>IF(OR(Table2[[#This Row],[CoC]]="Durham City &amp; County CoC",Table2[[#This Row],[CoC]]="Chapel Hill/Orange County CoC"),Table2[[#This Row],[CoC]],(_xlfn.XLOOKUP(Table2[[#This Row],[HMIS Project ID]],'region ref'!A:A,'region ref'!B:B,"",0)))</f>
        <v>Caldwell</v>
      </c>
      <c r="E331" t="str">
        <f>Table1[[#This Row],[Organization Name]]</f>
        <v>Shelter Home of Caldwell County - Caldwell County</v>
      </c>
      <c r="F331" t="str">
        <f>Table1[[#This Row],[Project Name]]</f>
        <v>Shelter Home of Caldwell County - Caldwell County - DV Transitional Housing - DV - Private</v>
      </c>
      <c r="G331">
        <f>Table1[[#This Row],[HMIS Project ID]]</f>
        <v>4964</v>
      </c>
      <c r="H331" t="str">
        <f>Table1[[#This Row],[Project Type]]</f>
        <v>TH</v>
      </c>
      <c r="I331">
        <f>Table1[[#This Row],[Beds HH w/ Children]]</f>
        <v>12</v>
      </c>
      <c r="J331">
        <f>Table1[[#This Row],[Units HH w/ Children]]</f>
        <v>3</v>
      </c>
      <c r="K331">
        <f>Table1[[#This Row],[Beds HH w/o Children]]</f>
        <v>3</v>
      </c>
      <c r="L331">
        <f>Table1[[#This Row],[Year-Round Beds]]</f>
        <v>15</v>
      </c>
      <c r="M331">
        <f>Table1[[#This Row],[Overflow Beds]]</f>
        <v>0</v>
      </c>
      <c r="N331">
        <f>Table1[[#This Row],[Total Seasonal Beds]]</f>
        <v>0</v>
      </c>
      <c r="O331">
        <f>Table1[[#This Row],[Total Beds]]</f>
        <v>15</v>
      </c>
      <c r="P331">
        <f>Table1[[#This Row],[Pit Count]]</f>
        <v>5</v>
      </c>
      <c r="Q331" s="12">
        <f>IFERROR(Table2[[#This Row],[Pit Count]]/Table2[[#This Row],[Total Beds]],"0")</f>
        <v>0.33333333333333331</v>
      </c>
      <c r="R331" t="str">
        <f>Table1[[#This Row],[HMIS Participating]]</f>
        <v>Comparable</v>
      </c>
      <c r="S331">
        <f>Table1[[#This Row],[Victim Service Provider]]</f>
        <v>1</v>
      </c>
      <c r="T331" t="str">
        <f>Table1[[#This Row],[Target Population]]</f>
        <v>DV</v>
      </c>
      <c r="U331">
        <f>Table1[[#This Row],[Bed Type]]</f>
        <v>0</v>
      </c>
      <c r="V331">
        <f>Table1[[#This Row],[address1]]</f>
        <v>0</v>
      </c>
      <c r="W331">
        <f>Table1[[#This Row],[address2]]</f>
        <v>0</v>
      </c>
      <c r="X331" t="str">
        <f>Table1[[#This Row],[city]]</f>
        <v>Lenoir</v>
      </c>
      <c r="Y331" t="str">
        <f>Table1[[#This Row],[state]]</f>
        <v>NC</v>
      </c>
      <c r="Z331">
        <f>Table1[[#This Row],[zip]]</f>
        <v>28681</v>
      </c>
    </row>
    <row r="332" spans="2:26" x14ac:dyDescent="0.35">
      <c r="B332" t="str">
        <f>Table1[[#This Row],[CoC]]</f>
        <v>North Carolina Balance of State CoC</v>
      </c>
      <c r="C332" t="str">
        <f>IF(OR(Table2[[#This Row],[CoC]]="Durham City &amp; County CoC",Table2[[#This Row],[CoC]]="Chapel Hill/Orange County CoC"),"NA",(_xlfn.XLOOKUP(Table2[[#This Row],[HMIS Project ID]],'region ref'!A:A,'region ref'!C:C,"",0)))</f>
        <v>Region 03</v>
      </c>
      <c r="D332" t="str">
        <f>IF(OR(Table2[[#This Row],[CoC]]="Durham City &amp; County CoC",Table2[[#This Row],[CoC]]="Chapel Hill/Orange County CoC"),Table2[[#This Row],[CoC]],(_xlfn.XLOOKUP(Table2[[#This Row],[HMIS Project ID]],'region ref'!A:A,'region ref'!B:B,"",0)))</f>
        <v>Catawba</v>
      </c>
      <c r="E332" t="str">
        <f>Table1[[#This Row],[Organization Name]]</f>
        <v>Sipe's Orchard Home - Catawba County</v>
      </c>
      <c r="F332" t="str">
        <f>Table1[[#This Row],[Project Name]]</f>
        <v>Sipe's Orchard Home - Catawba County - Transitional Housing for Youth - TH - Private</v>
      </c>
      <c r="G332">
        <f>Table1[[#This Row],[HMIS Project ID]]</f>
        <v>4831</v>
      </c>
      <c r="H332" t="str">
        <f>Table1[[#This Row],[Project Type]]</f>
        <v>TH</v>
      </c>
      <c r="I332">
        <f>Table1[[#This Row],[Beds HH w/ Children]]</f>
        <v>0</v>
      </c>
      <c r="J332">
        <f>Table1[[#This Row],[Units HH w/ Children]]</f>
        <v>0</v>
      </c>
      <c r="K332">
        <f>Table1[[#This Row],[Beds HH w/o Children]]</f>
        <v>15</v>
      </c>
      <c r="L332">
        <f>Table1[[#This Row],[Year-Round Beds]]</f>
        <v>19</v>
      </c>
      <c r="M332">
        <f>Table1[[#This Row],[Overflow Beds]]</f>
        <v>0</v>
      </c>
      <c r="N332">
        <f>Table1[[#This Row],[Total Seasonal Beds]]</f>
        <v>0</v>
      </c>
      <c r="O332">
        <f>Table1[[#This Row],[Total Beds]]</f>
        <v>19</v>
      </c>
      <c r="P332">
        <f>Table1[[#This Row],[Pit Count]]</f>
        <v>14</v>
      </c>
      <c r="Q332" s="12">
        <f>IFERROR(Table2[[#This Row],[Pit Count]]/Table2[[#This Row],[Total Beds]],"0")</f>
        <v>0.73684210526315785</v>
      </c>
      <c r="R332" t="str">
        <f>Table1[[#This Row],[HMIS Participating]]</f>
        <v>No</v>
      </c>
      <c r="S332">
        <f>Table1[[#This Row],[Victim Service Provider]]</f>
        <v>0</v>
      </c>
      <c r="T332" t="str">
        <f>Table1[[#This Row],[Target Population]]</f>
        <v>NA</v>
      </c>
      <c r="U332">
        <f>Table1[[#This Row],[Bed Type]]</f>
        <v>0</v>
      </c>
      <c r="V332" t="str">
        <f>Table1[[#This Row],[address1]]</f>
        <v>4431 County Home Road</v>
      </c>
      <c r="W332">
        <f>Table1[[#This Row],[address2]]</f>
        <v>0</v>
      </c>
      <c r="X332" t="str">
        <f>Table1[[#This Row],[city]]</f>
        <v>Conover</v>
      </c>
      <c r="Y332" t="str">
        <f>Table1[[#This Row],[state]]</f>
        <v>NC</v>
      </c>
      <c r="Z332">
        <f>Table1[[#This Row],[zip]]</f>
        <v>28613</v>
      </c>
    </row>
    <row r="333" spans="2:26" x14ac:dyDescent="0.35">
      <c r="B333" t="str">
        <f>Table1[[#This Row],[CoC]]</f>
        <v>North Carolina Balance of State CoC</v>
      </c>
      <c r="C333" t="str">
        <f>IF(OR(Table2[[#This Row],[CoC]]="Durham City &amp; County CoC",Table2[[#This Row],[CoC]]="Chapel Hill/Orange County CoC"),"NA",(_xlfn.XLOOKUP(Table2[[#This Row],[HMIS Project ID]],'region ref'!A:A,'region ref'!C:C,"",0)))</f>
        <v>Region 07</v>
      </c>
      <c r="D333" t="str">
        <f>IF(OR(Table2[[#This Row],[CoC]]="Durham City &amp; County CoC",Table2[[#This Row],[CoC]]="Chapel Hill/Orange County CoC"),Table2[[#This Row],[CoC]],(_xlfn.XLOOKUP(Table2[[#This Row],[HMIS Project ID]],'region ref'!A:A,'region ref'!B:B,"",0)))</f>
        <v>Johnston</v>
      </c>
      <c r="E333" t="str">
        <f>Table1[[#This Row],[Organization Name]]</f>
        <v>Smithfield Rescue Mission - Johnston County</v>
      </c>
      <c r="F333" t="str">
        <f>Table1[[#This Row],[Project Name]]</f>
        <v>Smithfield Rescue Mission - Johnston County - New Life Men's Shelter - ES - Private</v>
      </c>
      <c r="G333">
        <f>Table1[[#This Row],[HMIS Project ID]]</f>
        <v>4832</v>
      </c>
      <c r="H333" t="str">
        <f>Table1[[#This Row],[Project Type]]</f>
        <v>ES</v>
      </c>
      <c r="I333">
        <f>Table1[[#This Row],[Beds HH w/ Children]]</f>
        <v>0</v>
      </c>
      <c r="J333">
        <f>Table1[[#This Row],[Units HH w/ Children]]</f>
        <v>0</v>
      </c>
      <c r="K333">
        <f>Table1[[#This Row],[Beds HH w/o Children]]</f>
        <v>4</v>
      </c>
      <c r="L333">
        <f>Table1[[#This Row],[Year-Round Beds]]</f>
        <v>4</v>
      </c>
      <c r="M333">
        <f>Table1[[#This Row],[Overflow Beds]]</f>
        <v>0</v>
      </c>
      <c r="N333">
        <f>Table1[[#This Row],[Total Seasonal Beds]]</f>
        <v>0</v>
      </c>
      <c r="O333">
        <f>Table1[[#This Row],[Total Beds]]</f>
        <v>4</v>
      </c>
      <c r="P333">
        <f>Table1[[#This Row],[Pit Count]]</f>
        <v>4</v>
      </c>
      <c r="Q333" s="12">
        <f>IFERROR(Table2[[#This Row],[Pit Count]]/Table2[[#This Row],[Total Beds]],"0")</f>
        <v>1</v>
      </c>
      <c r="R333" t="str">
        <f>Table1[[#This Row],[HMIS Participating]]</f>
        <v>No</v>
      </c>
      <c r="S333">
        <f>Table1[[#This Row],[Victim Service Provider]]</f>
        <v>0</v>
      </c>
      <c r="T333" t="str">
        <f>Table1[[#This Row],[Target Population]]</f>
        <v>NA</v>
      </c>
      <c r="U333" t="str">
        <f>Table1[[#This Row],[Bed Type]]</f>
        <v>Facility</v>
      </c>
      <c r="V333" t="str">
        <f>Table1[[#This Row],[address1]]</f>
        <v>523 Glenn St</v>
      </c>
      <c r="W333">
        <f>Table1[[#This Row],[address2]]</f>
        <v>0</v>
      </c>
      <c r="X333" t="str">
        <f>Table1[[#This Row],[city]]</f>
        <v>Smithfield</v>
      </c>
      <c r="Y333" t="str">
        <f>Table1[[#This Row],[state]]</f>
        <v>NC</v>
      </c>
      <c r="Z333">
        <f>Table1[[#This Row],[zip]]</f>
        <v>27577</v>
      </c>
    </row>
    <row r="334" spans="2:26" x14ac:dyDescent="0.35">
      <c r="B334" t="str">
        <f>Table1[[#This Row],[CoC]]</f>
        <v>North Carolina Balance of State CoC</v>
      </c>
      <c r="C334" t="str">
        <f>IF(OR(Table2[[#This Row],[CoC]]="Durham City &amp; County CoC",Table2[[#This Row],[CoC]]="Chapel Hill/Orange County CoC"),"NA",(_xlfn.XLOOKUP(Table2[[#This Row],[HMIS Project ID]],'region ref'!A:A,'region ref'!C:C,"",0)))</f>
        <v>Region 07</v>
      </c>
      <c r="D334" t="str">
        <f>IF(OR(Table2[[#This Row],[CoC]]="Durham City &amp; County CoC",Table2[[#This Row],[CoC]]="Chapel Hill/Orange County CoC"),Table2[[#This Row],[CoC]],(_xlfn.XLOOKUP(Table2[[#This Row],[HMIS Project ID]],'region ref'!A:A,'region ref'!B:B,"",0)))</f>
        <v>Johnston</v>
      </c>
      <c r="E334" t="str">
        <f>Table1[[#This Row],[Organization Name]]</f>
        <v>Smithfield Rescue Mission - Johnston County</v>
      </c>
      <c r="F334" t="str">
        <f>Table1[[#This Row],[Project Name]]</f>
        <v>Smithfield Rescue Mission - Johnston County - New Life Men's TH - Private</v>
      </c>
      <c r="G334">
        <f>Table1[[#This Row],[HMIS Project ID]]</f>
        <v>4833</v>
      </c>
      <c r="H334" t="str">
        <f>Table1[[#This Row],[Project Type]]</f>
        <v>TH</v>
      </c>
      <c r="I334">
        <f>Table1[[#This Row],[Beds HH w/ Children]]</f>
        <v>0</v>
      </c>
      <c r="J334">
        <f>Table1[[#This Row],[Units HH w/ Children]]</f>
        <v>0</v>
      </c>
      <c r="K334">
        <f>Table1[[#This Row],[Beds HH w/o Children]]</f>
        <v>10</v>
      </c>
      <c r="L334">
        <f>Table1[[#This Row],[Year-Round Beds]]</f>
        <v>10</v>
      </c>
      <c r="M334">
        <f>Table1[[#This Row],[Overflow Beds]]</f>
        <v>0</v>
      </c>
      <c r="N334">
        <f>Table1[[#This Row],[Total Seasonal Beds]]</f>
        <v>0</v>
      </c>
      <c r="O334">
        <f>Table1[[#This Row],[Total Beds]]</f>
        <v>10</v>
      </c>
      <c r="P334">
        <f>Table1[[#This Row],[Pit Count]]</f>
        <v>10</v>
      </c>
      <c r="Q334" s="12">
        <f>IFERROR(Table2[[#This Row],[Pit Count]]/Table2[[#This Row],[Total Beds]],"0")</f>
        <v>1</v>
      </c>
      <c r="R334" t="str">
        <f>Table1[[#This Row],[HMIS Participating]]</f>
        <v>No</v>
      </c>
      <c r="S334">
        <f>Table1[[#This Row],[Victim Service Provider]]</f>
        <v>0</v>
      </c>
      <c r="T334" t="str">
        <f>Table1[[#This Row],[Target Population]]</f>
        <v>NA</v>
      </c>
      <c r="U334">
        <f>Table1[[#This Row],[Bed Type]]</f>
        <v>0</v>
      </c>
      <c r="V334" t="str">
        <f>Table1[[#This Row],[address1]]</f>
        <v>523 Glenn St</v>
      </c>
      <c r="W334">
        <f>Table1[[#This Row],[address2]]</f>
        <v>0</v>
      </c>
      <c r="X334" t="str">
        <f>Table1[[#This Row],[city]]</f>
        <v>Smithfield</v>
      </c>
      <c r="Y334" t="str">
        <f>Table1[[#This Row],[state]]</f>
        <v>NC</v>
      </c>
      <c r="Z334">
        <f>Table1[[#This Row],[zip]]</f>
        <v>27577</v>
      </c>
    </row>
    <row r="335" spans="2:26" x14ac:dyDescent="0.35">
      <c r="B335" t="str">
        <f>Table1[[#This Row],[CoC]]</f>
        <v>North Carolina Balance of State CoC</v>
      </c>
      <c r="C335" t="str">
        <f>IF(OR(Table2[[#This Row],[CoC]]="Durham City &amp; County CoC",Table2[[#This Row],[CoC]]="Chapel Hill/Orange County CoC"),"NA",(_xlfn.XLOOKUP(Table2[[#This Row],[HMIS Project ID]],'region ref'!A:A,'region ref'!C:C,"",0)))</f>
        <v>Region 07</v>
      </c>
      <c r="D335" t="str">
        <f>IF(OR(Table2[[#This Row],[CoC]]="Durham City &amp; County CoC",Table2[[#This Row],[CoC]]="Chapel Hill/Orange County CoC"),Table2[[#This Row],[CoC]],(_xlfn.XLOOKUP(Table2[[#This Row],[HMIS Project ID]],'region ref'!A:A,'region ref'!B:B,"",0)))</f>
        <v>Johnston</v>
      </c>
      <c r="E335" t="str">
        <f>Table1[[#This Row],[Organization Name]]</f>
        <v>Smithfield Rescue Mission - Johnston County</v>
      </c>
      <c r="F335" t="str">
        <f>Table1[[#This Row],[Project Name]]</f>
        <v>Smithfield Rescue Mission - Johnston County - Women's TH - Private</v>
      </c>
      <c r="G335">
        <f>Table1[[#This Row],[HMIS Project ID]]</f>
        <v>20514</v>
      </c>
      <c r="H335" t="str">
        <f>Table1[[#This Row],[Project Type]]</f>
        <v>TH</v>
      </c>
      <c r="I335">
        <f>Table1[[#This Row],[Beds HH w/ Children]]</f>
        <v>0</v>
      </c>
      <c r="J335">
        <f>Table1[[#This Row],[Units HH w/ Children]]</f>
        <v>0</v>
      </c>
      <c r="K335">
        <f>Table1[[#This Row],[Beds HH w/o Children]]</f>
        <v>7</v>
      </c>
      <c r="L335">
        <f>Table1[[#This Row],[Year-Round Beds]]</f>
        <v>7</v>
      </c>
      <c r="M335">
        <f>Table1[[#This Row],[Overflow Beds]]</f>
        <v>0</v>
      </c>
      <c r="N335">
        <f>Table1[[#This Row],[Total Seasonal Beds]]</f>
        <v>0</v>
      </c>
      <c r="O335">
        <f>Table1[[#This Row],[Total Beds]]</f>
        <v>7</v>
      </c>
      <c r="P335">
        <f>Table1[[#This Row],[Pit Count]]</f>
        <v>3</v>
      </c>
      <c r="Q335" s="12">
        <f>IFERROR(Table2[[#This Row],[Pit Count]]/Table2[[#This Row],[Total Beds]],"0")</f>
        <v>0.42857142857142855</v>
      </c>
      <c r="R335" t="str">
        <f>Table1[[#This Row],[HMIS Participating]]</f>
        <v>No</v>
      </c>
      <c r="S335">
        <f>Table1[[#This Row],[Victim Service Provider]]</f>
        <v>0</v>
      </c>
      <c r="T335" t="str">
        <f>Table1[[#This Row],[Target Population]]</f>
        <v>NA</v>
      </c>
      <c r="U335">
        <f>Table1[[#This Row],[Bed Type]]</f>
        <v>0</v>
      </c>
      <c r="V335" t="str">
        <f>Table1[[#This Row],[address1]]</f>
        <v>523 Glenn St</v>
      </c>
      <c r="W335">
        <f>Table1[[#This Row],[address2]]</f>
        <v>0</v>
      </c>
      <c r="X335" t="str">
        <f>Table1[[#This Row],[city]]</f>
        <v>Smithfield</v>
      </c>
      <c r="Y335" t="str">
        <f>Table1[[#This Row],[state]]</f>
        <v>NC</v>
      </c>
      <c r="Z335">
        <f>Table1[[#This Row],[zip]]</f>
        <v>27577</v>
      </c>
    </row>
    <row r="336" spans="2:26" x14ac:dyDescent="0.35">
      <c r="B336" t="str">
        <f>Table1[[#This Row],[CoC]]</f>
        <v>North Carolina Balance of State CoC</v>
      </c>
      <c r="C336" t="str">
        <f>IF(OR(Table2[[#This Row],[CoC]]="Durham City &amp; County CoC",Table2[[#This Row],[CoC]]="Chapel Hill/Orange County CoC"),"NA",(_xlfn.XLOOKUP(Table2[[#This Row],[HMIS Project ID]],'region ref'!A:A,'region ref'!C:C,"",0)))</f>
        <v>Region 08</v>
      </c>
      <c r="D336" t="str">
        <f>IF(OR(Table2[[#This Row],[CoC]]="Durham City &amp; County CoC",Table2[[#This Row],[CoC]]="Chapel Hill/Orange County CoC"),Table2[[#This Row],[CoC]],(_xlfn.XLOOKUP(Table2[[#This Row],[HMIS Project ID]],'region ref'!A:A,'region ref'!B:B,"",0)))</f>
        <v>Robeson</v>
      </c>
      <c r="E336" t="str">
        <f>Table1[[#This Row],[Organization Name]]</f>
        <v>Southeastern Family Violence Center - Region 8</v>
      </c>
      <c r="F336" t="str">
        <f>Table1[[#This Row],[Project Name]]</f>
        <v>Southeastern Family Violence Center - Robeson County - DV Shelter - ES - State ESG</v>
      </c>
      <c r="G336">
        <f>Table1[[#This Row],[HMIS Project ID]]</f>
        <v>4828</v>
      </c>
      <c r="H336" t="str">
        <f>Table1[[#This Row],[Project Type]]</f>
        <v>ES</v>
      </c>
      <c r="I336">
        <f>Table1[[#This Row],[Beds HH w/ Children]]</f>
        <v>11</v>
      </c>
      <c r="J336">
        <f>Table1[[#This Row],[Units HH w/ Children]]</f>
        <v>2</v>
      </c>
      <c r="K336">
        <f>Table1[[#This Row],[Beds HH w/o Children]]</f>
        <v>4</v>
      </c>
      <c r="L336">
        <f>Table1[[#This Row],[Year-Round Beds]]</f>
        <v>15</v>
      </c>
      <c r="M336">
        <f>Table1[[#This Row],[Overflow Beds]]</f>
        <v>0</v>
      </c>
      <c r="N336">
        <f>Table1[[#This Row],[Total Seasonal Beds]]</f>
        <v>0</v>
      </c>
      <c r="O336">
        <f>Table1[[#This Row],[Total Beds]]</f>
        <v>15</v>
      </c>
      <c r="P336">
        <f>Table1[[#This Row],[Pit Count]]</f>
        <v>12</v>
      </c>
      <c r="Q336" s="12">
        <f>IFERROR(Table2[[#This Row],[Pit Count]]/Table2[[#This Row],[Total Beds]],"0")</f>
        <v>0.8</v>
      </c>
      <c r="R336" t="str">
        <f>Table1[[#This Row],[HMIS Participating]]</f>
        <v>Comparable</v>
      </c>
      <c r="S336">
        <f>Table1[[#This Row],[Victim Service Provider]]</f>
        <v>1</v>
      </c>
      <c r="T336" t="str">
        <f>Table1[[#This Row],[Target Population]]</f>
        <v>DV</v>
      </c>
      <c r="U336" t="str">
        <f>Table1[[#This Row],[Bed Type]]</f>
        <v>Facility</v>
      </c>
      <c r="V336">
        <f>Table1[[#This Row],[address1]]</f>
        <v>0</v>
      </c>
      <c r="W336">
        <f>Table1[[#This Row],[address2]]</f>
        <v>0</v>
      </c>
      <c r="X336" t="str">
        <f>Table1[[#This Row],[city]]</f>
        <v>Lumberton</v>
      </c>
      <c r="Y336" t="str">
        <f>Table1[[#This Row],[state]]</f>
        <v>NC</v>
      </c>
      <c r="Z336">
        <f>Table1[[#This Row],[zip]]</f>
        <v>28358</v>
      </c>
    </row>
    <row r="337" spans="2:26" x14ac:dyDescent="0.35">
      <c r="B337" t="str">
        <f>Table1[[#This Row],[CoC]]</f>
        <v>North Carolina Balance of State CoC</v>
      </c>
      <c r="C337" t="str">
        <f>IF(OR(Table2[[#This Row],[CoC]]="Durham City &amp; County CoC",Table2[[#This Row],[CoC]]="Chapel Hill/Orange County CoC"),"NA",(_xlfn.XLOOKUP(Table2[[#This Row],[HMIS Project ID]],'region ref'!A:A,'region ref'!C:C,"",0)))</f>
        <v>Region 08</v>
      </c>
      <c r="D337" t="str">
        <f>IF(OR(Table2[[#This Row],[CoC]]="Durham City &amp; County CoC",Table2[[#This Row],[CoC]]="Chapel Hill/Orange County CoC"),Table2[[#This Row],[CoC]],(_xlfn.XLOOKUP(Table2[[#This Row],[HMIS Project ID]],'region ref'!A:A,'region ref'!B:B,"",0)))</f>
        <v>Robeson</v>
      </c>
      <c r="E337" t="str">
        <f>Table1[[#This Row],[Organization Name]]</f>
        <v>Southeastern Family Violence Center - Region 8</v>
      </c>
      <c r="F337" t="str">
        <f>Table1[[#This Row],[Project Name]]</f>
        <v>Southeastern Family Violence Center - Robeson County - Rapid Re-Housing - RRH - State ESG</v>
      </c>
      <c r="G337">
        <f>Table1[[#This Row],[HMIS Project ID]]</f>
        <v>6908</v>
      </c>
      <c r="H337" t="str">
        <f>Table1[[#This Row],[Project Type]]</f>
        <v>RRH</v>
      </c>
      <c r="I337">
        <f>Table1[[#This Row],[Beds HH w/ Children]]</f>
        <v>11</v>
      </c>
      <c r="J337">
        <f>Table1[[#This Row],[Units HH w/ Children]]</f>
        <v>3</v>
      </c>
      <c r="K337">
        <f>Table1[[#This Row],[Beds HH w/o Children]]</f>
        <v>2</v>
      </c>
      <c r="L337">
        <f>Table1[[#This Row],[Year-Round Beds]]</f>
        <v>13</v>
      </c>
      <c r="M337">
        <f>Table1[[#This Row],[Overflow Beds]]</f>
        <v>0</v>
      </c>
      <c r="N337">
        <f>Table1[[#This Row],[Total Seasonal Beds]]</f>
        <v>0</v>
      </c>
      <c r="O337">
        <f>Table1[[#This Row],[Total Beds]]</f>
        <v>13</v>
      </c>
      <c r="P337">
        <f>Table1[[#This Row],[Pit Count]]</f>
        <v>13</v>
      </c>
      <c r="Q337" s="12">
        <f>IFERROR(Table2[[#This Row],[Pit Count]]/Table2[[#This Row],[Total Beds]],"0")</f>
        <v>1</v>
      </c>
      <c r="R337" t="str">
        <f>Table1[[#This Row],[HMIS Participating]]</f>
        <v>Comparable</v>
      </c>
      <c r="S337">
        <f>Table1[[#This Row],[Victim Service Provider]]</f>
        <v>1</v>
      </c>
      <c r="T337" t="str">
        <f>Table1[[#This Row],[Target Population]]</f>
        <v>NA</v>
      </c>
      <c r="U337">
        <f>Table1[[#This Row],[Bed Type]]</f>
        <v>0</v>
      </c>
      <c r="V337">
        <f>Table1[[#This Row],[address1]]</f>
        <v>0</v>
      </c>
      <c r="W337">
        <f>Table1[[#This Row],[address2]]</f>
        <v>0</v>
      </c>
      <c r="X337" t="str">
        <f>Table1[[#This Row],[city]]</f>
        <v>Lumberton</v>
      </c>
      <c r="Y337" t="str">
        <f>Table1[[#This Row],[state]]</f>
        <v>NC</v>
      </c>
      <c r="Z337">
        <f>Table1[[#This Row],[zip]]</f>
        <v>28358</v>
      </c>
    </row>
    <row r="338" spans="2:26" x14ac:dyDescent="0.35">
      <c r="B338" t="str">
        <f>Table1[[#This Row],[CoC]]</f>
        <v>North Carolina Balance of State CoC</v>
      </c>
      <c r="C338" t="str">
        <f>IF(OR(Table2[[#This Row],[CoC]]="Durham City &amp; County CoC",Table2[[#This Row],[CoC]]="Chapel Hill/Orange County CoC"),"NA",(_xlfn.XLOOKUP(Table2[[#This Row],[HMIS Project ID]],'region ref'!A:A,'region ref'!C:C,"",0)))</f>
        <v>Region 02</v>
      </c>
      <c r="D338" t="str">
        <f>IF(OR(Table2[[#This Row],[CoC]]="Durham City &amp; County CoC",Table2[[#This Row],[CoC]]="Chapel Hill/Orange County CoC"),Table2[[#This Row],[CoC]],(_xlfn.XLOOKUP(Table2[[#This Row],[HMIS Project ID]],'region ref'!A:A,'region ref'!B:B,"",0)))</f>
        <v>Polk</v>
      </c>
      <c r="E338" t="str">
        <f>Table1[[#This Row],[Organization Name]]</f>
        <v>Steps to Hope - Polk County</v>
      </c>
      <c r="F338" t="str">
        <f>Table1[[#This Row],[Project Name]]</f>
        <v>Steps to Hope - Polk County - DV/SA Shelter - ES - Private</v>
      </c>
      <c r="G338">
        <f>Table1[[#This Row],[HMIS Project ID]]</f>
        <v>5581</v>
      </c>
      <c r="H338" t="str">
        <f>Table1[[#This Row],[Project Type]]</f>
        <v>ES</v>
      </c>
      <c r="I338">
        <f>Table1[[#This Row],[Beds HH w/ Children]]</f>
        <v>4</v>
      </c>
      <c r="J338">
        <f>Table1[[#This Row],[Units HH w/ Children]]</f>
        <v>2</v>
      </c>
      <c r="K338">
        <f>Table1[[#This Row],[Beds HH w/o Children]]</f>
        <v>4</v>
      </c>
      <c r="L338">
        <f>Table1[[#This Row],[Year-Round Beds]]</f>
        <v>8</v>
      </c>
      <c r="M338">
        <f>Table1[[#This Row],[Overflow Beds]]</f>
        <v>0</v>
      </c>
      <c r="N338">
        <f>Table1[[#This Row],[Total Seasonal Beds]]</f>
        <v>0</v>
      </c>
      <c r="O338">
        <f>Table1[[#This Row],[Total Beds]]</f>
        <v>8</v>
      </c>
      <c r="P338">
        <f>Table1[[#This Row],[Pit Count]]</f>
        <v>5</v>
      </c>
      <c r="Q338" s="12">
        <f>IFERROR(Table2[[#This Row],[Pit Count]]/Table2[[#This Row],[Total Beds]],"0")</f>
        <v>0.625</v>
      </c>
      <c r="R338" t="str">
        <f>Table1[[#This Row],[HMIS Participating]]</f>
        <v>Comparable</v>
      </c>
      <c r="S338">
        <f>Table1[[#This Row],[Victim Service Provider]]</f>
        <v>1</v>
      </c>
      <c r="T338" t="str">
        <f>Table1[[#This Row],[Target Population]]</f>
        <v>DV</v>
      </c>
      <c r="U338" t="str">
        <f>Table1[[#This Row],[Bed Type]]</f>
        <v>Facility</v>
      </c>
      <c r="V338">
        <f>Table1[[#This Row],[address1]]</f>
        <v>0</v>
      </c>
      <c r="W338">
        <f>Table1[[#This Row],[address2]]</f>
        <v>0</v>
      </c>
      <c r="X338" t="str">
        <f>Table1[[#This Row],[city]]</f>
        <v>Columbus</v>
      </c>
      <c r="Y338" t="str">
        <f>Table1[[#This Row],[state]]</f>
        <v>NC</v>
      </c>
      <c r="Z338">
        <f>Table1[[#This Row],[zip]]</f>
        <v>28722</v>
      </c>
    </row>
    <row r="339" spans="2:26" x14ac:dyDescent="0.35">
      <c r="B339" t="str">
        <f>Table1[[#This Row],[CoC]]</f>
        <v>North Carolina Balance of State CoC</v>
      </c>
      <c r="C339" t="str">
        <f>IF(OR(Table2[[#This Row],[CoC]]="Durham City &amp; County CoC",Table2[[#This Row],[CoC]]="Chapel Hill/Orange County CoC"),"NA",(_xlfn.XLOOKUP(Table2[[#This Row],[HMIS Project ID]],'region ref'!A:A,'region ref'!C:C,"",0)))</f>
        <v>Region 04</v>
      </c>
      <c r="D339" t="str">
        <f>IF(OR(Table2[[#This Row],[CoC]]="Durham City &amp; County CoC",Table2[[#This Row],[CoC]]="Chapel Hill/Orange County CoC"),Table2[[#This Row],[CoC]],(_xlfn.XLOOKUP(Table2[[#This Row],[HMIS Project ID]],'region ref'!A:A,'region ref'!B:B,"",0)))</f>
        <v>Yadkin</v>
      </c>
      <c r="E339" t="str">
        <f>Table1[[#This Row],[Organization Name]]</f>
        <v>Surry Homeless and Affordable Housing Coalition - Surry County</v>
      </c>
      <c r="F339" t="str">
        <f>Table1[[#This Row],[Project Name]]</f>
        <v>SHAHC - Yadkin County - Transitional Housing - TH - Private</v>
      </c>
      <c r="G339">
        <f>Table1[[#This Row],[HMIS Project ID]]</f>
        <v>20449</v>
      </c>
      <c r="H339" t="str">
        <f>Table1[[#This Row],[Project Type]]</f>
        <v>TH</v>
      </c>
      <c r="I339">
        <f>Table1[[#This Row],[Beds HH w/ Children]]</f>
        <v>4</v>
      </c>
      <c r="J339">
        <f>Table1[[#This Row],[Units HH w/ Children]]</f>
        <v>1</v>
      </c>
      <c r="K339">
        <f>Table1[[#This Row],[Beds HH w/o Children]]</f>
        <v>0</v>
      </c>
      <c r="L339">
        <f>Table1[[#This Row],[Year-Round Beds]]</f>
        <v>4</v>
      </c>
      <c r="M339">
        <f>Table1[[#This Row],[Overflow Beds]]</f>
        <v>0</v>
      </c>
      <c r="N339">
        <f>Table1[[#This Row],[Total Seasonal Beds]]</f>
        <v>0</v>
      </c>
      <c r="O339">
        <f>Table1[[#This Row],[Total Beds]]</f>
        <v>4</v>
      </c>
      <c r="P339">
        <f>Table1[[#This Row],[Pit Count]]</f>
        <v>4</v>
      </c>
      <c r="Q339" s="12">
        <f>IFERROR(Table2[[#This Row],[Pit Count]]/Table2[[#This Row],[Total Beds]],"0")</f>
        <v>1</v>
      </c>
      <c r="R339" t="str">
        <f>Table1[[#This Row],[HMIS Participating]]</f>
        <v>Yes</v>
      </c>
      <c r="S339">
        <f>Table1[[#This Row],[Victim Service Provider]]</f>
        <v>0</v>
      </c>
      <c r="T339" t="str">
        <f>Table1[[#This Row],[Target Population]]</f>
        <v>NA</v>
      </c>
      <c r="U339">
        <f>Table1[[#This Row],[Bed Type]]</f>
        <v>0</v>
      </c>
      <c r="V339" t="str">
        <f>Table1[[#This Row],[address1]]</f>
        <v>105 Maple St</v>
      </c>
      <c r="W339">
        <f>Table1[[#This Row],[address2]]</f>
        <v>0</v>
      </c>
      <c r="X339" t="str">
        <f>Table1[[#This Row],[city]]</f>
        <v>Jonesville</v>
      </c>
      <c r="Y339" t="str">
        <f>Table1[[#This Row],[state]]</f>
        <v>NC</v>
      </c>
      <c r="Z339">
        <f>Table1[[#This Row],[zip]]</f>
        <v>27055</v>
      </c>
    </row>
    <row r="340" spans="2:26" x14ac:dyDescent="0.35">
      <c r="B340" t="str">
        <f>Table1[[#This Row],[CoC]]</f>
        <v>North Carolina Balance of State CoC</v>
      </c>
      <c r="C340" t="str">
        <f>IF(OR(Table2[[#This Row],[CoC]]="Durham City &amp; County CoC",Table2[[#This Row],[CoC]]="Chapel Hill/Orange County CoC"),"NA",(_xlfn.XLOOKUP(Table2[[#This Row],[HMIS Project ID]],'region ref'!A:A,'region ref'!C:C,"",0)))</f>
        <v>Region 07</v>
      </c>
      <c r="D340" t="str">
        <f>IF(OR(Table2[[#This Row],[CoC]]="Durham City &amp; County CoC",Table2[[#This Row],[CoC]]="Chapel Hill/Orange County CoC"),Table2[[#This Row],[CoC]],(_xlfn.XLOOKUP(Table2[[#This Row],[HMIS Project ID]],'region ref'!A:A,'region ref'!B:B,"",0)))</f>
        <v>Moore</v>
      </c>
      <c r="E340" t="str">
        <f>Table1[[#This Row],[Organization Name]]</f>
        <v>TambraPlace - Moore County</v>
      </c>
      <c r="F340" t="str">
        <f>Table1[[#This Row],[Project Name]]</f>
        <v>TambraPlace - Moore County - Young Womens Transitional Home of Moore County - TH - Private</v>
      </c>
      <c r="G340">
        <f>Table1[[#This Row],[HMIS Project ID]]</f>
        <v>20398</v>
      </c>
      <c r="H340" t="str">
        <f>Table1[[#This Row],[Project Type]]</f>
        <v>TH</v>
      </c>
      <c r="I340">
        <f>Table1[[#This Row],[Beds HH w/ Children]]</f>
        <v>0</v>
      </c>
      <c r="J340">
        <f>Table1[[#This Row],[Units HH w/ Children]]</f>
        <v>0</v>
      </c>
      <c r="K340">
        <f>Table1[[#This Row],[Beds HH w/o Children]]</f>
        <v>8</v>
      </c>
      <c r="L340">
        <f>Table1[[#This Row],[Year-Round Beds]]</f>
        <v>8</v>
      </c>
      <c r="M340">
        <f>Table1[[#This Row],[Overflow Beds]]</f>
        <v>0</v>
      </c>
      <c r="N340">
        <f>Table1[[#This Row],[Total Seasonal Beds]]</f>
        <v>0</v>
      </c>
      <c r="O340">
        <f>Table1[[#This Row],[Total Beds]]</f>
        <v>8</v>
      </c>
      <c r="P340">
        <f>Table1[[#This Row],[Pit Count]]</f>
        <v>7</v>
      </c>
      <c r="Q340" s="12">
        <f>IFERROR(Table2[[#This Row],[Pit Count]]/Table2[[#This Row],[Total Beds]],"0")</f>
        <v>0.875</v>
      </c>
      <c r="R340" t="str">
        <f>Table1[[#This Row],[HMIS Participating]]</f>
        <v>No</v>
      </c>
      <c r="S340">
        <f>Table1[[#This Row],[Victim Service Provider]]</f>
        <v>0</v>
      </c>
      <c r="T340" t="str">
        <f>Table1[[#This Row],[Target Population]]</f>
        <v>NA</v>
      </c>
      <c r="U340">
        <f>Table1[[#This Row],[Bed Type]]</f>
        <v>0</v>
      </c>
      <c r="V340" t="str">
        <f>Table1[[#This Row],[address1]]</f>
        <v>35 kelly rd</v>
      </c>
      <c r="W340">
        <f>Table1[[#This Row],[address2]]</f>
        <v>0</v>
      </c>
      <c r="X340" t="str">
        <f>Table1[[#This Row],[city]]</f>
        <v>Pinehurst</v>
      </c>
      <c r="Y340" t="str">
        <f>Table1[[#This Row],[state]]</f>
        <v>NC</v>
      </c>
      <c r="Z340">
        <f>Table1[[#This Row],[zip]]</f>
        <v>28374</v>
      </c>
    </row>
    <row r="341" spans="2:26" x14ac:dyDescent="0.35">
      <c r="B341" t="str">
        <f>Table1[[#This Row],[CoC]]</f>
        <v>North Carolina Balance of State CoC</v>
      </c>
      <c r="C341" t="str">
        <f>IF(OR(Table2[[#This Row],[CoC]]="Durham City &amp; County CoC",Table2[[#This Row],[CoC]]="Chapel Hill/Orange County CoC"),"NA",(_xlfn.XLOOKUP(Table2[[#This Row],[HMIS Project ID]],'region ref'!A:A,'region ref'!C:C,"",0)))</f>
        <v>Region 02</v>
      </c>
      <c r="D341" t="str">
        <f>IF(OR(Table2[[#This Row],[CoC]]="Durham City &amp; County CoC",Table2[[#This Row],[CoC]]="Chapel Hill/Orange County CoC"),Table2[[#This Row],[CoC]],(_xlfn.XLOOKUP(Table2[[#This Row],[HMIS Project ID]],'region ref'!A:A,'region ref'!B:B,"",0)))</f>
        <v>Transylvania</v>
      </c>
      <c r="E341" t="str">
        <f>Table1[[#This Row],[Organization Name]]</f>
        <v>The Haven of Transylvania County - Transylvania County</v>
      </c>
      <c r="F341" t="str">
        <f>Table1[[#This Row],[Project Name]]</f>
        <v>The Haven of Transylvania County - Transylvania County - Haven Family House - ES - State ESG</v>
      </c>
      <c r="G341">
        <f>Table1[[#This Row],[HMIS Project ID]]</f>
        <v>5701</v>
      </c>
      <c r="H341" t="str">
        <f>Table1[[#This Row],[Project Type]]</f>
        <v>ES</v>
      </c>
      <c r="I341">
        <f>Table1[[#This Row],[Beds HH w/ Children]]</f>
        <v>16</v>
      </c>
      <c r="J341">
        <f>Table1[[#This Row],[Units HH w/ Children]]</f>
        <v>4</v>
      </c>
      <c r="K341">
        <f>Table1[[#This Row],[Beds HH w/o Children]]</f>
        <v>0</v>
      </c>
      <c r="L341">
        <f>Table1[[#This Row],[Year-Round Beds]]</f>
        <v>16</v>
      </c>
      <c r="M341">
        <f>Table1[[#This Row],[Overflow Beds]]</f>
        <v>0</v>
      </c>
      <c r="N341">
        <f>Table1[[#This Row],[Total Seasonal Beds]]</f>
        <v>0</v>
      </c>
      <c r="O341">
        <f>Table1[[#This Row],[Total Beds]]</f>
        <v>16</v>
      </c>
      <c r="P341">
        <f>Table1[[#This Row],[Pit Count]]</f>
        <v>4</v>
      </c>
      <c r="Q341" s="12">
        <f>IFERROR(Table2[[#This Row],[Pit Count]]/Table2[[#This Row],[Total Beds]],"0")</f>
        <v>0.25</v>
      </c>
      <c r="R341" t="str">
        <f>Table1[[#This Row],[HMIS Participating]]</f>
        <v>Yes</v>
      </c>
      <c r="S341">
        <f>Table1[[#This Row],[Victim Service Provider]]</f>
        <v>0</v>
      </c>
      <c r="T341" t="str">
        <f>Table1[[#This Row],[Target Population]]</f>
        <v>NA</v>
      </c>
      <c r="U341" t="str">
        <f>Table1[[#This Row],[Bed Type]]</f>
        <v>Facility</v>
      </c>
      <c r="V341" t="str">
        <f>Table1[[#This Row],[address1]]</f>
        <v>126 Oakdale Street</v>
      </c>
      <c r="W341">
        <f>Table1[[#This Row],[address2]]</f>
        <v>0</v>
      </c>
      <c r="X341" t="str">
        <f>Table1[[#This Row],[city]]</f>
        <v>Brevard</v>
      </c>
      <c r="Y341" t="str">
        <f>Table1[[#This Row],[state]]</f>
        <v>NC</v>
      </c>
      <c r="Z341">
        <f>Table1[[#This Row],[zip]]</f>
        <v>28712</v>
      </c>
    </row>
    <row r="342" spans="2:26" x14ac:dyDescent="0.35">
      <c r="B342" t="str">
        <f>Table1[[#This Row],[CoC]]</f>
        <v>North Carolina Balance of State CoC</v>
      </c>
      <c r="C342" t="str">
        <f>IF(OR(Table2[[#This Row],[CoC]]="Durham City &amp; County CoC",Table2[[#This Row],[CoC]]="Chapel Hill/Orange County CoC"),"NA",(_xlfn.XLOOKUP(Table2[[#This Row],[HMIS Project ID]],'region ref'!A:A,'region ref'!C:C,"",0)))</f>
        <v>Region 02</v>
      </c>
      <c r="D342" t="str">
        <f>IF(OR(Table2[[#This Row],[CoC]]="Durham City &amp; County CoC",Table2[[#This Row],[CoC]]="Chapel Hill/Orange County CoC"),Table2[[#This Row],[CoC]],(_xlfn.XLOOKUP(Table2[[#This Row],[HMIS Project ID]],'region ref'!A:A,'region ref'!B:B,"",0)))</f>
        <v>Transylvania</v>
      </c>
      <c r="E342" t="str">
        <f>Table1[[#This Row],[Organization Name]]</f>
        <v>The Haven of Transylvania County - Transylvania County</v>
      </c>
      <c r="F342" t="str">
        <f>Table1[[#This Row],[Project Name]]</f>
        <v>The Haven of Transylvania County - Transylvania County - Haven on Johnson - TH - Private</v>
      </c>
      <c r="G342">
        <f>Table1[[#This Row],[HMIS Project ID]]</f>
        <v>21006</v>
      </c>
      <c r="H342" t="str">
        <f>Table1[[#This Row],[Project Type]]</f>
        <v>TH</v>
      </c>
      <c r="I342">
        <f>Table1[[#This Row],[Beds HH w/ Children]]</f>
        <v>0</v>
      </c>
      <c r="J342">
        <f>Table1[[#This Row],[Units HH w/ Children]]</f>
        <v>0</v>
      </c>
      <c r="K342">
        <f>Table1[[#This Row],[Beds HH w/o Children]]</f>
        <v>3</v>
      </c>
      <c r="L342">
        <f>Table1[[#This Row],[Year-Round Beds]]</f>
        <v>3</v>
      </c>
      <c r="M342">
        <f>Table1[[#This Row],[Overflow Beds]]</f>
        <v>0</v>
      </c>
      <c r="N342">
        <f>Table1[[#This Row],[Total Seasonal Beds]]</f>
        <v>0</v>
      </c>
      <c r="O342">
        <f>Table1[[#This Row],[Total Beds]]</f>
        <v>3</v>
      </c>
      <c r="P342">
        <f>Table1[[#This Row],[Pit Count]]</f>
        <v>3</v>
      </c>
      <c r="Q342" s="12">
        <f>IFERROR(Table2[[#This Row],[Pit Count]]/Table2[[#This Row],[Total Beds]],"0")</f>
        <v>1</v>
      </c>
      <c r="R342" t="str">
        <f>Table1[[#This Row],[HMIS Participating]]</f>
        <v>Yes</v>
      </c>
      <c r="S342">
        <f>Table1[[#This Row],[Victim Service Provider]]</f>
        <v>0</v>
      </c>
      <c r="T342" t="str">
        <f>Table1[[#This Row],[Target Population]]</f>
        <v>NA</v>
      </c>
      <c r="U342">
        <f>Table1[[#This Row],[Bed Type]]</f>
        <v>0</v>
      </c>
      <c r="V342" t="str">
        <f>Table1[[#This Row],[address1]]</f>
        <v>126 Oakdale Street</v>
      </c>
      <c r="W342">
        <f>Table1[[#This Row],[address2]]</f>
        <v>0</v>
      </c>
      <c r="X342" t="str">
        <f>Table1[[#This Row],[city]]</f>
        <v>Brevard</v>
      </c>
      <c r="Y342" t="str">
        <f>Table1[[#This Row],[state]]</f>
        <v>NC</v>
      </c>
      <c r="Z342">
        <f>Table1[[#This Row],[zip]]</f>
        <v>28712</v>
      </c>
    </row>
    <row r="343" spans="2:26" x14ac:dyDescent="0.35">
      <c r="B343" t="str">
        <f>Table1[[#This Row],[CoC]]</f>
        <v>North Carolina Balance of State CoC</v>
      </c>
      <c r="C343" t="str">
        <f>IF(OR(Table2[[#This Row],[CoC]]="Durham City &amp; County CoC",Table2[[#This Row],[CoC]]="Chapel Hill/Orange County CoC"),"NA",(_xlfn.XLOOKUP(Table2[[#This Row],[HMIS Project ID]],'region ref'!A:A,'region ref'!C:C,"",0)))</f>
        <v>Region 02</v>
      </c>
      <c r="D343" t="str">
        <f>IF(OR(Table2[[#This Row],[CoC]]="Durham City &amp; County CoC",Table2[[#This Row],[CoC]]="Chapel Hill/Orange County CoC"),Table2[[#This Row],[CoC]],(_xlfn.XLOOKUP(Table2[[#This Row],[HMIS Project ID]],'region ref'!A:A,'region ref'!B:B,"",0)))</f>
        <v>Transylvania</v>
      </c>
      <c r="E343" t="str">
        <f>Table1[[#This Row],[Organization Name]]</f>
        <v>The Haven of Transylvania County - Transylvania County</v>
      </c>
      <c r="F343" t="str">
        <f>Table1[[#This Row],[Project Name]]</f>
        <v>The Haven of Transylvania County - Transylvania County - Haven Thomas House - ES - State ESG</v>
      </c>
      <c r="G343">
        <f>Table1[[#This Row],[HMIS Project ID]]</f>
        <v>4988</v>
      </c>
      <c r="H343" t="str">
        <f>Table1[[#This Row],[Project Type]]</f>
        <v>ES</v>
      </c>
      <c r="I343">
        <f>Table1[[#This Row],[Beds HH w/ Children]]</f>
        <v>0</v>
      </c>
      <c r="J343">
        <f>Table1[[#This Row],[Units HH w/ Children]]</f>
        <v>0</v>
      </c>
      <c r="K343">
        <f>Table1[[#This Row],[Beds HH w/o Children]]</f>
        <v>18</v>
      </c>
      <c r="L343">
        <f>Table1[[#This Row],[Year-Round Beds]]</f>
        <v>18</v>
      </c>
      <c r="M343">
        <f>Table1[[#This Row],[Overflow Beds]]</f>
        <v>0</v>
      </c>
      <c r="N343">
        <f>Table1[[#This Row],[Total Seasonal Beds]]</f>
        <v>0</v>
      </c>
      <c r="O343">
        <f>Table1[[#This Row],[Total Beds]]</f>
        <v>18</v>
      </c>
      <c r="P343">
        <f>Table1[[#This Row],[Pit Count]]</f>
        <v>7</v>
      </c>
      <c r="Q343" s="12">
        <f>IFERROR(Table2[[#This Row],[Pit Count]]/Table2[[#This Row],[Total Beds]],"0")</f>
        <v>0.3888888888888889</v>
      </c>
      <c r="R343" t="str">
        <f>Table1[[#This Row],[HMIS Participating]]</f>
        <v>Yes</v>
      </c>
      <c r="S343">
        <f>Table1[[#This Row],[Victim Service Provider]]</f>
        <v>0</v>
      </c>
      <c r="T343" t="str">
        <f>Table1[[#This Row],[Target Population]]</f>
        <v>NA</v>
      </c>
      <c r="U343" t="str">
        <f>Table1[[#This Row],[Bed Type]]</f>
        <v>Facility</v>
      </c>
      <c r="V343" t="str">
        <f>Table1[[#This Row],[address1]]</f>
        <v>240 S. Caldwell St.</v>
      </c>
      <c r="W343">
        <f>Table1[[#This Row],[address2]]</f>
        <v>0</v>
      </c>
      <c r="X343" t="str">
        <f>Table1[[#This Row],[city]]</f>
        <v>Brevard</v>
      </c>
      <c r="Y343" t="str">
        <f>Table1[[#This Row],[state]]</f>
        <v>NC</v>
      </c>
      <c r="Z343">
        <f>Table1[[#This Row],[zip]]</f>
        <v>28712</v>
      </c>
    </row>
    <row r="344" spans="2:26" x14ac:dyDescent="0.35">
      <c r="B344" t="str">
        <f>Table1[[#This Row],[CoC]]</f>
        <v>North Carolina Balance of State CoC</v>
      </c>
      <c r="C344" t="str">
        <f>IF(OR(Table2[[#This Row],[CoC]]="Durham City &amp; County CoC",Table2[[#This Row],[CoC]]="Chapel Hill/Orange County CoC"),"NA",(_xlfn.XLOOKUP(Table2[[#This Row],[HMIS Project ID]],'region ref'!A:A,'region ref'!C:C,"",0)))</f>
        <v>Region 03</v>
      </c>
      <c r="D344" t="str">
        <f>IF(OR(Table2[[#This Row],[CoC]]="Durham City &amp; County CoC",Table2[[#This Row],[CoC]]="Chapel Hill/Orange County CoC"),Table2[[#This Row],[CoC]],(_xlfn.XLOOKUP(Table2[[#This Row],[HMIS Project ID]],'region ref'!A:A,'region ref'!B:B,"",0)))</f>
        <v>Burke</v>
      </c>
      <c r="E344" t="str">
        <f>Table1[[#This Row],[Organization Name]]</f>
        <v>The Meeting Place One - Burke County</v>
      </c>
      <c r="F344" t="str">
        <f>Table1[[#This Row],[Project Name]]</f>
        <v>The Meeting Place One - Burke County - Rapid Re-Housing - RRH - Private</v>
      </c>
      <c r="G344">
        <f>Table1[[#This Row],[HMIS Project ID]]</f>
        <v>20881</v>
      </c>
      <c r="H344" t="str">
        <f>Table1[[#This Row],[Project Type]]</f>
        <v>RRH</v>
      </c>
      <c r="I344">
        <f>Table1[[#This Row],[Beds HH w/ Children]]</f>
        <v>0</v>
      </c>
      <c r="J344">
        <f>Table1[[#This Row],[Units HH w/ Children]]</f>
        <v>0</v>
      </c>
      <c r="K344">
        <f>Table1[[#This Row],[Beds HH w/o Children]]</f>
        <v>0</v>
      </c>
      <c r="L344">
        <f>Table1[[#This Row],[Year-Round Beds]]</f>
        <v>0</v>
      </c>
      <c r="M344">
        <f>Table1[[#This Row],[Overflow Beds]]</f>
        <v>0</v>
      </c>
      <c r="N344">
        <f>Table1[[#This Row],[Total Seasonal Beds]]</f>
        <v>0</v>
      </c>
      <c r="O344">
        <f>Table1[[#This Row],[Total Beds]]</f>
        <v>0</v>
      </c>
      <c r="P344">
        <f>Table1[[#This Row],[Pit Count]]</f>
        <v>0</v>
      </c>
      <c r="Q344" s="12" t="str">
        <f>IFERROR(Table2[[#This Row],[Pit Count]]/Table2[[#This Row],[Total Beds]],"0")</f>
        <v>0</v>
      </c>
      <c r="R344" t="str">
        <f>Table1[[#This Row],[HMIS Participating]]</f>
        <v>Yes</v>
      </c>
      <c r="S344">
        <f>Table1[[#This Row],[Victim Service Provider]]</f>
        <v>0</v>
      </c>
      <c r="T344" t="str">
        <f>Table1[[#This Row],[Target Population]]</f>
        <v>NA</v>
      </c>
      <c r="U344">
        <f>Table1[[#This Row],[Bed Type]]</f>
        <v>0</v>
      </c>
      <c r="V344">
        <f>Table1[[#This Row],[address1]]</f>
        <v>0</v>
      </c>
      <c r="W344">
        <f>Table1[[#This Row],[address2]]</f>
        <v>0</v>
      </c>
      <c r="X344" t="str">
        <f>Table1[[#This Row],[city]]</f>
        <v>Morganton</v>
      </c>
      <c r="Y344" t="str">
        <f>Table1[[#This Row],[state]]</f>
        <v>NC</v>
      </c>
      <c r="Z344">
        <f>Table1[[#This Row],[zip]]</f>
        <v>28680</v>
      </c>
    </row>
    <row r="345" spans="2:26" x14ac:dyDescent="0.35">
      <c r="B345" t="str">
        <f>Table1[[#This Row],[CoC]]</f>
        <v>North Carolina Balance of State CoC</v>
      </c>
      <c r="C345" t="str">
        <f>IF(OR(Table2[[#This Row],[CoC]]="Durham City &amp; County CoC",Table2[[#This Row],[CoC]]="Chapel Hill/Orange County CoC"),"NA",(_xlfn.XLOOKUP(Table2[[#This Row],[HMIS Project ID]],'region ref'!A:A,'region ref'!C:C,"",0)))</f>
        <v>Region 03</v>
      </c>
      <c r="D345" t="str">
        <f>IF(OR(Table2[[#This Row],[CoC]]="Durham City &amp; County CoC",Table2[[#This Row],[CoC]]="Chapel Hill/Orange County CoC"),Table2[[#This Row],[CoC]],(_xlfn.XLOOKUP(Table2[[#This Row],[HMIS Project ID]],'region ref'!A:A,'region ref'!B:B,"",0)))</f>
        <v>Burke</v>
      </c>
      <c r="E345" t="str">
        <f>Table1[[#This Row],[Organization Name]]</f>
        <v>The Meeting Place One - Burke County</v>
      </c>
      <c r="F345" t="str">
        <f>Table1[[#This Row],[Project Name]]</f>
        <v>The Meeting Place One - Burke County - Women's Transitional Program - TH - Private</v>
      </c>
      <c r="G345">
        <f>Table1[[#This Row],[HMIS Project ID]]</f>
        <v>20899</v>
      </c>
      <c r="H345" t="str">
        <f>Table1[[#This Row],[Project Type]]</f>
        <v>TH</v>
      </c>
      <c r="I345">
        <f>Table1[[#This Row],[Beds HH w/ Children]]</f>
        <v>2</v>
      </c>
      <c r="J345">
        <f>Table1[[#This Row],[Units HH w/ Children]]</f>
        <v>1</v>
      </c>
      <c r="K345">
        <f>Table1[[#This Row],[Beds HH w/o Children]]</f>
        <v>6</v>
      </c>
      <c r="L345">
        <f>Table1[[#This Row],[Year-Round Beds]]</f>
        <v>8</v>
      </c>
      <c r="M345">
        <f>Table1[[#This Row],[Overflow Beds]]</f>
        <v>0</v>
      </c>
      <c r="N345">
        <f>Table1[[#This Row],[Total Seasonal Beds]]</f>
        <v>0</v>
      </c>
      <c r="O345">
        <f>Table1[[#This Row],[Total Beds]]</f>
        <v>8</v>
      </c>
      <c r="P345">
        <f>Table1[[#This Row],[Pit Count]]</f>
        <v>3</v>
      </c>
      <c r="Q345" s="12">
        <f>IFERROR(Table2[[#This Row],[Pit Count]]/Table2[[#This Row],[Total Beds]],"0")</f>
        <v>0.375</v>
      </c>
      <c r="R345" t="str">
        <f>Table1[[#This Row],[HMIS Participating]]</f>
        <v>Yes</v>
      </c>
      <c r="S345">
        <f>Table1[[#This Row],[Victim Service Provider]]</f>
        <v>0</v>
      </c>
      <c r="T345" t="str">
        <f>Table1[[#This Row],[Target Population]]</f>
        <v>NA</v>
      </c>
      <c r="U345">
        <f>Table1[[#This Row],[Bed Type]]</f>
        <v>0</v>
      </c>
      <c r="V345" t="str">
        <f>Table1[[#This Row],[address1]]</f>
        <v>208 White Street</v>
      </c>
      <c r="W345">
        <f>Table1[[#This Row],[address2]]</f>
        <v>0</v>
      </c>
      <c r="X345" t="str">
        <f>Table1[[#This Row],[city]]</f>
        <v>Morganton</v>
      </c>
      <c r="Y345" t="str">
        <f>Table1[[#This Row],[state]]</f>
        <v>NC</v>
      </c>
      <c r="Z345">
        <f>Table1[[#This Row],[zip]]</f>
        <v>28655</v>
      </c>
    </row>
    <row r="346" spans="2:26" x14ac:dyDescent="0.35">
      <c r="B346" t="str">
        <f>Table1[[#This Row],[CoC]]</f>
        <v>North Carolina Balance of State CoC</v>
      </c>
      <c r="C346" t="str">
        <f>IF(OR(Table2[[#This Row],[CoC]]="Durham City &amp; County CoC",Table2[[#This Row],[CoC]]="Chapel Hill/Orange County CoC"),"NA",(_xlfn.XLOOKUP(Table2[[#This Row],[HMIS Project ID]],'region ref'!A:A,'region ref'!C:C,"",0)))</f>
        <v>Region 9</v>
      </c>
      <c r="D346" t="str">
        <f>IF(OR(Table2[[#This Row],[CoC]]="Durham City &amp; County CoC",Table2[[#This Row],[CoC]]="Chapel Hill/Orange County CoC"),Table2[[#This Row],[CoC]],(_xlfn.XLOOKUP(Table2[[#This Row],[HMIS Project ID]],'region ref'!A:A,'region ref'!B:B,"",0)))</f>
        <v>Edgecombe</v>
      </c>
      <c r="E346" t="str">
        <f>Table1[[#This Row],[Organization Name]]</f>
        <v>The Mercer Foundation - Edgecombe County</v>
      </c>
      <c r="F346" t="str">
        <f>Table1[[#This Row],[Project Name]]</f>
        <v>The Mercer Foundation - Edgecombe County - Tri County Veterans Home - TH - Private</v>
      </c>
      <c r="G346">
        <f>Table1[[#This Row],[HMIS Project ID]]</f>
        <v>20133</v>
      </c>
      <c r="H346" t="str">
        <f>Table1[[#This Row],[Project Type]]</f>
        <v>TH</v>
      </c>
      <c r="I346">
        <f>Table1[[#This Row],[Beds HH w/ Children]]</f>
        <v>0</v>
      </c>
      <c r="J346">
        <f>Table1[[#This Row],[Units HH w/ Children]]</f>
        <v>0</v>
      </c>
      <c r="K346">
        <f>Table1[[#This Row],[Beds HH w/o Children]]</f>
        <v>4</v>
      </c>
      <c r="L346">
        <f>Table1[[#This Row],[Year-Round Beds]]</f>
        <v>4</v>
      </c>
      <c r="M346">
        <f>Table1[[#This Row],[Overflow Beds]]</f>
        <v>0</v>
      </c>
      <c r="N346">
        <f>Table1[[#This Row],[Total Seasonal Beds]]</f>
        <v>0</v>
      </c>
      <c r="O346">
        <f>Table1[[#This Row],[Total Beds]]</f>
        <v>4</v>
      </c>
      <c r="P346">
        <f>Table1[[#This Row],[Pit Count]]</f>
        <v>3</v>
      </c>
      <c r="Q346" s="12">
        <f>IFERROR(Table2[[#This Row],[Pit Count]]/Table2[[#This Row],[Total Beds]],"0")</f>
        <v>0.75</v>
      </c>
      <c r="R346" t="str">
        <f>Table1[[#This Row],[HMIS Participating]]</f>
        <v>Yes</v>
      </c>
      <c r="S346">
        <f>Table1[[#This Row],[Victim Service Provider]]</f>
        <v>0</v>
      </c>
      <c r="T346" t="str">
        <f>Table1[[#This Row],[Target Population]]</f>
        <v>NA</v>
      </c>
      <c r="U346">
        <f>Table1[[#This Row],[Bed Type]]</f>
        <v>0</v>
      </c>
      <c r="V346" t="str">
        <f>Table1[[#This Row],[address1]]</f>
        <v>735 Rose Street</v>
      </c>
      <c r="W346">
        <f>Table1[[#This Row],[address2]]</f>
        <v>0</v>
      </c>
      <c r="X346" t="str">
        <f>Table1[[#This Row],[city]]</f>
        <v>Rocky Mount</v>
      </c>
      <c r="Y346" t="str">
        <f>Table1[[#This Row],[state]]</f>
        <v>NC</v>
      </c>
      <c r="Z346">
        <f>Table1[[#This Row],[zip]]</f>
        <v>27801</v>
      </c>
    </row>
    <row r="347" spans="2:26" x14ac:dyDescent="0.35">
      <c r="B347" t="str">
        <f>Table1[[#This Row],[CoC]]</f>
        <v>North Carolina Balance of State CoC</v>
      </c>
      <c r="C347" t="str">
        <f>IF(OR(Table2[[#This Row],[CoC]]="Durham City &amp; County CoC",Table2[[#This Row],[CoC]]="Chapel Hill/Orange County CoC"),"NA",(_xlfn.XLOOKUP(Table2[[#This Row],[HMIS Project ID]],'region ref'!A:A,'region ref'!C:C,"",0)))</f>
        <v>Region 09</v>
      </c>
      <c r="D347" t="str">
        <f>IF(OR(Table2[[#This Row],[CoC]]="Durham City &amp; County CoC",Table2[[#This Row],[CoC]]="Chapel Hill/Orange County CoC"),Table2[[#This Row],[CoC]],(_xlfn.XLOOKUP(Table2[[#This Row],[HMIS Project ID]],'region ref'!A:A,'region ref'!B:B,"",0)))</f>
        <v>Multiple</v>
      </c>
      <c r="E347" t="str">
        <f>Table1[[#This Row],[Organization Name]]</f>
        <v>The REACH Center - Edgecombe County</v>
      </c>
      <c r="F347" t="str">
        <f>Table1[[#This Row],[Project Name]]</f>
        <v>The REACH Center - Edgecombe County - Choosing Home - RRH - SFRF</v>
      </c>
      <c r="G347">
        <f>Table1[[#This Row],[HMIS Project ID]]</f>
        <v>20774</v>
      </c>
      <c r="H347" t="str">
        <f>Table1[[#This Row],[Project Type]]</f>
        <v>RRH</v>
      </c>
      <c r="I347">
        <f>Table1[[#This Row],[Beds HH w/ Children]]</f>
        <v>0</v>
      </c>
      <c r="J347">
        <f>Table1[[#This Row],[Units HH w/ Children]]</f>
        <v>0</v>
      </c>
      <c r="K347">
        <f>Table1[[#This Row],[Beds HH w/o Children]]</f>
        <v>0</v>
      </c>
      <c r="L347">
        <f>Table1[[#This Row],[Year-Round Beds]]</f>
        <v>0</v>
      </c>
      <c r="M347">
        <f>Table1[[#This Row],[Overflow Beds]]</f>
        <v>0</v>
      </c>
      <c r="N347">
        <f>Table1[[#This Row],[Total Seasonal Beds]]</f>
        <v>0</v>
      </c>
      <c r="O347">
        <f>Table1[[#This Row],[Total Beds]]</f>
        <v>0</v>
      </c>
      <c r="P347">
        <f>Table1[[#This Row],[Pit Count]]</f>
        <v>0</v>
      </c>
      <c r="Q347" s="12" t="str">
        <f>IFERROR(Table2[[#This Row],[Pit Count]]/Table2[[#This Row],[Total Beds]],"0")</f>
        <v>0</v>
      </c>
      <c r="R347" t="str">
        <f>Table1[[#This Row],[HMIS Participating]]</f>
        <v>Yes</v>
      </c>
      <c r="S347">
        <f>Table1[[#This Row],[Victim Service Provider]]</f>
        <v>0</v>
      </c>
      <c r="T347" t="str">
        <f>Table1[[#This Row],[Target Population]]</f>
        <v>NA</v>
      </c>
      <c r="U347">
        <f>Table1[[#This Row],[Bed Type]]</f>
        <v>0</v>
      </c>
      <c r="V347" t="str">
        <f>Table1[[#This Row],[address1]]</f>
        <v>921 Hunter Hill Road</v>
      </c>
      <c r="W347">
        <f>Table1[[#This Row],[address2]]</f>
        <v>0</v>
      </c>
      <c r="X347" t="str">
        <f>Table1[[#This Row],[city]]</f>
        <v>Rocky Mount</v>
      </c>
      <c r="Y347" t="str">
        <f>Table1[[#This Row],[state]]</f>
        <v>NC</v>
      </c>
      <c r="Z347">
        <f>Table1[[#This Row],[zip]]</f>
        <v>27886</v>
      </c>
    </row>
    <row r="348" spans="2:26" x14ac:dyDescent="0.35">
      <c r="B348" t="str">
        <f>Table1[[#This Row],[CoC]]</f>
        <v>North Carolina Balance of State CoC</v>
      </c>
      <c r="C348" t="str">
        <f>IF(OR(Table2[[#This Row],[CoC]]="Durham City &amp; County CoC",Table2[[#This Row],[CoC]]="Chapel Hill/Orange County CoC"),"NA",(_xlfn.XLOOKUP(Table2[[#This Row],[HMIS Project ID]],'region ref'!A:A,'region ref'!C:C,"",0)))</f>
        <v>Multiple</v>
      </c>
      <c r="D348" t="str">
        <f>IF(OR(Table2[[#This Row],[CoC]]="Durham City &amp; County CoC",Table2[[#This Row],[CoC]]="Chapel Hill/Orange County CoC"),Table2[[#This Row],[CoC]],(_xlfn.XLOOKUP(Table2[[#This Row],[HMIS Project ID]],'region ref'!A:A,'region ref'!B:B,"",0)))</f>
        <v>Multiple</v>
      </c>
      <c r="E348" t="str">
        <f>Table1[[#This Row],[Organization Name]]</f>
        <v>Trillium - Multiple BoS Counties</v>
      </c>
      <c r="F348" t="str">
        <f>Table1[[#This Row],[Project Name]]</f>
        <v>Trillium - Multiple BoS Counties - PSH#1 - PSH - HUD</v>
      </c>
      <c r="G348">
        <f>Table1[[#This Row],[HMIS Project ID]]</f>
        <v>1340</v>
      </c>
      <c r="H348" t="str">
        <f>Table1[[#This Row],[Project Type]]</f>
        <v>PSH</v>
      </c>
      <c r="I348">
        <f>Table1[[#This Row],[Beds HH w/ Children]]</f>
        <v>62</v>
      </c>
      <c r="J348">
        <f>Table1[[#This Row],[Units HH w/ Children]]</f>
        <v>17</v>
      </c>
      <c r="K348">
        <f>Table1[[#This Row],[Beds HH w/o Children]]</f>
        <v>71</v>
      </c>
      <c r="L348">
        <f>Table1[[#This Row],[Year-Round Beds]]</f>
        <v>133</v>
      </c>
      <c r="M348">
        <f>Table1[[#This Row],[Overflow Beds]]</f>
        <v>0</v>
      </c>
      <c r="N348">
        <f>Table1[[#This Row],[Total Seasonal Beds]]</f>
        <v>0</v>
      </c>
      <c r="O348">
        <f>Table1[[#This Row],[Total Beds]]</f>
        <v>133</v>
      </c>
      <c r="P348">
        <f>Table1[[#This Row],[Pit Count]]</f>
        <v>133</v>
      </c>
      <c r="Q348" s="12">
        <f>IFERROR(Table2[[#This Row],[Pit Count]]/Table2[[#This Row],[Total Beds]],"0")</f>
        <v>1</v>
      </c>
      <c r="R348" t="str">
        <f>Table1[[#This Row],[HMIS Participating]]</f>
        <v>Yes</v>
      </c>
      <c r="S348">
        <f>Table1[[#This Row],[Victim Service Provider]]</f>
        <v>0</v>
      </c>
      <c r="T348" t="str">
        <f>Table1[[#This Row],[Target Population]]</f>
        <v>NA</v>
      </c>
      <c r="U348">
        <f>Table1[[#This Row],[Bed Type]]</f>
        <v>0</v>
      </c>
      <c r="V348" t="str">
        <f>Table1[[#This Row],[address1]]</f>
        <v>201 West First St</v>
      </c>
      <c r="W348">
        <f>Table1[[#This Row],[address2]]</f>
        <v>0</v>
      </c>
      <c r="X348" t="str">
        <f>Table1[[#This Row],[city]]</f>
        <v>Greenville</v>
      </c>
      <c r="Y348" t="str">
        <f>Table1[[#This Row],[state]]</f>
        <v>NC</v>
      </c>
      <c r="Z348">
        <f>Table1[[#This Row],[zip]]</f>
        <v>28562</v>
      </c>
    </row>
    <row r="349" spans="2:26" x14ac:dyDescent="0.35">
      <c r="B349" t="str">
        <f>Table1[[#This Row],[CoC]]</f>
        <v>North Carolina Balance of State CoC</v>
      </c>
      <c r="C349" t="str">
        <f>IF(OR(Table2[[#This Row],[CoC]]="Durham City &amp; County CoC",Table2[[#This Row],[CoC]]="Chapel Hill/Orange County CoC"),"NA",(_xlfn.XLOOKUP(Table2[[#This Row],[HMIS Project ID]],'region ref'!A:A,'region ref'!C:C,"",0)))</f>
        <v>Multiple</v>
      </c>
      <c r="D349" t="str">
        <f>IF(OR(Table2[[#This Row],[CoC]]="Durham City &amp; County CoC",Table2[[#This Row],[CoC]]="Chapel Hill/Orange County CoC"),Table2[[#This Row],[CoC]],(_xlfn.XLOOKUP(Table2[[#This Row],[HMIS Project ID]],'region ref'!A:A,'region ref'!B:B,"",0)))</f>
        <v>Multiple</v>
      </c>
      <c r="E349" t="str">
        <f>Table1[[#This Row],[Organization Name]]</f>
        <v>Trillium - Multiple BoS Counties</v>
      </c>
      <c r="F349" t="str">
        <f>Table1[[#This Row],[Project Name]]</f>
        <v>Trillium - Multiple BoS Counties - PSH#2 - PSH - HUD</v>
      </c>
      <c r="G349">
        <f>Table1[[#This Row],[HMIS Project ID]]</f>
        <v>4722</v>
      </c>
      <c r="H349" t="str">
        <f>Table1[[#This Row],[Project Type]]</f>
        <v>PSH</v>
      </c>
      <c r="I349">
        <f>Table1[[#This Row],[Beds HH w/ Children]]</f>
        <v>19</v>
      </c>
      <c r="J349">
        <f>Table1[[#This Row],[Units HH w/ Children]]</f>
        <v>7</v>
      </c>
      <c r="K349">
        <f>Table1[[#This Row],[Beds HH w/o Children]]</f>
        <v>8</v>
      </c>
      <c r="L349">
        <f>Table1[[#This Row],[Year-Round Beds]]</f>
        <v>27</v>
      </c>
      <c r="M349">
        <f>Table1[[#This Row],[Overflow Beds]]</f>
        <v>0</v>
      </c>
      <c r="N349">
        <f>Table1[[#This Row],[Total Seasonal Beds]]</f>
        <v>0</v>
      </c>
      <c r="O349">
        <f>Table1[[#This Row],[Total Beds]]</f>
        <v>27</v>
      </c>
      <c r="P349">
        <f>Table1[[#This Row],[Pit Count]]</f>
        <v>27</v>
      </c>
      <c r="Q349" s="12">
        <f>IFERROR(Table2[[#This Row],[Pit Count]]/Table2[[#This Row],[Total Beds]],"0")</f>
        <v>1</v>
      </c>
      <c r="R349" t="str">
        <f>Table1[[#This Row],[HMIS Participating]]</f>
        <v>Yes</v>
      </c>
      <c r="S349">
        <f>Table1[[#This Row],[Victim Service Provider]]</f>
        <v>0</v>
      </c>
      <c r="T349" t="str">
        <f>Table1[[#This Row],[Target Population]]</f>
        <v>NA</v>
      </c>
      <c r="U349">
        <f>Table1[[#This Row],[Bed Type]]</f>
        <v>0</v>
      </c>
      <c r="V349" t="str">
        <f>Table1[[#This Row],[address1]]</f>
        <v>201 West First Street</v>
      </c>
      <c r="W349">
        <f>Table1[[#This Row],[address2]]</f>
        <v>0</v>
      </c>
      <c r="X349" t="str">
        <f>Table1[[#This Row],[city]]</f>
        <v>Greenville</v>
      </c>
      <c r="Y349" t="str">
        <f>Table1[[#This Row],[state]]</f>
        <v>NC</v>
      </c>
      <c r="Z349">
        <f>Table1[[#This Row],[zip]]</f>
        <v>28540</v>
      </c>
    </row>
    <row r="350" spans="2:26" x14ac:dyDescent="0.35">
      <c r="B350" t="str">
        <f>Table1[[#This Row],[CoC]]</f>
        <v>North Carolina Balance of State CoC</v>
      </c>
      <c r="C350" t="str">
        <f>IF(OR(Table2[[#This Row],[CoC]]="Durham City &amp; County CoC",Table2[[#This Row],[CoC]]="Chapel Hill/Orange County CoC"),"NA",(_xlfn.XLOOKUP(Table2[[#This Row],[HMIS Project ID]],'region ref'!A:A,'region ref'!C:C,"",0)))</f>
        <v>Multiple</v>
      </c>
      <c r="D350" t="str">
        <f>IF(OR(Table2[[#This Row],[CoC]]="Durham City &amp; County CoC",Table2[[#This Row],[CoC]]="Chapel Hill/Orange County CoC"),Table2[[#This Row],[CoC]],(_xlfn.XLOOKUP(Table2[[#This Row],[HMIS Project ID]],'region ref'!A:A,'region ref'!B:B,"",0)))</f>
        <v>Multiple</v>
      </c>
      <c r="E350" t="str">
        <f>Table1[[#This Row],[Organization Name]]</f>
        <v>Trillium - Multiple BoS Counties</v>
      </c>
      <c r="F350" t="str">
        <f>Table1[[#This Row],[Project Name]]</f>
        <v>Trillium - Multiple BoS Counties - PSH#3 - PSH - HUD</v>
      </c>
      <c r="G350">
        <f>Table1[[#This Row],[HMIS Project ID]]</f>
        <v>7224</v>
      </c>
      <c r="H350" t="str">
        <f>Table1[[#This Row],[Project Type]]</f>
        <v>PSH</v>
      </c>
      <c r="I350">
        <f>Table1[[#This Row],[Beds HH w/ Children]]</f>
        <v>3</v>
      </c>
      <c r="J350">
        <f>Table1[[#This Row],[Units HH w/ Children]]</f>
        <v>1</v>
      </c>
      <c r="K350">
        <f>Table1[[#This Row],[Beds HH w/o Children]]</f>
        <v>10</v>
      </c>
      <c r="L350">
        <f>Table1[[#This Row],[Year-Round Beds]]</f>
        <v>13</v>
      </c>
      <c r="M350">
        <f>Table1[[#This Row],[Overflow Beds]]</f>
        <v>0</v>
      </c>
      <c r="N350">
        <f>Table1[[#This Row],[Total Seasonal Beds]]</f>
        <v>0</v>
      </c>
      <c r="O350">
        <f>Table1[[#This Row],[Total Beds]]</f>
        <v>13</v>
      </c>
      <c r="P350">
        <f>Table1[[#This Row],[Pit Count]]</f>
        <v>13</v>
      </c>
      <c r="Q350" s="12">
        <f>IFERROR(Table2[[#This Row],[Pit Count]]/Table2[[#This Row],[Total Beds]],"0")</f>
        <v>1</v>
      </c>
      <c r="R350" t="str">
        <f>Table1[[#This Row],[HMIS Participating]]</f>
        <v>Yes</v>
      </c>
      <c r="S350">
        <f>Table1[[#This Row],[Victim Service Provider]]</f>
        <v>0</v>
      </c>
      <c r="T350" t="str">
        <f>Table1[[#This Row],[Target Population]]</f>
        <v>NA</v>
      </c>
      <c r="U350">
        <f>Table1[[#This Row],[Bed Type]]</f>
        <v>0</v>
      </c>
      <c r="V350" t="str">
        <f>Table1[[#This Row],[address1]]</f>
        <v>201 West First Street</v>
      </c>
      <c r="W350">
        <f>Table1[[#This Row],[address2]]</f>
        <v>0</v>
      </c>
      <c r="X350" t="str">
        <f>Table1[[#This Row],[city]]</f>
        <v>Greenville</v>
      </c>
      <c r="Y350" t="str">
        <f>Table1[[#This Row],[state]]</f>
        <v>NC</v>
      </c>
      <c r="Z350">
        <f>Table1[[#This Row],[zip]]</f>
        <v>27804</v>
      </c>
    </row>
    <row r="351" spans="2:26" x14ac:dyDescent="0.35">
      <c r="B351" t="str">
        <f>Table1[[#This Row],[CoC]]</f>
        <v>North Carolina Balance of State CoC</v>
      </c>
      <c r="C351" t="str">
        <f>IF(OR(Table2[[#This Row],[CoC]]="Durham City &amp; County CoC",Table2[[#This Row],[CoC]]="Chapel Hill/Orange County CoC"),"NA",(_xlfn.XLOOKUP(Table2[[#This Row],[HMIS Project ID]],'region ref'!A:A,'region ref'!C:C,"",0)))</f>
        <v>Region 13</v>
      </c>
      <c r="D351" t="str">
        <f>IF(OR(Table2[[#This Row],[CoC]]="Durham City &amp; County CoC",Table2[[#This Row],[CoC]]="Chapel Hill/Orange County CoC"),Table2[[#This Row],[CoC]],(_xlfn.XLOOKUP(Table2[[#This Row],[HMIS Project ID]],'region ref'!A:A,'region ref'!B:B,"",0)))</f>
        <v>Onslow</v>
      </c>
      <c r="E351" t="str">
        <f>Table1[[#This Row],[Organization Name]]</f>
        <v>Trillium - Multiple BoS Counties</v>
      </c>
      <c r="F351" t="str">
        <f>Table1[[#This Row],[Project Name]]</f>
        <v>Trillium - Multiple BoS Counties - Region 13 Trillium RRH - RRH - HUD</v>
      </c>
      <c r="G351">
        <f>Table1[[#This Row],[HMIS Project ID]]</f>
        <v>20364</v>
      </c>
      <c r="H351" t="str">
        <f>Table1[[#This Row],[Project Type]]</f>
        <v>RRH</v>
      </c>
      <c r="I351">
        <f>Table1[[#This Row],[Beds HH w/ Children]]</f>
        <v>14</v>
      </c>
      <c r="J351">
        <f>Table1[[#This Row],[Units HH w/ Children]]</f>
        <v>5</v>
      </c>
      <c r="K351">
        <f>Table1[[#This Row],[Beds HH w/o Children]]</f>
        <v>12</v>
      </c>
      <c r="L351">
        <f>Table1[[#This Row],[Year-Round Beds]]</f>
        <v>26</v>
      </c>
      <c r="M351">
        <f>Table1[[#This Row],[Overflow Beds]]</f>
        <v>0</v>
      </c>
      <c r="N351">
        <f>Table1[[#This Row],[Total Seasonal Beds]]</f>
        <v>0</v>
      </c>
      <c r="O351">
        <f>Table1[[#This Row],[Total Beds]]</f>
        <v>26</v>
      </c>
      <c r="P351">
        <f>Table1[[#This Row],[Pit Count]]</f>
        <v>26</v>
      </c>
      <c r="Q351" s="12">
        <f>IFERROR(Table2[[#This Row],[Pit Count]]/Table2[[#This Row],[Total Beds]],"0")</f>
        <v>1</v>
      </c>
      <c r="R351" t="str">
        <f>Table1[[#This Row],[HMIS Participating]]</f>
        <v>Yes</v>
      </c>
      <c r="S351">
        <f>Table1[[#This Row],[Victim Service Provider]]</f>
        <v>0</v>
      </c>
      <c r="T351" t="str">
        <f>Table1[[#This Row],[Target Population]]</f>
        <v>NA</v>
      </c>
      <c r="U351">
        <f>Table1[[#This Row],[Bed Type]]</f>
        <v>0</v>
      </c>
      <c r="V351" t="str">
        <f>Table1[[#This Row],[address1]]</f>
        <v>201 West First Street</v>
      </c>
      <c r="W351">
        <f>Table1[[#This Row],[address2]]</f>
        <v>0</v>
      </c>
      <c r="X351" t="str">
        <f>Table1[[#This Row],[city]]</f>
        <v>Greenville</v>
      </c>
      <c r="Y351" t="str">
        <f>Table1[[#This Row],[state]]</f>
        <v>NC</v>
      </c>
      <c r="Z351">
        <f>Table1[[#This Row],[zip]]</f>
        <v>28546</v>
      </c>
    </row>
    <row r="352" spans="2:26" x14ac:dyDescent="0.35">
      <c r="B352" t="str">
        <f>Table1[[#This Row],[CoC]]</f>
        <v>North Carolina Balance of State CoC</v>
      </c>
      <c r="C352" t="str">
        <f>IF(OR(Table2[[#This Row],[CoC]]="Durham City &amp; County CoC",Table2[[#This Row],[CoC]]="Chapel Hill/Orange County CoC"),"NA",(_xlfn.XLOOKUP(Table2[[#This Row],[HMIS Project ID]],'region ref'!A:A,'region ref'!C:C,"",0)))</f>
        <v>Multiple</v>
      </c>
      <c r="D352" t="str">
        <f>IF(OR(Table2[[#This Row],[CoC]]="Durham City &amp; County CoC",Table2[[#This Row],[CoC]]="Chapel Hill/Orange County CoC"),Table2[[#This Row],[CoC]],(_xlfn.XLOOKUP(Table2[[#This Row],[HMIS Project ID]],'region ref'!A:A,'region ref'!B:B,"",0)))</f>
        <v>Multiple</v>
      </c>
      <c r="E352" t="str">
        <f>Table1[[#This Row],[Organization Name]]</f>
        <v>Trillium - Multiple BoS Counties</v>
      </c>
      <c r="F352" t="str">
        <f>Table1[[#This Row],[Project Name]]</f>
        <v>Trillium - Multiple BoS Counties - Shelter Plus Care I - PSH - HUD</v>
      </c>
      <c r="G352">
        <f>Table1[[#This Row],[HMIS Project ID]]</f>
        <v>1605</v>
      </c>
      <c r="H352" t="str">
        <f>Table1[[#This Row],[Project Type]]</f>
        <v>PSH</v>
      </c>
      <c r="I352">
        <f>Table1[[#This Row],[Beds HH w/ Children]]</f>
        <v>7</v>
      </c>
      <c r="J352">
        <f>Table1[[#This Row],[Units HH w/ Children]]</f>
        <v>3</v>
      </c>
      <c r="K352">
        <f>Table1[[#This Row],[Beds HH w/o Children]]</f>
        <v>21</v>
      </c>
      <c r="L352">
        <f>Table1[[#This Row],[Year-Round Beds]]</f>
        <v>28</v>
      </c>
      <c r="M352">
        <f>Table1[[#This Row],[Overflow Beds]]</f>
        <v>0</v>
      </c>
      <c r="N352">
        <f>Table1[[#This Row],[Total Seasonal Beds]]</f>
        <v>0</v>
      </c>
      <c r="O352">
        <f>Table1[[#This Row],[Total Beds]]</f>
        <v>28</v>
      </c>
      <c r="P352">
        <f>Table1[[#This Row],[Pit Count]]</f>
        <v>28</v>
      </c>
      <c r="Q352" s="12">
        <f>IFERROR(Table2[[#This Row],[Pit Count]]/Table2[[#This Row],[Total Beds]],"0")</f>
        <v>1</v>
      </c>
      <c r="R352" t="str">
        <f>Table1[[#This Row],[HMIS Participating]]</f>
        <v>Yes</v>
      </c>
      <c r="S352">
        <f>Table1[[#This Row],[Victim Service Provider]]</f>
        <v>0</v>
      </c>
      <c r="T352" t="str">
        <f>Table1[[#This Row],[Target Population]]</f>
        <v>NA</v>
      </c>
      <c r="U352">
        <f>Table1[[#This Row],[Bed Type]]</f>
        <v>0</v>
      </c>
      <c r="V352" t="str">
        <f>Table1[[#This Row],[address1]]</f>
        <v>100 South James ST.</v>
      </c>
      <c r="W352">
        <f>Table1[[#This Row],[address2]]</f>
        <v>0</v>
      </c>
      <c r="X352" t="str">
        <f>Table1[[#This Row],[city]]</f>
        <v>Goldsboro</v>
      </c>
      <c r="Y352" t="str">
        <f>Table1[[#This Row],[state]]</f>
        <v>NC</v>
      </c>
      <c r="Z352">
        <f>Table1[[#This Row],[zip]]</f>
        <v>27530</v>
      </c>
    </row>
    <row r="353" spans="2:26" x14ac:dyDescent="0.35">
      <c r="B353" t="str">
        <f>Table1[[#This Row],[CoC]]</f>
        <v>North Carolina Balance of State CoC</v>
      </c>
      <c r="C353" t="str">
        <f>IF(OR(Table2[[#This Row],[CoC]]="Durham City &amp; County CoC",Table2[[#This Row],[CoC]]="Chapel Hill/Orange County CoC"),"NA",(_xlfn.XLOOKUP(Table2[[#This Row],[HMIS Project ID]],'region ref'!A:A,'region ref'!C:C,"",0)))</f>
        <v>Multiple</v>
      </c>
      <c r="D353" t="str">
        <f>IF(OR(Table2[[#This Row],[CoC]]="Durham City &amp; County CoC",Table2[[#This Row],[CoC]]="Chapel Hill/Orange County CoC"),Table2[[#This Row],[CoC]],(_xlfn.XLOOKUP(Table2[[#This Row],[HMIS Project ID]],'region ref'!A:A,'region ref'!B:B,"",0)))</f>
        <v>Multiple</v>
      </c>
      <c r="E353" t="str">
        <f>Table1[[#This Row],[Organization Name]]</f>
        <v>Trillium - Multiple BoS Counties</v>
      </c>
      <c r="F353" t="str">
        <f>Table1[[#This Row],[Project Name]]</f>
        <v>Trillium - Multiple BoS Counties - Shelter Plus Care III - PSH - HUD</v>
      </c>
      <c r="G353">
        <f>Table1[[#This Row],[HMIS Project ID]]</f>
        <v>5286</v>
      </c>
      <c r="H353" t="str">
        <f>Table1[[#This Row],[Project Type]]</f>
        <v>PSH</v>
      </c>
      <c r="I353">
        <f>Table1[[#This Row],[Beds HH w/ Children]]</f>
        <v>28</v>
      </c>
      <c r="J353">
        <f>Table1[[#This Row],[Units HH w/ Children]]</f>
        <v>7</v>
      </c>
      <c r="K353">
        <f>Table1[[#This Row],[Beds HH w/o Children]]</f>
        <v>23</v>
      </c>
      <c r="L353">
        <f>Table1[[#This Row],[Year-Round Beds]]</f>
        <v>51</v>
      </c>
      <c r="M353">
        <f>Table1[[#This Row],[Overflow Beds]]</f>
        <v>0</v>
      </c>
      <c r="N353">
        <f>Table1[[#This Row],[Total Seasonal Beds]]</f>
        <v>0</v>
      </c>
      <c r="O353">
        <f>Table1[[#This Row],[Total Beds]]</f>
        <v>51</v>
      </c>
      <c r="P353">
        <f>Table1[[#This Row],[Pit Count]]</f>
        <v>51</v>
      </c>
      <c r="Q353" s="12">
        <f>IFERROR(Table2[[#This Row],[Pit Count]]/Table2[[#This Row],[Total Beds]],"0")</f>
        <v>1</v>
      </c>
      <c r="R353" t="str">
        <f>Table1[[#This Row],[HMIS Participating]]</f>
        <v>Yes</v>
      </c>
      <c r="S353">
        <f>Table1[[#This Row],[Victim Service Provider]]</f>
        <v>0</v>
      </c>
      <c r="T353" t="str">
        <f>Table1[[#This Row],[Target Population]]</f>
        <v>NA</v>
      </c>
      <c r="U353">
        <f>Table1[[#This Row],[Bed Type]]</f>
        <v>0</v>
      </c>
      <c r="V353" t="str">
        <f>Table1[[#This Row],[address1]]</f>
        <v>500 Nash Medical Arts Mall</v>
      </c>
      <c r="W353">
        <f>Table1[[#This Row],[address2]]</f>
        <v>0</v>
      </c>
      <c r="X353" t="str">
        <f>Table1[[#This Row],[city]]</f>
        <v>Rocky Mount</v>
      </c>
      <c r="Y353" t="str">
        <f>Table1[[#This Row],[state]]</f>
        <v>NC</v>
      </c>
      <c r="Z353">
        <f>Table1[[#This Row],[zip]]</f>
        <v>27530</v>
      </c>
    </row>
    <row r="354" spans="2:26" x14ac:dyDescent="0.35">
      <c r="B354" t="str">
        <f>Table1[[#This Row],[CoC]]</f>
        <v>North Carolina Balance of State CoC</v>
      </c>
      <c r="C354" t="str">
        <f>IF(OR(Table2[[#This Row],[CoC]]="Durham City &amp; County CoC",Table2[[#This Row],[CoC]]="Chapel Hill/Orange County CoC"),"NA",(_xlfn.XLOOKUP(Table2[[#This Row],[HMIS Project ID]],'region ref'!A:A,'region ref'!C:C,"",0)))</f>
        <v>Region 08</v>
      </c>
      <c r="D354" t="str">
        <f>IF(OR(Table2[[#This Row],[CoC]]="Durham City &amp; County CoC",Table2[[#This Row],[CoC]]="Chapel Hill/Orange County CoC"),Table2[[#This Row],[CoC]],(_xlfn.XLOOKUP(Table2[[#This Row],[HMIS Project ID]],'region ref'!A:A,'region ref'!B:B,"",0)))</f>
        <v>Multiple</v>
      </c>
      <c r="E354" t="str">
        <f>Table1[[#This Row],[Organization Name]]</f>
        <v>Trillium - Multiple BoS Counties</v>
      </c>
      <c r="F354" t="str">
        <f>Table1[[#This Row],[Project Name]]</f>
        <v>Trillium - Multiple BoS Counties - Shelter Plus Care Southeast - PSH - HUD</v>
      </c>
      <c r="G354">
        <f>Table1[[#This Row],[HMIS Project ID]]</f>
        <v>7430</v>
      </c>
      <c r="H354" t="str">
        <f>Table1[[#This Row],[Project Type]]</f>
        <v>PSH</v>
      </c>
      <c r="I354">
        <f>Table1[[#This Row],[Beds HH w/ Children]]</f>
        <v>2</v>
      </c>
      <c r="J354">
        <f>Table1[[#This Row],[Units HH w/ Children]]</f>
        <v>1</v>
      </c>
      <c r="K354">
        <f>Table1[[#This Row],[Beds HH w/o Children]]</f>
        <v>10</v>
      </c>
      <c r="L354">
        <f>Table1[[#This Row],[Year-Round Beds]]</f>
        <v>12</v>
      </c>
      <c r="M354">
        <f>Table1[[#This Row],[Overflow Beds]]</f>
        <v>0</v>
      </c>
      <c r="N354">
        <f>Table1[[#This Row],[Total Seasonal Beds]]</f>
        <v>0</v>
      </c>
      <c r="O354">
        <f>Table1[[#This Row],[Total Beds]]</f>
        <v>12</v>
      </c>
      <c r="P354">
        <f>Table1[[#This Row],[Pit Count]]</f>
        <v>12</v>
      </c>
      <c r="Q354" s="12">
        <f>IFERROR(Table2[[#This Row],[Pit Count]]/Table2[[#This Row],[Total Beds]],"0")</f>
        <v>1</v>
      </c>
      <c r="R354" t="str">
        <f>Table1[[#This Row],[HMIS Participating]]</f>
        <v>Yes</v>
      </c>
      <c r="S354">
        <f>Table1[[#This Row],[Victim Service Provider]]</f>
        <v>0</v>
      </c>
      <c r="T354" t="str">
        <f>Table1[[#This Row],[Target Population]]</f>
        <v>NA</v>
      </c>
      <c r="U354">
        <f>Table1[[#This Row],[Bed Type]]</f>
        <v>0</v>
      </c>
      <c r="V354" t="str">
        <f>Table1[[#This Row],[address1]]</f>
        <v>100 South James ST.</v>
      </c>
      <c r="W354">
        <f>Table1[[#This Row],[address2]]</f>
        <v>0</v>
      </c>
      <c r="X354" t="str">
        <f>Table1[[#This Row],[city]]</f>
        <v>Goldsboro</v>
      </c>
      <c r="Y354" t="str">
        <f>Table1[[#This Row],[state]]</f>
        <v>NC</v>
      </c>
      <c r="Z354">
        <f>Table1[[#This Row],[zip]]</f>
        <v>28358</v>
      </c>
    </row>
    <row r="355" spans="2:26" x14ac:dyDescent="0.35">
      <c r="B355" t="str">
        <f>Table1[[#This Row],[CoC]]</f>
        <v>North Carolina Balance of State CoC</v>
      </c>
      <c r="C355" t="str">
        <f>IF(OR(Table2[[#This Row],[CoC]]="Durham City &amp; County CoC",Table2[[#This Row],[CoC]]="Chapel Hill/Orange County CoC"),"NA",(_xlfn.XLOOKUP(Table2[[#This Row],[HMIS Project ID]],'region ref'!A:A,'region ref'!C:C,"",0)))</f>
        <v>Region 05</v>
      </c>
      <c r="D355" t="str">
        <f>IF(OR(Table2[[#This Row],[CoC]]="Durham City &amp; County CoC",Table2[[#This Row],[CoC]]="Chapel Hill/Orange County CoC"),Table2[[#This Row],[CoC]],(_xlfn.XLOOKUP(Table2[[#This Row],[HMIS Project ID]],'region ref'!A:A,'region ref'!B:B,"",0)))</f>
        <v>Union</v>
      </c>
      <c r="E355" t="str">
        <f>Table1[[#This Row],[Organization Name]]</f>
        <v>Turning Point - Union County</v>
      </c>
      <c r="F355" t="str">
        <f>Table1[[#This Row],[Project Name]]</f>
        <v>Turning Point - Union County - DV Shelter - ES - Private</v>
      </c>
      <c r="G355">
        <f>Table1[[#This Row],[HMIS Project ID]]</f>
        <v>4792</v>
      </c>
      <c r="H355" t="str">
        <f>Table1[[#This Row],[Project Type]]</f>
        <v>ES</v>
      </c>
      <c r="I355">
        <f>Table1[[#This Row],[Beds HH w/ Children]]</f>
        <v>19</v>
      </c>
      <c r="J355">
        <f>Table1[[#This Row],[Units HH w/ Children]]</f>
        <v>5</v>
      </c>
      <c r="K355">
        <f>Table1[[#This Row],[Beds HH w/o Children]]</f>
        <v>20</v>
      </c>
      <c r="L355">
        <f>Table1[[#This Row],[Year-Round Beds]]</f>
        <v>39</v>
      </c>
      <c r="M355">
        <f>Table1[[#This Row],[Overflow Beds]]</f>
        <v>0</v>
      </c>
      <c r="N355">
        <f>Table1[[#This Row],[Total Seasonal Beds]]</f>
        <v>0</v>
      </c>
      <c r="O355">
        <f>Table1[[#This Row],[Total Beds]]</f>
        <v>39</v>
      </c>
      <c r="P355">
        <f>Table1[[#This Row],[Pit Count]]</f>
        <v>14</v>
      </c>
      <c r="Q355" s="12">
        <f>IFERROR(Table2[[#This Row],[Pit Count]]/Table2[[#This Row],[Total Beds]],"0")</f>
        <v>0.35897435897435898</v>
      </c>
      <c r="R355" t="str">
        <f>Table1[[#This Row],[HMIS Participating]]</f>
        <v>Comparable</v>
      </c>
      <c r="S355">
        <f>Table1[[#This Row],[Victim Service Provider]]</f>
        <v>1</v>
      </c>
      <c r="T355" t="str">
        <f>Table1[[#This Row],[Target Population]]</f>
        <v>DV</v>
      </c>
      <c r="U355" t="str">
        <f>Table1[[#This Row],[Bed Type]]</f>
        <v>Facility</v>
      </c>
      <c r="V355">
        <f>Table1[[#This Row],[address1]]</f>
        <v>0</v>
      </c>
      <c r="W355">
        <f>Table1[[#This Row],[address2]]</f>
        <v>0</v>
      </c>
      <c r="X355" t="str">
        <f>Table1[[#This Row],[city]]</f>
        <v>Monroe</v>
      </c>
      <c r="Y355" t="str">
        <f>Table1[[#This Row],[state]]</f>
        <v>NC</v>
      </c>
      <c r="Z355">
        <f>Table1[[#This Row],[zip]]</f>
        <v>28111</v>
      </c>
    </row>
    <row r="356" spans="2:26" x14ac:dyDescent="0.35">
      <c r="B356" t="str">
        <f>Table1[[#This Row],[CoC]]</f>
        <v>North Carolina Balance of State CoC</v>
      </c>
      <c r="C356" t="str">
        <f>IF(OR(Table2[[#This Row],[CoC]]="Durham City &amp; County CoC",Table2[[#This Row],[CoC]]="Chapel Hill/Orange County CoC"),"NA",(_xlfn.XLOOKUP(Table2[[#This Row],[HMIS Project ID]],'region ref'!A:A,'region ref'!C:C,"",0)))</f>
        <v>Region 10</v>
      </c>
      <c r="D356" t="str">
        <f>IF(OR(Table2[[#This Row],[CoC]]="Durham City &amp; County CoC",Table2[[#This Row],[CoC]]="Chapel Hill/Orange County CoC"),Table2[[#This Row],[CoC]],(_xlfn.XLOOKUP(Table2[[#This Row],[HMIS Project ID]],'region ref'!A:A,'region ref'!B:B,"",0)))</f>
        <v>Sampson</v>
      </c>
      <c r="E356" t="str">
        <f>Table1[[#This Row],[Organization Name]]</f>
        <v>U Care Inc. - Sampson County</v>
      </c>
      <c r="F356" t="str">
        <f>Table1[[#This Row],[Project Name]]</f>
        <v>U Care Inc. - Sampson County - DV Shelter</v>
      </c>
      <c r="G356">
        <f>Table1[[#This Row],[HMIS Project ID]]</f>
        <v>20574</v>
      </c>
      <c r="H356" t="str">
        <f>Table1[[#This Row],[Project Type]]</f>
        <v>ES</v>
      </c>
      <c r="I356">
        <f>Table1[[#This Row],[Beds HH w/ Children]]</f>
        <v>8</v>
      </c>
      <c r="J356">
        <f>Table1[[#This Row],[Units HH w/ Children]]</f>
        <v>3</v>
      </c>
      <c r="K356">
        <f>Table1[[#This Row],[Beds HH w/o Children]]</f>
        <v>4</v>
      </c>
      <c r="L356">
        <f>Table1[[#This Row],[Year-Round Beds]]</f>
        <v>12</v>
      </c>
      <c r="M356">
        <f>Table1[[#This Row],[Overflow Beds]]</f>
        <v>0</v>
      </c>
      <c r="N356">
        <f>Table1[[#This Row],[Total Seasonal Beds]]</f>
        <v>0</v>
      </c>
      <c r="O356">
        <f>Table1[[#This Row],[Total Beds]]</f>
        <v>12</v>
      </c>
      <c r="P356">
        <f>Table1[[#This Row],[Pit Count]]</f>
        <v>9</v>
      </c>
      <c r="Q356" s="12">
        <f>IFERROR(Table2[[#This Row],[Pit Count]]/Table2[[#This Row],[Total Beds]],"0")</f>
        <v>0.75</v>
      </c>
      <c r="R356" t="str">
        <f>Table1[[#This Row],[HMIS Participating]]</f>
        <v>No</v>
      </c>
      <c r="S356">
        <f>Table1[[#This Row],[Victim Service Provider]]</f>
        <v>1</v>
      </c>
      <c r="T356" t="str">
        <f>Table1[[#This Row],[Target Population]]</f>
        <v>DV</v>
      </c>
      <c r="U356" t="str">
        <f>Table1[[#This Row],[Bed Type]]</f>
        <v>Facility</v>
      </c>
      <c r="V356">
        <f>Table1[[#This Row],[address1]]</f>
        <v>0</v>
      </c>
      <c r="W356">
        <f>Table1[[#This Row],[address2]]</f>
        <v>0</v>
      </c>
      <c r="X356" t="str">
        <f>Table1[[#This Row],[city]]</f>
        <v>Clinton</v>
      </c>
      <c r="Y356" t="str">
        <f>Table1[[#This Row],[state]]</f>
        <v>NC</v>
      </c>
      <c r="Z356">
        <f>Table1[[#This Row],[zip]]</f>
        <v>28328</v>
      </c>
    </row>
    <row r="357" spans="2:26" x14ac:dyDescent="0.35">
      <c r="B357" t="str">
        <f>Table1[[#This Row],[CoC]]</f>
        <v>North Carolina Balance of State CoC</v>
      </c>
      <c r="C357" t="str">
        <f>IF(OR(Table2[[#This Row],[CoC]]="Durham City &amp; County CoC",Table2[[#This Row],[CoC]]="Chapel Hill/Orange County CoC"),"NA",(_xlfn.XLOOKUP(Table2[[#This Row],[HMIS Project ID]],'region ref'!A:A,'region ref'!C:C,"",0)))</f>
        <v>Region 05</v>
      </c>
      <c r="D357" t="str">
        <f>IF(OR(Table2[[#This Row],[CoC]]="Durham City &amp; County CoC",Table2[[#This Row],[CoC]]="Chapel Hill/Orange County CoC"),Table2[[#This Row],[CoC]],(_xlfn.XLOOKUP(Table2[[#This Row],[HMIS Project ID]],'region ref'!A:A,'region ref'!B:B,"",0)))</f>
        <v>Union</v>
      </c>
      <c r="E357" t="str">
        <f>Table1[[#This Row],[Organization Name]]</f>
        <v>UCCS - Union County</v>
      </c>
      <c r="F357" t="str">
        <f>Table1[[#This Row],[Project Name]]</f>
        <v>UCCS - Union County - Emergency Adult Shelter - ES - State ESG</v>
      </c>
      <c r="G357">
        <f>Table1[[#This Row],[HMIS Project ID]]</f>
        <v>1296</v>
      </c>
      <c r="H357" t="str">
        <f>Table1[[#This Row],[Project Type]]</f>
        <v>ES</v>
      </c>
      <c r="I357">
        <f>Table1[[#This Row],[Beds HH w/ Children]]</f>
        <v>0</v>
      </c>
      <c r="J357">
        <f>Table1[[#This Row],[Units HH w/ Children]]</f>
        <v>0</v>
      </c>
      <c r="K357">
        <f>Table1[[#This Row],[Beds HH w/o Children]]</f>
        <v>60</v>
      </c>
      <c r="L357">
        <f>Table1[[#This Row],[Year-Round Beds]]</f>
        <v>60</v>
      </c>
      <c r="M357">
        <f>Table1[[#This Row],[Overflow Beds]]</f>
        <v>0</v>
      </c>
      <c r="N357">
        <f>Table1[[#This Row],[Total Seasonal Beds]]</f>
        <v>0</v>
      </c>
      <c r="O357">
        <f>Table1[[#This Row],[Total Beds]]</f>
        <v>60</v>
      </c>
      <c r="P357">
        <f>Table1[[#This Row],[Pit Count]]</f>
        <v>59</v>
      </c>
      <c r="Q357" s="12">
        <f>IFERROR(Table2[[#This Row],[Pit Count]]/Table2[[#This Row],[Total Beds]],"0")</f>
        <v>0.98333333333333328</v>
      </c>
      <c r="R357" t="str">
        <f>Table1[[#This Row],[HMIS Participating]]</f>
        <v>Yes</v>
      </c>
      <c r="S357">
        <f>Table1[[#This Row],[Victim Service Provider]]</f>
        <v>0</v>
      </c>
      <c r="T357" t="str">
        <f>Table1[[#This Row],[Target Population]]</f>
        <v>NA</v>
      </c>
      <c r="U357" t="str">
        <f>Table1[[#This Row],[Bed Type]]</f>
        <v>Facility</v>
      </c>
      <c r="V357" t="str">
        <f>Table1[[#This Row],[address1]]</f>
        <v>160 Meadow Street</v>
      </c>
      <c r="W357">
        <f>Table1[[#This Row],[address2]]</f>
        <v>0</v>
      </c>
      <c r="X357" t="str">
        <f>Table1[[#This Row],[city]]</f>
        <v>Monroe</v>
      </c>
      <c r="Y357" t="str">
        <f>Table1[[#This Row],[state]]</f>
        <v>NC</v>
      </c>
      <c r="Z357">
        <f>Table1[[#This Row],[zip]]</f>
        <v>28110</v>
      </c>
    </row>
    <row r="358" spans="2:26" x14ac:dyDescent="0.35">
      <c r="B358" t="str">
        <f>Table1[[#This Row],[CoC]]</f>
        <v>North Carolina Balance of State CoC</v>
      </c>
      <c r="C358" t="str">
        <f>IF(OR(Table2[[#This Row],[CoC]]="Durham City &amp; County CoC",Table2[[#This Row],[CoC]]="Chapel Hill/Orange County CoC"),"NA",(_xlfn.XLOOKUP(Table2[[#This Row],[HMIS Project ID]],'region ref'!A:A,'region ref'!C:C,"",0)))</f>
        <v>Region 05</v>
      </c>
      <c r="D358" t="str">
        <f>IF(OR(Table2[[#This Row],[CoC]]="Durham City &amp; County CoC",Table2[[#This Row],[CoC]]="Chapel Hill/Orange County CoC"),Table2[[#This Row],[CoC]],(_xlfn.XLOOKUP(Table2[[#This Row],[HMIS Project ID]],'region ref'!A:A,'region ref'!B:B,"",0)))</f>
        <v>Union</v>
      </c>
      <c r="E358" t="str">
        <f>Table1[[#This Row],[Organization Name]]</f>
        <v>UCCS - Union County</v>
      </c>
      <c r="F358" t="str">
        <f>Table1[[#This Row],[Project Name]]</f>
        <v>UCCS - Union County - Family Shelter - ES - State ESG</v>
      </c>
      <c r="G358">
        <f>Table1[[#This Row],[HMIS Project ID]]</f>
        <v>20011</v>
      </c>
      <c r="H358" t="str">
        <f>Table1[[#This Row],[Project Type]]</f>
        <v>ES</v>
      </c>
      <c r="I358">
        <f>Table1[[#This Row],[Beds HH w/ Children]]</f>
        <v>28</v>
      </c>
      <c r="J358">
        <f>Table1[[#This Row],[Units HH w/ Children]]</f>
        <v>7</v>
      </c>
      <c r="K358">
        <f>Table1[[#This Row],[Beds HH w/o Children]]</f>
        <v>0</v>
      </c>
      <c r="L358">
        <f>Table1[[#This Row],[Year-Round Beds]]</f>
        <v>28</v>
      </c>
      <c r="M358">
        <f>Table1[[#This Row],[Overflow Beds]]</f>
        <v>0</v>
      </c>
      <c r="N358">
        <f>Table1[[#This Row],[Total Seasonal Beds]]</f>
        <v>0</v>
      </c>
      <c r="O358">
        <f>Table1[[#This Row],[Total Beds]]</f>
        <v>28</v>
      </c>
      <c r="P358">
        <f>Table1[[#This Row],[Pit Count]]</f>
        <v>21</v>
      </c>
      <c r="Q358" s="12">
        <f>IFERROR(Table2[[#This Row],[Pit Count]]/Table2[[#This Row],[Total Beds]],"0")</f>
        <v>0.75</v>
      </c>
      <c r="R358" t="str">
        <f>Table1[[#This Row],[HMIS Participating]]</f>
        <v>Yes</v>
      </c>
      <c r="S358">
        <f>Table1[[#This Row],[Victim Service Provider]]</f>
        <v>0</v>
      </c>
      <c r="T358" t="str">
        <f>Table1[[#This Row],[Target Population]]</f>
        <v>NA</v>
      </c>
      <c r="U358" t="str">
        <f>Table1[[#This Row],[Bed Type]]</f>
        <v>Facility</v>
      </c>
      <c r="V358" t="str">
        <f>Table1[[#This Row],[address1]]</f>
        <v>160 Meadow Street</v>
      </c>
      <c r="W358">
        <f>Table1[[#This Row],[address2]]</f>
        <v>0</v>
      </c>
      <c r="X358" t="str">
        <f>Table1[[#This Row],[city]]</f>
        <v>Monroe</v>
      </c>
      <c r="Y358" t="str">
        <f>Table1[[#This Row],[state]]</f>
        <v>NC</v>
      </c>
      <c r="Z358">
        <f>Table1[[#This Row],[zip]]</f>
        <v>28110</v>
      </c>
    </row>
    <row r="359" spans="2:26" x14ac:dyDescent="0.35">
      <c r="B359" t="str">
        <f>Table1[[#This Row],[CoC]]</f>
        <v>North Carolina Balance of State CoC</v>
      </c>
      <c r="C359" t="str">
        <f>IF(OR(Table2[[#This Row],[CoC]]="Durham City &amp; County CoC",Table2[[#This Row],[CoC]]="Chapel Hill/Orange County CoC"),"NA",(_xlfn.XLOOKUP(Table2[[#This Row],[HMIS Project ID]],'region ref'!A:A,'region ref'!C:C,"",0)))</f>
        <v>Region 05</v>
      </c>
      <c r="D359" t="str">
        <f>IF(OR(Table2[[#This Row],[CoC]]="Durham City &amp; County CoC",Table2[[#This Row],[CoC]]="Chapel Hill/Orange County CoC"),Table2[[#This Row],[CoC]],(_xlfn.XLOOKUP(Table2[[#This Row],[HMIS Project ID]],'region ref'!A:A,'region ref'!B:B,"",0)))</f>
        <v>Union</v>
      </c>
      <c r="E359" t="str">
        <f>Table1[[#This Row],[Organization Name]]</f>
        <v>UCCS - Union County</v>
      </c>
      <c r="F359" t="str">
        <f>Table1[[#This Row],[Project Name]]</f>
        <v>UCCS - Union County - Rapid Re-Housing - RRH - HUD</v>
      </c>
      <c r="G359">
        <f>Table1[[#This Row],[HMIS Project ID]]</f>
        <v>7664</v>
      </c>
      <c r="H359" t="str">
        <f>Table1[[#This Row],[Project Type]]</f>
        <v>RRH</v>
      </c>
      <c r="I359">
        <f>Table1[[#This Row],[Beds HH w/ Children]]</f>
        <v>8</v>
      </c>
      <c r="J359">
        <f>Table1[[#This Row],[Units HH w/ Children]]</f>
        <v>1</v>
      </c>
      <c r="K359">
        <f>Table1[[#This Row],[Beds HH w/o Children]]</f>
        <v>14</v>
      </c>
      <c r="L359">
        <f>Table1[[#This Row],[Year-Round Beds]]</f>
        <v>22</v>
      </c>
      <c r="M359">
        <f>Table1[[#This Row],[Overflow Beds]]</f>
        <v>0</v>
      </c>
      <c r="N359">
        <f>Table1[[#This Row],[Total Seasonal Beds]]</f>
        <v>0</v>
      </c>
      <c r="O359">
        <f>Table1[[#This Row],[Total Beds]]</f>
        <v>22</v>
      </c>
      <c r="P359">
        <f>Table1[[#This Row],[Pit Count]]</f>
        <v>22</v>
      </c>
      <c r="Q359" s="12">
        <f>IFERROR(Table2[[#This Row],[Pit Count]]/Table2[[#This Row],[Total Beds]],"0")</f>
        <v>1</v>
      </c>
      <c r="R359" t="str">
        <f>Table1[[#This Row],[HMIS Participating]]</f>
        <v>Yes</v>
      </c>
      <c r="S359">
        <f>Table1[[#This Row],[Victim Service Provider]]</f>
        <v>0</v>
      </c>
      <c r="T359" t="str">
        <f>Table1[[#This Row],[Target Population]]</f>
        <v>NA</v>
      </c>
      <c r="U359">
        <f>Table1[[#This Row],[Bed Type]]</f>
        <v>0</v>
      </c>
      <c r="V359" t="str">
        <f>Table1[[#This Row],[address1]]</f>
        <v>160 Meadow Street</v>
      </c>
      <c r="W359">
        <f>Table1[[#This Row],[address2]]</f>
        <v>0</v>
      </c>
      <c r="X359" t="str">
        <f>Table1[[#This Row],[city]]</f>
        <v>Monroe</v>
      </c>
      <c r="Y359" t="str">
        <f>Table1[[#This Row],[state]]</f>
        <v>NC</v>
      </c>
      <c r="Z359">
        <f>Table1[[#This Row],[zip]]</f>
        <v>28112</v>
      </c>
    </row>
    <row r="360" spans="2:26" x14ac:dyDescent="0.35">
      <c r="B360" t="str">
        <f>Table1[[#This Row],[CoC]]</f>
        <v>North Carolina Balance of State CoC</v>
      </c>
      <c r="C360" t="str">
        <f>IF(OR(Table2[[#This Row],[CoC]]="Durham City &amp; County CoC",Table2[[#This Row],[CoC]]="Chapel Hill/Orange County CoC"),"NA",(_xlfn.XLOOKUP(Table2[[#This Row],[HMIS Project ID]],'region ref'!A:A,'region ref'!C:C,"",0)))</f>
        <v>Region 05</v>
      </c>
      <c r="D360" t="str">
        <f>IF(OR(Table2[[#This Row],[CoC]]="Durham City &amp; County CoC",Table2[[#This Row],[CoC]]="Chapel Hill/Orange County CoC"),Table2[[#This Row],[CoC]],(_xlfn.XLOOKUP(Table2[[#This Row],[HMIS Project ID]],'region ref'!A:A,'region ref'!B:B,"",0)))</f>
        <v>Union</v>
      </c>
      <c r="E360" t="str">
        <f>Table1[[#This Row],[Organization Name]]</f>
        <v>UCCS - Union County</v>
      </c>
      <c r="F360" t="str">
        <f>Table1[[#This Row],[Project Name]]</f>
        <v>UCCS - Union County - Rapid Re-Housing - RRH - State ESG</v>
      </c>
      <c r="G360">
        <f>Table1[[#This Row],[HMIS Project ID]]</f>
        <v>6905</v>
      </c>
      <c r="H360" t="str">
        <f>Table1[[#This Row],[Project Type]]</f>
        <v>RRH</v>
      </c>
      <c r="I360">
        <f>Table1[[#This Row],[Beds HH w/ Children]]</f>
        <v>12</v>
      </c>
      <c r="J360">
        <f>Table1[[#This Row],[Units HH w/ Children]]</f>
        <v>3</v>
      </c>
      <c r="K360">
        <f>Table1[[#This Row],[Beds HH w/o Children]]</f>
        <v>10</v>
      </c>
      <c r="L360">
        <f>Table1[[#This Row],[Year-Round Beds]]</f>
        <v>22</v>
      </c>
      <c r="M360">
        <f>Table1[[#This Row],[Overflow Beds]]</f>
        <v>0</v>
      </c>
      <c r="N360">
        <f>Table1[[#This Row],[Total Seasonal Beds]]</f>
        <v>0</v>
      </c>
      <c r="O360">
        <f>Table1[[#This Row],[Total Beds]]</f>
        <v>22</v>
      </c>
      <c r="P360">
        <f>Table1[[#This Row],[Pit Count]]</f>
        <v>22</v>
      </c>
      <c r="Q360" s="12">
        <f>IFERROR(Table2[[#This Row],[Pit Count]]/Table2[[#This Row],[Total Beds]],"0")</f>
        <v>1</v>
      </c>
      <c r="R360" t="str">
        <f>Table1[[#This Row],[HMIS Participating]]</f>
        <v>Yes</v>
      </c>
      <c r="S360">
        <f>Table1[[#This Row],[Victim Service Provider]]</f>
        <v>0</v>
      </c>
      <c r="T360" t="str">
        <f>Table1[[#This Row],[Target Population]]</f>
        <v>NA</v>
      </c>
      <c r="U360">
        <f>Table1[[#This Row],[Bed Type]]</f>
        <v>0</v>
      </c>
      <c r="V360" t="str">
        <f>Table1[[#This Row],[address1]]</f>
        <v>160 Meadow Street</v>
      </c>
      <c r="W360">
        <f>Table1[[#This Row],[address2]]</f>
        <v>0</v>
      </c>
      <c r="X360" t="str">
        <f>Table1[[#This Row],[city]]</f>
        <v>Monroe</v>
      </c>
      <c r="Y360" t="str">
        <f>Table1[[#This Row],[state]]</f>
        <v>NC</v>
      </c>
      <c r="Z360">
        <f>Table1[[#This Row],[zip]]</f>
        <v>28112</v>
      </c>
    </row>
    <row r="361" spans="2:26" x14ac:dyDescent="0.35">
      <c r="B361" t="str">
        <f>Table1[[#This Row],[CoC]]</f>
        <v>North Carolina Balance of State CoC</v>
      </c>
      <c r="C361" t="str">
        <f>IF(OR(Table2[[#This Row],[CoC]]="Durham City &amp; County CoC",Table2[[#This Row],[CoC]]="Chapel Hill/Orange County CoC"),"NA",(_xlfn.XLOOKUP(Table2[[#This Row],[HMIS Project ID]],'region ref'!A:A,'region ref'!C:C,"",0)))</f>
        <v>Region 09</v>
      </c>
      <c r="D361" t="str">
        <f>IF(OR(Table2[[#This Row],[CoC]]="Durham City &amp; County CoC",Table2[[#This Row],[CoC]]="Chapel Hill/Orange County CoC"),Table2[[#This Row],[CoC]],(_xlfn.XLOOKUP(Table2[[#This Row],[HMIS Project ID]],'region ref'!A:A,'region ref'!B:B,"",0)))</f>
        <v>Halifax</v>
      </c>
      <c r="E361" t="str">
        <f>Table1[[#This Row],[Organization Name]]</f>
        <v>Union Mission - Halifax County</v>
      </c>
      <c r="F361" t="str">
        <f>Table1[[#This Row],[Project Name]]</f>
        <v>Union Mission - Halifax County - Emergency Shelter - ES - Private</v>
      </c>
      <c r="G361">
        <f>Table1[[#This Row],[HMIS Project ID]]</f>
        <v>5480</v>
      </c>
      <c r="H361" t="str">
        <f>Table1[[#This Row],[Project Type]]</f>
        <v>ES</v>
      </c>
      <c r="I361">
        <f>Table1[[#This Row],[Beds HH w/ Children]]</f>
        <v>12</v>
      </c>
      <c r="J361">
        <f>Table1[[#This Row],[Units HH w/ Children]]</f>
        <v>6</v>
      </c>
      <c r="K361">
        <f>Table1[[#This Row],[Beds HH w/o Children]]</f>
        <v>0</v>
      </c>
      <c r="L361">
        <f>Table1[[#This Row],[Year-Round Beds]]</f>
        <v>12</v>
      </c>
      <c r="M361">
        <f>Table1[[#This Row],[Overflow Beds]]</f>
        <v>0</v>
      </c>
      <c r="N361">
        <f>Table1[[#This Row],[Total Seasonal Beds]]</f>
        <v>0</v>
      </c>
      <c r="O361">
        <f>Table1[[#This Row],[Total Beds]]</f>
        <v>12</v>
      </c>
      <c r="P361">
        <f>Table1[[#This Row],[Pit Count]]</f>
        <v>6</v>
      </c>
      <c r="Q361" s="12">
        <f>IFERROR(Table2[[#This Row],[Pit Count]]/Table2[[#This Row],[Total Beds]],"0")</f>
        <v>0.5</v>
      </c>
      <c r="R361" t="str">
        <f>Table1[[#This Row],[HMIS Participating]]</f>
        <v>No</v>
      </c>
      <c r="S361">
        <f>Table1[[#This Row],[Victim Service Provider]]</f>
        <v>0</v>
      </c>
      <c r="T361" t="str">
        <f>Table1[[#This Row],[Target Population]]</f>
        <v>NA</v>
      </c>
      <c r="U361" t="str">
        <f>Table1[[#This Row],[Bed Type]]</f>
        <v>Facility</v>
      </c>
      <c r="V361" t="str">
        <f>Table1[[#This Row],[address1]]</f>
        <v>1310 Roanoke Avenue</v>
      </c>
      <c r="W361">
        <f>Table1[[#This Row],[address2]]</f>
        <v>0</v>
      </c>
      <c r="X361" t="str">
        <f>Table1[[#This Row],[city]]</f>
        <v>Roanoke Rapids</v>
      </c>
      <c r="Y361" t="str">
        <f>Table1[[#This Row],[state]]</f>
        <v>NC</v>
      </c>
      <c r="Z361">
        <f>Table1[[#This Row],[zip]]</f>
        <v>27870</v>
      </c>
    </row>
    <row r="362" spans="2:26" x14ac:dyDescent="0.35">
      <c r="B362" t="str">
        <f>Table1[[#This Row],[CoC]]</f>
        <v>North Carolina Balance of State CoC</v>
      </c>
      <c r="C362" t="str">
        <f>IF(OR(Table2[[#This Row],[CoC]]="Durham City &amp; County CoC",Table2[[#This Row],[CoC]]="Chapel Hill/Orange County CoC"),"NA",(_xlfn.XLOOKUP(Table2[[#This Row],[HMIS Project ID]],'region ref'!A:A,'region ref'!C:C,"",0)))</f>
        <v>Region 09</v>
      </c>
      <c r="D362" t="str">
        <f>IF(OR(Table2[[#This Row],[CoC]]="Durham City &amp; County CoC",Table2[[#This Row],[CoC]]="Chapel Hill/Orange County CoC"),Table2[[#This Row],[CoC]],(_xlfn.XLOOKUP(Table2[[#This Row],[HMIS Project ID]],'region ref'!A:A,'region ref'!B:B,"",0)))</f>
        <v>Halifax</v>
      </c>
      <c r="E362" t="str">
        <f>Table1[[#This Row],[Organization Name]]</f>
        <v>Union Mission - Halifax County</v>
      </c>
      <c r="F362" t="str">
        <f>Table1[[#This Row],[Project Name]]</f>
        <v>Union Mission - Halifax County - Room at the Inn (RATI) - ES - Private</v>
      </c>
      <c r="G362">
        <f>Table1[[#This Row],[HMIS Project ID]]</f>
        <v>20021</v>
      </c>
      <c r="H362" t="str">
        <f>Table1[[#This Row],[Project Type]]</f>
        <v>ES</v>
      </c>
      <c r="I362">
        <f>Table1[[#This Row],[Beds HH w/ Children]]</f>
        <v>0</v>
      </c>
      <c r="J362">
        <f>Table1[[#This Row],[Units HH w/ Children]]</f>
        <v>0</v>
      </c>
      <c r="K362">
        <f>Table1[[#This Row],[Beds HH w/o Children]]</f>
        <v>4</v>
      </c>
      <c r="L362">
        <f>Table1[[#This Row],[Year-Round Beds]]</f>
        <v>4</v>
      </c>
      <c r="M362">
        <f>Table1[[#This Row],[Overflow Beds]]</f>
        <v>0</v>
      </c>
      <c r="N362">
        <f>Table1[[#This Row],[Total Seasonal Beds]]</f>
        <v>0</v>
      </c>
      <c r="O362">
        <f>Table1[[#This Row],[Total Beds]]</f>
        <v>4</v>
      </c>
      <c r="P362">
        <f>Table1[[#This Row],[Pit Count]]</f>
        <v>0</v>
      </c>
      <c r="Q362" s="12">
        <f>IFERROR(Table2[[#This Row],[Pit Count]]/Table2[[#This Row],[Total Beds]],"0")</f>
        <v>0</v>
      </c>
      <c r="R362" t="str">
        <f>Table1[[#This Row],[HMIS Participating]]</f>
        <v>No</v>
      </c>
      <c r="S362">
        <f>Table1[[#This Row],[Victim Service Provider]]</f>
        <v>0</v>
      </c>
      <c r="T362" t="str">
        <f>Table1[[#This Row],[Target Population]]</f>
        <v>NA</v>
      </c>
      <c r="U362" t="str">
        <f>Table1[[#This Row],[Bed Type]]</f>
        <v>Facility</v>
      </c>
      <c r="V362" t="str">
        <f>Table1[[#This Row],[address1]]</f>
        <v>1239 Hamilton Street</v>
      </c>
      <c r="W362">
        <f>Table1[[#This Row],[address2]]</f>
        <v>0</v>
      </c>
      <c r="X362" t="str">
        <f>Table1[[#This Row],[city]]</f>
        <v>Roanoke Rapids</v>
      </c>
      <c r="Y362" t="str">
        <f>Table1[[#This Row],[state]]</f>
        <v>NC</v>
      </c>
      <c r="Z362">
        <f>Table1[[#This Row],[zip]]</f>
        <v>27870</v>
      </c>
    </row>
    <row r="363" spans="2:26" x14ac:dyDescent="0.35">
      <c r="B363" t="str">
        <f>Table1[[#This Row],[CoC]]</f>
        <v>North Carolina Balance of State CoC</v>
      </c>
      <c r="C363" t="str">
        <f>IF(OR(Table2[[#This Row],[CoC]]="Durham City &amp; County CoC",Table2[[#This Row],[CoC]]="Chapel Hill/Orange County CoC"),"NA",(_xlfn.XLOOKUP(Table2[[#This Row],[HMIS Project ID]],'region ref'!A:A,'region ref'!C:C,"",0)))</f>
        <v>Region 09</v>
      </c>
      <c r="D363" t="str">
        <f>IF(OR(Table2[[#This Row],[CoC]]="Durham City &amp; County CoC",Table2[[#This Row],[CoC]]="Chapel Hill/Orange County CoC"),Table2[[#This Row],[CoC]],(_xlfn.XLOOKUP(Table2[[#This Row],[HMIS Project ID]],'region ref'!A:A,'region ref'!B:B,"",0)))</f>
        <v>Nash</v>
      </c>
      <c r="E363" t="str">
        <f>Table1[[#This Row],[Organization Name]]</f>
        <v>United Community Ministries - Multiple BoS Counties</v>
      </c>
      <c r="F363" t="str">
        <f>Table1[[#This Row],[Project Name]]</f>
        <v>United Community Ministries - Edgecombe County - Bassett Center TH - Private</v>
      </c>
      <c r="G363">
        <f>Table1[[#This Row],[HMIS Project ID]]</f>
        <v>1154</v>
      </c>
      <c r="H363" t="str">
        <f>Table1[[#This Row],[Project Type]]</f>
        <v>TH</v>
      </c>
      <c r="I363">
        <f>Table1[[#This Row],[Beds HH w/ Children]]</f>
        <v>59</v>
      </c>
      <c r="J363">
        <f>Table1[[#This Row],[Units HH w/ Children]]</f>
        <v>11</v>
      </c>
      <c r="K363">
        <f>Table1[[#This Row],[Beds HH w/o Children]]</f>
        <v>1</v>
      </c>
      <c r="L363">
        <f>Table1[[#This Row],[Year-Round Beds]]</f>
        <v>60</v>
      </c>
      <c r="M363">
        <f>Table1[[#This Row],[Overflow Beds]]</f>
        <v>0</v>
      </c>
      <c r="N363">
        <f>Table1[[#This Row],[Total Seasonal Beds]]</f>
        <v>0</v>
      </c>
      <c r="O363">
        <f>Table1[[#This Row],[Total Beds]]</f>
        <v>60</v>
      </c>
      <c r="P363">
        <f>Table1[[#This Row],[Pit Count]]</f>
        <v>26</v>
      </c>
      <c r="Q363" s="12">
        <f>IFERROR(Table2[[#This Row],[Pit Count]]/Table2[[#This Row],[Total Beds]],"0")</f>
        <v>0.43333333333333335</v>
      </c>
      <c r="R363" t="str">
        <f>Table1[[#This Row],[HMIS Participating]]</f>
        <v>Yes</v>
      </c>
      <c r="S363">
        <f>Table1[[#This Row],[Victim Service Provider]]</f>
        <v>0</v>
      </c>
      <c r="T363" t="str">
        <f>Table1[[#This Row],[Target Population]]</f>
        <v>NA</v>
      </c>
      <c r="U363">
        <f>Table1[[#This Row],[Bed Type]]</f>
        <v>0</v>
      </c>
      <c r="V363" t="str">
        <f>Table1[[#This Row],[address1]]</f>
        <v>916 Branch St.</v>
      </c>
      <c r="W363">
        <f>Table1[[#This Row],[address2]]</f>
        <v>0</v>
      </c>
      <c r="X363" t="str">
        <f>Table1[[#This Row],[city]]</f>
        <v>Rocky Mount</v>
      </c>
      <c r="Y363" t="str">
        <f>Table1[[#This Row],[state]]</f>
        <v>NC</v>
      </c>
      <c r="Z363">
        <f>Table1[[#This Row],[zip]]</f>
        <v>27801</v>
      </c>
    </row>
    <row r="364" spans="2:26" x14ac:dyDescent="0.35">
      <c r="B364" t="str">
        <f>Table1[[#This Row],[CoC]]</f>
        <v>North Carolina Balance of State CoC</v>
      </c>
      <c r="C364" t="str">
        <f>IF(OR(Table2[[#This Row],[CoC]]="Durham City &amp; County CoC",Table2[[#This Row],[CoC]]="Chapel Hill/Orange County CoC"),"NA",(_xlfn.XLOOKUP(Table2[[#This Row],[HMIS Project ID]],'region ref'!A:A,'region ref'!C:C,"",0)))</f>
        <v>Region 09</v>
      </c>
      <c r="D364" t="str">
        <f>IF(OR(Table2[[#This Row],[CoC]]="Durham City &amp; County CoC",Table2[[#This Row],[CoC]]="Chapel Hill/Orange County CoC"),Table2[[#This Row],[CoC]],(_xlfn.XLOOKUP(Table2[[#This Row],[HMIS Project ID]],'region ref'!A:A,'region ref'!B:B,"",0)))</f>
        <v>Nash</v>
      </c>
      <c r="E364" t="str">
        <f>Table1[[#This Row],[Organization Name]]</f>
        <v>United Community Ministries - Multiple BoS Counties</v>
      </c>
      <c r="F364" t="str">
        <f>Table1[[#This Row],[Project Name]]</f>
        <v>United Community Ministries - Nash County - UCM Shelter - ES - Private</v>
      </c>
      <c r="G364">
        <f>Table1[[#This Row],[HMIS Project ID]]</f>
        <v>1153</v>
      </c>
      <c r="H364" t="str">
        <f>Table1[[#This Row],[Project Type]]</f>
        <v>ES</v>
      </c>
      <c r="I364">
        <f>Table1[[#This Row],[Beds HH w/ Children]]</f>
        <v>0</v>
      </c>
      <c r="J364">
        <f>Table1[[#This Row],[Units HH w/ Children]]</f>
        <v>0</v>
      </c>
      <c r="K364">
        <f>Table1[[#This Row],[Beds HH w/o Children]]</f>
        <v>58</v>
      </c>
      <c r="L364">
        <f>Table1[[#This Row],[Year-Round Beds]]</f>
        <v>58</v>
      </c>
      <c r="M364">
        <f>Table1[[#This Row],[Overflow Beds]]</f>
        <v>0</v>
      </c>
      <c r="N364">
        <f>Table1[[#This Row],[Total Seasonal Beds]]</f>
        <v>0</v>
      </c>
      <c r="O364">
        <f>Table1[[#This Row],[Total Beds]]</f>
        <v>58</v>
      </c>
      <c r="P364">
        <f>Table1[[#This Row],[Pit Count]]</f>
        <v>38</v>
      </c>
      <c r="Q364" s="12">
        <f>IFERROR(Table2[[#This Row],[Pit Count]]/Table2[[#This Row],[Total Beds]],"0")</f>
        <v>0.65517241379310343</v>
      </c>
      <c r="R364" t="str">
        <f>Table1[[#This Row],[HMIS Participating]]</f>
        <v>Yes</v>
      </c>
      <c r="S364">
        <f>Table1[[#This Row],[Victim Service Provider]]</f>
        <v>0</v>
      </c>
      <c r="T364" t="str">
        <f>Table1[[#This Row],[Target Population]]</f>
        <v>NA</v>
      </c>
      <c r="U364" t="str">
        <f>Table1[[#This Row],[Bed Type]]</f>
        <v>Facility</v>
      </c>
      <c r="V364" t="str">
        <f>Table1[[#This Row],[address1]]</f>
        <v>341 McDonald St</v>
      </c>
      <c r="W364">
        <f>Table1[[#This Row],[address2]]</f>
        <v>0</v>
      </c>
      <c r="X364" t="str">
        <f>Table1[[#This Row],[city]]</f>
        <v>Rocky Mount</v>
      </c>
      <c r="Y364" t="str">
        <f>Table1[[#This Row],[state]]</f>
        <v>NC</v>
      </c>
      <c r="Z364">
        <f>Table1[[#This Row],[zip]]</f>
        <v>27804</v>
      </c>
    </row>
    <row r="365" spans="2:26" x14ac:dyDescent="0.35">
      <c r="B365" t="str">
        <f>Table1[[#This Row],[CoC]]</f>
        <v>North Carolina Balance of State CoC</v>
      </c>
      <c r="C365" t="str">
        <f>IF(OR(Table2[[#This Row],[CoC]]="Durham City &amp; County CoC",Table2[[#This Row],[CoC]]="Chapel Hill/Orange County CoC"),"NA",(_xlfn.XLOOKUP(Table2[[#This Row],[HMIS Project ID]],'region ref'!A:A,'region ref'!C:C,"",0)))</f>
        <v>Multiple</v>
      </c>
      <c r="D365" t="str">
        <f>IF(OR(Table2[[#This Row],[CoC]]="Durham City &amp; County CoC",Table2[[#This Row],[CoC]]="Chapel Hill/Orange County CoC"),Table2[[#This Row],[CoC]],(_xlfn.XLOOKUP(Table2[[#This Row],[HMIS Project ID]],'region ref'!A:A,'region ref'!B:B,"",0)))</f>
        <v>Multiple</v>
      </c>
      <c r="E365" t="str">
        <f>Table1[[#This Row],[Organization Name]]</f>
        <v>United Way of Forsyth - Multiple BoS Counties</v>
      </c>
      <c r="F365" t="str">
        <f>Table1[[#This Row],[Project Name]]</f>
        <v>United Way of Forsyth - Multiple BoS Counties - Rapid Rehousing - RRH - SSVF</v>
      </c>
      <c r="G365">
        <f>Table1[[#This Row],[HMIS Project ID]]</f>
        <v>20599</v>
      </c>
      <c r="H365" t="str">
        <f>Table1[[#This Row],[Project Type]]</f>
        <v>RRH</v>
      </c>
      <c r="I365">
        <f>Table1[[#This Row],[Beds HH w/ Children]]</f>
        <v>0</v>
      </c>
      <c r="J365">
        <f>Table1[[#This Row],[Units HH w/ Children]]</f>
        <v>0</v>
      </c>
      <c r="K365">
        <f>Table1[[#This Row],[Beds HH w/o Children]]</f>
        <v>0</v>
      </c>
      <c r="L365">
        <f>Table1[[#This Row],[Year-Round Beds]]</f>
        <v>0</v>
      </c>
      <c r="M365">
        <f>Table1[[#This Row],[Overflow Beds]]</f>
        <v>0</v>
      </c>
      <c r="N365">
        <f>Table1[[#This Row],[Total Seasonal Beds]]</f>
        <v>0</v>
      </c>
      <c r="O365">
        <f>Table1[[#This Row],[Total Beds]]</f>
        <v>0</v>
      </c>
      <c r="P365">
        <f>Table1[[#This Row],[Pit Count]]</f>
        <v>0</v>
      </c>
      <c r="Q365" s="12" t="str">
        <f>IFERROR(Table2[[#This Row],[Pit Count]]/Table2[[#This Row],[Total Beds]],"0")</f>
        <v>0</v>
      </c>
      <c r="R365" t="str">
        <f>Table1[[#This Row],[HMIS Participating]]</f>
        <v>No</v>
      </c>
      <c r="S365">
        <f>Table1[[#This Row],[Victim Service Provider]]</f>
        <v>0</v>
      </c>
      <c r="T365" t="str">
        <f>Table1[[#This Row],[Target Population]]</f>
        <v>NA</v>
      </c>
      <c r="U365">
        <f>Table1[[#This Row],[Bed Type]]</f>
        <v>0</v>
      </c>
      <c r="V365" t="str">
        <f>Table1[[#This Row],[address1]]</f>
        <v>301 N Main St #1700</v>
      </c>
      <c r="W365">
        <f>Table1[[#This Row],[address2]]</f>
        <v>0</v>
      </c>
      <c r="X365" t="str">
        <f>Table1[[#This Row],[city]]</f>
        <v>Winston Salem</v>
      </c>
      <c r="Y365" t="str">
        <f>Table1[[#This Row],[state]]</f>
        <v>NC</v>
      </c>
      <c r="Z365">
        <f>Table1[[#This Row],[zip]]</f>
        <v>27028</v>
      </c>
    </row>
    <row r="366" spans="2:26" x14ac:dyDescent="0.35">
      <c r="B366" t="str">
        <f>Table1[[#This Row],[CoC]]</f>
        <v>North Carolina Balance of State CoC</v>
      </c>
      <c r="C366" t="str">
        <f>IF(OR(Table2[[#This Row],[CoC]]="Durham City &amp; County CoC",Table2[[#This Row],[CoC]]="Chapel Hill/Orange County CoC"),"NA",(_xlfn.XLOOKUP(Table2[[#This Row],[HMIS Project ID]],'region ref'!A:A,'region ref'!C:C,"",0)))</f>
        <v>Region 03</v>
      </c>
      <c r="D366" t="str">
        <f>IF(OR(Table2[[#This Row],[CoC]]="Durham City &amp; County CoC",Table2[[#This Row],[CoC]]="Chapel Hill/Orange County CoC"),Table2[[#This Row],[CoC]],(_xlfn.XLOOKUP(Table2[[#This Row],[HMIS Project ID]],'region ref'!A:A,'region ref'!B:B,"",0)))</f>
        <v>Multiple</v>
      </c>
      <c r="E366" t="str">
        <f>Table1[[#This Row],[Organization Name]]</f>
        <v>Vaya Health - Jackson County</v>
      </c>
      <c r="F366" t="str">
        <f>Table1[[#This Row],[Project Name]]</f>
        <v>Vaya Health - Multiple BoS Counties - Central Chronic - PSH - HUD</v>
      </c>
      <c r="G366">
        <f>Table1[[#This Row],[HMIS Project ID]]</f>
        <v>1924</v>
      </c>
      <c r="H366" t="str">
        <f>Table1[[#This Row],[Project Type]]</f>
        <v>PSH</v>
      </c>
      <c r="I366">
        <f>Table1[[#This Row],[Beds HH w/ Children]]</f>
        <v>3</v>
      </c>
      <c r="J366">
        <f>Table1[[#This Row],[Units HH w/ Children]]</f>
        <v>1</v>
      </c>
      <c r="K366">
        <f>Table1[[#This Row],[Beds HH w/o Children]]</f>
        <v>3</v>
      </c>
      <c r="L366">
        <f>Table1[[#This Row],[Year-Round Beds]]</f>
        <v>6</v>
      </c>
      <c r="M366">
        <f>Table1[[#This Row],[Overflow Beds]]</f>
        <v>0</v>
      </c>
      <c r="N366">
        <f>Table1[[#This Row],[Total Seasonal Beds]]</f>
        <v>0</v>
      </c>
      <c r="O366">
        <f>Table1[[#This Row],[Total Beds]]</f>
        <v>6</v>
      </c>
      <c r="P366">
        <f>Table1[[#This Row],[Pit Count]]</f>
        <v>6</v>
      </c>
      <c r="Q366" s="12">
        <f>IFERROR(Table2[[#This Row],[Pit Count]]/Table2[[#This Row],[Total Beds]],"0")</f>
        <v>1</v>
      </c>
      <c r="R366" t="str">
        <f>Table1[[#This Row],[HMIS Participating]]</f>
        <v>Yes</v>
      </c>
      <c r="S366">
        <f>Table1[[#This Row],[Victim Service Provider]]</f>
        <v>0</v>
      </c>
      <c r="T366" t="str">
        <f>Table1[[#This Row],[Target Population]]</f>
        <v>NA</v>
      </c>
      <c r="U366">
        <f>Table1[[#This Row],[Bed Type]]</f>
        <v>0</v>
      </c>
      <c r="V366" t="str">
        <f>Table1[[#This Row],[address1]]</f>
        <v>200 Ridgefield Court, Suite 218</v>
      </c>
      <c r="W366">
        <f>Table1[[#This Row],[address2]]</f>
        <v>0</v>
      </c>
      <c r="X366" t="str">
        <f>Table1[[#This Row],[city]]</f>
        <v>Asheville</v>
      </c>
      <c r="Y366" t="str">
        <f>Table1[[#This Row],[state]]</f>
        <v>NC</v>
      </c>
      <c r="Z366">
        <f>Table1[[#This Row],[zip]]</f>
        <v>28752</v>
      </c>
    </row>
    <row r="367" spans="2:26" x14ac:dyDescent="0.35">
      <c r="B367" t="str">
        <f>Table1[[#This Row],[CoC]]</f>
        <v>North Carolina Balance of State CoC</v>
      </c>
      <c r="C367" t="str">
        <f>IF(OR(Table2[[#This Row],[CoC]]="Durham City &amp; County CoC",Table2[[#This Row],[CoC]]="Chapel Hill/Orange County CoC"),"NA",(_xlfn.XLOOKUP(Table2[[#This Row],[HMIS Project ID]],'region ref'!A:A,'region ref'!C:C,"",0)))</f>
        <v>Region 03</v>
      </c>
      <c r="D367" t="str">
        <f>IF(OR(Table2[[#This Row],[CoC]]="Durham City &amp; County CoC",Table2[[#This Row],[CoC]]="Chapel Hill/Orange County CoC"),Table2[[#This Row],[CoC]],(_xlfn.XLOOKUP(Table2[[#This Row],[HMIS Project ID]],'region ref'!A:A,'region ref'!B:B,"",0)))</f>
        <v>Multiple</v>
      </c>
      <c r="E367" t="str">
        <f>Table1[[#This Row],[Organization Name]]</f>
        <v>Vaya Health - Jackson County</v>
      </c>
      <c r="F367" t="str">
        <f>Table1[[#This Row],[Project Name]]</f>
        <v>Vaya Health - Multiple BoS Counties - Central Combo 2011 - PSH - HUD</v>
      </c>
      <c r="G367">
        <f>Table1[[#This Row],[HMIS Project ID]]</f>
        <v>5102</v>
      </c>
      <c r="H367" t="str">
        <f>Table1[[#This Row],[Project Type]]</f>
        <v>PSH</v>
      </c>
      <c r="I367">
        <f>Table1[[#This Row],[Beds HH w/ Children]]</f>
        <v>46</v>
      </c>
      <c r="J367">
        <f>Table1[[#This Row],[Units HH w/ Children]]</f>
        <v>14</v>
      </c>
      <c r="K367">
        <f>Table1[[#This Row],[Beds HH w/o Children]]</f>
        <v>43</v>
      </c>
      <c r="L367">
        <f>Table1[[#This Row],[Year-Round Beds]]</f>
        <v>89</v>
      </c>
      <c r="M367">
        <f>Table1[[#This Row],[Overflow Beds]]</f>
        <v>0</v>
      </c>
      <c r="N367">
        <f>Table1[[#This Row],[Total Seasonal Beds]]</f>
        <v>0</v>
      </c>
      <c r="O367">
        <f>Table1[[#This Row],[Total Beds]]</f>
        <v>89</v>
      </c>
      <c r="P367">
        <f>Table1[[#This Row],[Pit Count]]</f>
        <v>89</v>
      </c>
      <c r="Q367" s="12">
        <f>IFERROR(Table2[[#This Row],[Pit Count]]/Table2[[#This Row],[Total Beds]],"0")</f>
        <v>1</v>
      </c>
      <c r="R367" t="str">
        <f>Table1[[#This Row],[HMIS Participating]]</f>
        <v>Yes</v>
      </c>
      <c r="S367">
        <f>Table1[[#This Row],[Victim Service Provider]]</f>
        <v>0</v>
      </c>
      <c r="T367" t="str">
        <f>Table1[[#This Row],[Target Population]]</f>
        <v>NA</v>
      </c>
      <c r="U367">
        <f>Table1[[#This Row],[Bed Type]]</f>
        <v>0</v>
      </c>
      <c r="V367" t="str">
        <f>Table1[[#This Row],[address1]]</f>
        <v>200 Ridgefield Court, Suite 218</v>
      </c>
      <c r="W367">
        <f>Table1[[#This Row],[address2]]</f>
        <v>0</v>
      </c>
      <c r="X367" t="str">
        <f>Table1[[#This Row],[city]]</f>
        <v>Asheville</v>
      </c>
      <c r="Y367" t="str">
        <f>Table1[[#This Row],[state]]</f>
        <v>NC</v>
      </c>
      <c r="Z367">
        <f>Table1[[#This Row],[zip]]</f>
        <v>28752</v>
      </c>
    </row>
    <row r="368" spans="2:26" x14ac:dyDescent="0.35">
      <c r="B368" t="str">
        <f>Table1[[#This Row],[CoC]]</f>
        <v>North Carolina Balance of State CoC</v>
      </c>
      <c r="C368" t="str">
        <f>IF(OR(Table2[[#This Row],[CoC]]="Durham City &amp; County CoC",Table2[[#This Row],[CoC]]="Chapel Hill/Orange County CoC"),"NA",(_xlfn.XLOOKUP(Table2[[#This Row],[HMIS Project ID]],'region ref'!A:A,'region ref'!C:C,"",0)))</f>
        <v>Region 01</v>
      </c>
      <c r="D368" t="str">
        <f>IF(OR(Table2[[#This Row],[CoC]]="Durham City &amp; County CoC",Table2[[#This Row],[CoC]]="Chapel Hill/Orange County CoC"),Table2[[#This Row],[CoC]],(_xlfn.XLOOKUP(Table2[[#This Row],[HMIS Project ID]],'region ref'!A:A,'region ref'!B:B,"",0)))</f>
        <v>Multiple</v>
      </c>
      <c r="E368" t="str">
        <f>Table1[[#This Row],[Organization Name]]</f>
        <v>Vaya Health - Jackson County</v>
      </c>
      <c r="F368" t="str">
        <f>Table1[[#This Row],[Project Name]]</f>
        <v>Vaya Health - Multiple BoS Counties - Western Combo  - PSH - HUD</v>
      </c>
      <c r="G368">
        <f>Table1[[#This Row],[HMIS Project ID]]</f>
        <v>1815</v>
      </c>
      <c r="H368" t="str">
        <f>Table1[[#This Row],[Project Type]]</f>
        <v>PSH</v>
      </c>
      <c r="I368">
        <f>Table1[[#This Row],[Beds HH w/ Children]]</f>
        <v>29</v>
      </c>
      <c r="J368">
        <f>Table1[[#This Row],[Units HH w/ Children]]</f>
        <v>9</v>
      </c>
      <c r="K368">
        <f>Table1[[#This Row],[Beds HH w/o Children]]</f>
        <v>42</v>
      </c>
      <c r="L368">
        <f>Table1[[#This Row],[Year-Round Beds]]</f>
        <v>71</v>
      </c>
      <c r="M368">
        <f>Table1[[#This Row],[Overflow Beds]]</f>
        <v>0</v>
      </c>
      <c r="N368">
        <f>Table1[[#This Row],[Total Seasonal Beds]]</f>
        <v>0</v>
      </c>
      <c r="O368">
        <f>Table1[[#This Row],[Total Beds]]</f>
        <v>71</v>
      </c>
      <c r="P368">
        <f>Table1[[#This Row],[Pit Count]]</f>
        <v>71</v>
      </c>
      <c r="Q368" s="12">
        <f>IFERROR(Table2[[#This Row],[Pit Count]]/Table2[[#This Row],[Total Beds]],"0")</f>
        <v>1</v>
      </c>
      <c r="R368" t="str">
        <f>Table1[[#This Row],[HMIS Participating]]</f>
        <v>Yes</v>
      </c>
      <c r="S368">
        <f>Table1[[#This Row],[Victim Service Provider]]</f>
        <v>0</v>
      </c>
      <c r="T368" t="str">
        <f>Table1[[#This Row],[Target Population]]</f>
        <v>NA</v>
      </c>
      <c r="U368">
        <f>Table1[[#This Row],[Bed Type]]</f>
        <v>0</v>
      </c>
      <c r="V368" t="str">
        <f>Table1[[#This Row],[address1]]</f>
        <v>200 Ridgefield Court, Suite 218</v>
      </c>
      <c r="W368">
        <f>Table1[[#This Row],[address2]]</f>
        <v>0</v>
      </c>
      <c r="X368" t="str">
        <f>Table1[[#This Row],[city]]</f>
        <v>Asheville</v>
      </c>
      <c r="Y368" t="str">
        <f>Table1[[#This Row],[state]]</f>
        <v>NC</v>
      </c>
      <c r="Z368">
        <f>Table1[[#This Row],[zip]]</f>
        <v>28786</v>
      </c>
    </row>
    <row r="369" spans="2:26" x14ac:dyDescent="0.35">
      <c r="B369" t="str">
        <f>Table1[[#This Row],[CoC]]</f>
        <v>North Carolina Balance of State CoC</v>
      </c>
      <c r="C369" t="str">
        <f>IF(OR(Table2[[#This Row],[CoC]]="Durham City &amp; County CoC",Table2[[#This Row],[CoC]]="Chapel Hill/Orange County CoC"),"NA",(_xlfn.XLOOKUP(Table2[[#This Row],[HMIS Project ID]],'region ref'!A:A,'region ref'!C:C,"",0)))</f>
        <v>Multiple</v>
      </c>
      <c r="D369" t="str">
        <f>IF(OR(Table2[[#This Row],[CoC]]="Durham City &amp; County CoC",Table2[[#This Row],[CoC]]="Chapel Hill/Orange County CoC"),Table2[[#This Row],[CoC]],(_xlfn.XLOOKUP(Table2[[#This Row],[HMIS Project ID]],'region ref'!A:A,'region ref'!B:B,"",0)))</f>
        <v>Multiple</v>
      </c>
      <c r="E369" t="str">
        <f>Table1[[#This Row],[Organization Name]]</f>
        <v>Volunteers of America Carolinas - Multiple BoS Counties</v>
      </c>
      <c r="F369" t="str">
        <f>Table1[[#This Row],[Project Name]]</f>
        <v>VoAC - Multiple BoS Counties - Priority 2 - RRH - SSVF</v>
      </c>
      <c r="G369">
        <f>Table1[[#This Row],[HMIS Project ID]]</f>
        <v>5451</v>
      </c>
      <c r="H369" t="str">
        <f>Table1[[#This Row],[Project Type]]</f>
        <v>RRH</v>
      </c>
      <c r="I369">
        <f>Table1[[#This Row],[Beds HH w/ Children]]</f>
        <v>44</v>
      </c>
      <c r="J369">
        <f>Table1[[#This Row],[Units HH w/ Children]]</f>
        <v>14</v>
      </c>
      <c r="K369">
        <f>Table1[[#This Row],[Beds HH w/o Children]]</f>
        <v>95</v>
      </c>
      <c r="L369">
        <f>Table1[[#This Row],[Year-Round Beds]]</f>
        <v>139</v>
      </c>
      <c r="M369">
        <f>Table1[[#This Row],[Overflow Beds]]</f>
        <v>0</v>
      </c>
      <c r="N369">
        <f>Table1[[#This Row],[Total Seasonal Beds]]</f>
        <v>0</v>
      </c>
      <c r="O369">
        <f>Table1[[#This Row],[Total Beds]]</f>
        <v>139</v>
      </c>
      <c r="P369">
        <f>Table1[[#This Row],[Pit Count]]</f>
        <v>139</v>
      </c>
      <c r="Q369" s="12">
        <f>IFERROR(Table2[[#This Row],[Pit Count]]/Table2[[#This Row],[Total Beds]],"0")</f>
        <v>1</v>
      </c>
      <c r="R369" t="str">
        <f>Table1[[#This Row],[HMIS Participating]]</f>
        <v>Yes</v>
      </c>
      <c r="S369">
        <f>Table1[[#This Row],[Victim Service Provider]]</f>
        <v>0</v>
      </c>
      <c r="T369" t="str">
        <f>Table1[[#This Row],[Target Population]]</f>
        <v>NA</v>
      </c>
      <c r="U369">
        <f>Table1[[#This Row],[Bed Type]]</f>
        <v>0</v>
      </c>
      <c r="V369" t="str">
        <f>Table1[[#This Row],[address1]]</f>
        <v>3710 University Drive, St#218</v>
      </c>
      <c r="W369">
        <f>Table1[[#This Row],[address2]]</f>
        <v>0</v>
      </c>
      <c r="X369" t="str">
        <f>Table1[[#This Row],[city]]</f>
        <v>Durham</v>
      </c>
      <c r="Y369" t="str">
        <f>Table1[[#This Row],[state]]</f>
        <v>NC</v>
      </c>
      <c r="Z369">
        <f>Table1[[#This Row],[zip]]</f>
        <v>27804</v>
      </c>
    </row>
    <row r="370" spans="2:26" x14ac:dyDescent="0.35">
      <c r="B370" t="str">
        <f>Table1[[#This Row],[CoC]]</f>
        <v>North Carolina Balance of State CoC</v>
      </c>
      <c r="C370" t="str">
        <f>IF(OR(Table2[[#This Row],[CoC]]="Durham City &amp; County CoC",Table2[[#This Row],[CoC]]="Chapel Hill/Orange County CoC"),"NA",(_xlfn.XLOOKUP(Table2[[#This Row],[HMIS Project ID]],'region ref'!A:A,'region ref'!C:C,"",0)))</f>
        <v>Region 10</v>
      </c>
      <c r="D370" t="str">
        <f>IF(OR(Table2[[#This Row],[CoC]]="Durham City &amp; County CoC",Table2[[#This Row],[CoC]]="Chapel Hill/Orange County CoC"),Table2[[#This Row],[CoC]],(_xlfn.XLOOKUP(Table2[[#This Row],[HMIS Project ID]],'region ref'!A:A,'region ref'!B:B,"",0)))</f>
        <v>Wayne</v>
      </c>
      <c r="E370" t="str">
        <f>Table1[[#This Row],[Organization Name]]</f>
        <v>Wayne Uplift Resource Association - Wayne County</v>
      </c>
      <c r="F370" t="str">
        <f>Table1[[#This Row],[Project Name]]</f>
        <v>Wayne Uplift Resource Association - Wayne County - DV Shelter ES - Private</v>
      </c>
      <c r="G370">
        <f>Table1[[#This Row],[HMIS Project ID]]</f>
        <v>6785</v>
      </c>
      <c r="H370" t="str">
        <f>Table1[[#This Row],[Project Type]]</f>
        <v>ES</v>
      </c>
      <c r="I370">
        <f>Table1[[#This Row],[Beds HH w/ Children]]</f>
        <v>15</v>
      </c>
      <c r="J370">
        <f>Table1[[#This Row],[Units HH w/ Children]]</f>
        <v>5</v>
      </c>
      <c r="K370">
        <f>Table1[[#This Row],[Beds HH w/o Children]]</f>
        <v>0</v>
      </c>
      <c r="L370">
        <f>Table1[[#This Row],[Year-Round Beds]]</f>
        <v>15</v>
      </c>
      <c r="M370">
        <f>Table1[[#This Row],[Overflow Beds]]</f>
        <v>0</v>
      </c>
      <c r="N370">
        <f>Table1[[#This Row],[Total Seasonal Beds]]</f>
        <v>0</v>
      </c>
      <c r="O370">
        <f>Table1[[#This Row],[Total Beds]]</f>
        <v>15</v>
      </c>
      <c r="P370">
        <f>Table1[[#This Row],[Pit Count]]</f>
        <v>7</v>
      </c>
      <c r="Q370" s="12">
        <f>IFERROR(Table2[[#This Row],[Pit Count]]/Table2[[#This Row],[Total Beds]],"0")</f>
        <v>0.46666666666666667</v>
      </c>
      <c r="R370" t="str">
        <f>Table1[[#This Row],[HMIS Participating]]</f>
        <v>Comparable</v>
      </c>
      <c r="S370">
        <f>Table1[[#This Row],[Victim Service Provider]]</f>
        <v>1</v>
      </c>
      <c r="T370" t="str">
        <f>Table1[[#This Row],[Target Population]]</f>
        <v>DV</v>
      </c>
      <c r="U370" t="str">
        <f>Table1[[#This Row],[Bed Type]]</f>
        <v>Facility</v>
      </c>
      <c r="V370">
        <f>Table1[[#This Row],[address1]]</f>
        <v>0</v>
      </c>
      <c r="W370">
        <f>Table1[[#This Row],[address2]]</f>
        <v>0</v>
      </c>
      <c r="X370" t="str">
        <f>Table1[[#This Row],[city]]</f>
        <v>Goldsboro</v>
      </c>
      <c r="Y370" t="str">
        <f>Table1[[#This Row],[state]]</f>
        <v>NC</v>
      </c>
      <c r="Z370">
        <f>Table1[[#This Row],[zip]]</f>
        <v>27530</v>
      </c>
    </row>
    <row r="371" spans="2:26" x14ac:dyDescent="0.35">
      <c r="B371" t="str">
        <f>Table1[[#This Row],[CoC]]</f>
        <v>North Carolina Balance of State CoC</v>
      </c>
      <c r="C371" t="str">
        <f>IF(OR(Table2[[#This Row],[CoC]]="Durham City &amp; County CoC",Table2[[#This Row],[CoC]]="Chapel Hill/Orange County CoC"),"NA",(_xlfn.XLOOKUP(Table2[[#This Row],[HMIS Project ID]],'region ref'!A:A,'region ref'!C:C,"",0)))</f>
        <v>Region 10</v>
      </c>
      <c r="D371" t="str">
        <f>IF(OR(Table2[[#This Row],[CoC]]="Durham City &amp; County CoC",Table2[[#This Row],[CoC]]="Chapel Hill/Orange County CoC"),Table2[[#This Row],[CoC]],(_xlfn.XLOOKUP(Table2[[#This Row],[HMIS Project ID]],'region ref'!A:A,'region ref'!B:B,"",0)))</f>
        <v>Wilson</v>
      </c>
      <c r="E371" t="str">
        <f>Table1[[#This Row],[Organization Name]]</f>
        <v>Wesley Shelter, Inc. - Wilson County</v>
      </c>
      <c r="F371" t="str">
        <f>Table1[[#This Row],[Project Name]]</f>
        <v>Wesley Shelter - Wilson County - DV Shelter - ES - Private</v>
      </c>
      <c r="G371">
        <f>Table1[[#This Row],[HMIS Project ID]]</f>
        <v>548</v>
      </c>
      <c r="H371" t="str">
        <f>Table1[[#This Row],[Project Type]]</f>
        <v>ES</v>
      </c>
      <c r="I371">
        <f>Table1[[#This Row],[Beds HH w/ Children]]</f>
        <v>11</v>
      </c>
      <c r="J371">
        <f>Table1[[#This Row],[Units HH w/ Children]]</f>
        <v>3</v>
      </c>
      <c r="K371">
        <f>Table1[[#This Row],[Beds HH w/o Children]]</f>
        <v>8</v>
      </c>
      <c r="L371">
        <f>Table1[[#This Row],[Year-Round Beds]]</f>
        <v>19</v>
      </c>
      <c r="M371">
        <f>Table1[[#This Row],[Overflow Beds]]</f>
        <v>0</v>
      </c>
      <c r="N371">
        <f>Table1[[#This Row],[Total Seasonal Beds]]</f>
        <v>0</v>
      </c>
      <c r="O371">
        <f>Table1[[#This Row],[Total Beds]]</f>
        <v>19</v>
      </c>
      <c r="P371">
        <f>Table1[[#This Row],[Pit Count]]</f>
        <v>4</v>
      </c>
      <c r="Q371" s="12">
        <f>IFERROR(Table2[[#This Row],[Pit Count]]/Table2[[#This Row],[Total Beds]],"0")</f>
        <v>0.21052631578947367</v>
      </c>
      <c r="R371" t="str">
        <f>Table1[[#This Row],[HMIS Participating]]</f>
        <v>Comparable</v>
      </c>
      <c r="S371">
        <f>Table1[[#This Row],[Victim Service Provider]]</f>
        <v>1</v>
      </c>
      <c r="T371" t="str">
        <f>Table1[[#This Row],[Target Population]]</f>
        <v>DV</v>
      </c>
      <c r="U371" t="str">
        <f>Table1[[#This Row],[Bed Type]]</f>
        <v>Facility</v>
      </c>
      <c r="V371">
        <f>Table1[[#This Row],[address1]]</f>
        <v>0</v>
      </c>
      <c r="W371">
        <f>Table1[[#This Row],[address2]]</f>
        <v>0</v>
      </c>
      <c r="X371" t="str">
        <f>Table1[[#This Row],[city]]</f>
        <v>Wilson</v>
      </c>
      <c r="Y371" t="str">
        <f>Table1[[#This Row],[state]]</f>
        <v>NC</v>
      </c>
      <c r="Z371">
        <f>Table1[[#This Row],[zip]]</f>
        <v>27894</v>
      </c>
    </row>
    <row r="372" spans="2:26" x14ac:dyDescent="0.35">
      <c r="B372" t="str">
        <f>Table1[[#This Row],[CoC]]</f>
        <v>North Carolina Balance of State CoC</v>
      </c>
      <c r="C372" t="str">
        <f>IF(OR(Table2[[#This Row],[CoC]]="Durham City &amp; County CoC",Table2[[#This Row],[CoC]]="Chapel Hill/Orange County CoC"),"NA",(_xlfn.XLOOKUP(Table2[[#This Row],[HMIS Project ID]],'region ref'!A:A,'region ref'!C:C,"",0)))</f>
        <v>Region 13</v>
      </c>
      <c r="D372" t="str">
        <f>IF(OR(Table2[[#This Row],[CoC]]="Durham City &amp; County CoC",Table2[[#This Row],[CoC]]="Chapel Hill/Orange County CoC"),Table2[[#This Row],[CoC]],(_xlfn.XLOOKUP(Table2[[#This Row],[HMIS Project ID]],'region ref'!A:A,'region ref'!B:B,"",0)))</f>
        <v>Onslow</v>
      </c>
      <c r="E372" t="str">
        <f>Table1[[#This Row],[Organization Name]]</f>
        <v>WOC - Onslow County</v>
      </c>
      <c r="F372" t="str">
        <f>Table1[[#This Row],[Project Name]]</f>
        <v>WOC - Onslow County - Rapid Re-Housing - RRH - Private</v>
      </c>
      <c r="G372">
        <f>Table1[[#This Row],[HMIS Project ID]]</f>
        <v>7068</v>
      </c>
      <c r="H372" t="str">
        <f>Table1[[#This Row],[Project Type]]</f>
        <v>RRH</v>
      </c>
      <c r="I372">
        <f>Table1[[#This Row],[Beds HH w/ Children]]</f>
        <v>0</v>
      </c>
      <c r="J372">
        <f>Table1[[#This Row],[Units HH w/ Children]]</f>
        <v>0</v>
      </c>
      <c r="K372">
        <f>Table1[[#This Row],[Beds HH w/o Children]]</f>
        <v>2</v>
      </c>
      <c r="L372">
        <f>Table1[[#This Row],[Year-Round Beds]]</f>
        <v>2</v>
      </c>
      <c r="M372">
        <f>Table1[[#This Row],[Overflow Beds]]</f>
        <v>0</v>
      </c>
      <c r="N372">
        <f>Table1[[#This Row],[Total Seasonal Beds]]</f>
        <v>0</v>
      </c>
      <c r="O372">
        <f>Table1[[#This Row],[Total Beds]]</f>
        <v>2</v>
      </c>
      <c r="P372">
        <f>Table1[[#This Row],[Pit Count]]</f>
        <v>2</v>
      </c>
      <c r="Q372" s="12">
        <f>IFERROR(Table2[[#This Row],[Pit Count]]/Table2[[#This Row],[Total Beds]],"0")</f>
        <v>1</v>
      </c>
      <c r="R372" t="str">
        <f>Table1[[#This Row],[HMIS Participating]]</f>
        <v>Yes</v>
      </c>
      <c r="S372">
        <f>Table1[[#This Row],[Victim Service Provider]]</f>
        <v>0</v>
      </c>
      <c r="T372" t="str">
        <f>Table1[[#This Row],[Target Population]]</f>
        <v>NA</v>
      </c>
      <c r="U372">
        <f>Table1[[#This Row],[Bed Type]]</f>
        <v>0</v>
      </c>
      <c r="V372" t="str">
        <f>Table1[[#This Row],[address1]]</f>
        <v>99 Village Dr #15</v>
      </c>
      <c r="W372">
        <f>Table1[[#This Row],[address2]]</f>
        <v>0</v>
      </c>
      <c r="X372" t="str">
        <f>Table1[[#This Row],[city]]</f>
        <v>Jacksonville</v>
      </c>
      <c r="Y372" t="str">
        <f>Table1[[#This Row],[state]]</f>
        <v>NC</v>
      </c>
      <c r="Z372">
        <f>Table1[[#This Row],[zip]]</f>
        <v>28546</v>
      </c>
    </row>
    <row r="373" spans="2:26" x14ac:dyDescent="0.35">
      <c r="B373" t="s">
        <v>813</v>
      </c>
      <c r="O373">
        <f>SUBTOTAL(109,Table2[Total Beds])</f>
        <v>8830</v>
      </c>
      <c r="P373">
        <f>SUBTOTAL(109,Table2[Pit Count])</f>
        <v>7104</v>
      </c>
      <c r="Q373" s="13">
        <f>SUBTOTAL(1,Table2[PIT night utilization])</f>
        <v>0.79707320844187801</v>
      </c>
    </row>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8C5FE-6A66-429A-9CD0-A07EE5B63A40}">
  <dimension ref="A1:AH151"/>
  <sheetViews>
    <sheetView workbookViewId="0">
      <selection activeCell="F26" sqref="F26"/>
    </sheetView>
  </sheetViews>
  <sheetFormatPr defaultRowHeight="14.5" x14ac:dyDescent="0.35"/>
  <cols>
    <col min="1" max="1" width="21.54296875" bestFit="1" customWidth="1"/>
    <col min="2" max="2" width="15.6328125" bestFit="1" customWidth="1"/>
    <col min="3" max="4" width="4.81640625" bestFit="1" customWidth="1"/>
    <col min="5" max="6" width="10.36328125" bestFit="1" customWidth="1"/>
    <col min="7" max="7" width="21.54296875" bestFit="1" customWidth="1"/>
    <col min="8" max="8" width="24.90625" bestFit="1" customWidth="1"/>
    <col min="9" max="11" width="10.36328125" bestFit="1" customWidth="1"/>
    <col min="12" max="12" width="21.54296875" bestFit="1" customWidth="1"/>
    <col min="13" max="13" width="28.7265625" bestFit="1" customWidth="1"/>
    <col min="14" max="14" width="3.81640625" bestFit="1" customWidth="1"/>
    <col min="15" max="15" width="10.36328125" bestFit="1" customWidth="1"/>
    <col min="16" max="16" width="10.453125" bestFit="1" customWidth="1"/>
  </cols>
  <sheetData>
    <row r="1" spans="1:34" x14ac:dyDescent="0.35">
      <c r="A1" t="s">
        <v>27</v>
      </c>
    </row>
    <row r="2" spans="1:34" x14ac:dyDescent="0.35">
      <c r="A2" s="2" t="s">
        <v>0</v>
      </c>
      <c r="B2" t="s">
        <v>53</v>
      </c>
    </row>
    <row r="4" spans="1:34" x14ac:dyDescent="0.35">
      <c r="A4" s="2" t="s">
        <v>29</v>
      </c>
      <c r="B4" s="2" t="s">
        <v>30</v>
      </c>
    </row>
    <row r="5" spans="1:34" x14ac:dyDescent="0.35">
      <c r="A5" s="2" t="s">
        <v>31</v>
      </c>
      <c r="B5" t="s">
        <v>32</v>
      </c>
      <c r="C5" t="s">
        <v>33</v>
      </c>
      <c r="D5" t="s">
        <v>34</v>
      </c>
      <c r="E5" t="s">
        <v>35</v>
      </c>
    </row>
    <row r="6" spans="1:34" x14ac:dyDescent="0.35">
      <c r="A6" s="3" t="s">
        <v>36</v>
      </c>
      <c r="B6" s="21">
        <v>522</v>
      </c>
      <c r="C6" s="21">
        <v>531</v>
      </c>
      <c r="D6" s="21">
        <v>1489</v>
      </c>
      <c r="E6" s="21">
        <v>2542</v>
      </c>
    </row>
    <row r="7" spans="1:34" x14ac:dyDescent="0.35">
      <c r="A7" s="3" t="s">
        <v>37</v>
      </c>
      <c r="B7" s="21"/>
      <c r="C7" s="21">
        <v>1232</v>
      </c>
      <c r="D7" s="21">
        <v>14</v>
      </c>
      <c r="E7" s="21">
        <v>1246</v>
      </c>
    </row>
    <row r="8" spans="1:34" x14ac:dyDescent="0.35">
      <c r="A8" s="3" t="s">
        <v>38</v>
      </c>
      <c r="B8" s="21"/>
      <c r="C8" s="21">
        <v>517</v>
      </c>
      <c r="D8" s="21">
        <v>1356</v>
      </c>
      <c r="E8" s="21">
        <v>1873</v>
      </c>
    </row>
    <row r="9" spans="1:34" x14ac:dyDescent="0.35">
      <c r="A9" s="3" t="s">
        <v>39</v>
      </c>
      <c r="B9" s="21">
        <v>237</v>
      </c>
      <c r="C9" s="21">
        <v>0</v>
      </c>
      <c r="D9" s="21">
        <v>1927</v>
      </c>
      <c r="E9" s="21">
        <v>2164</v>
      </c>
    </row>
    <row r="10" spans="1:34" x14ac:dyDescent="0.35">
      <c r="A10" s="3" t="s">
        <v>40</v>
      </c>
      <c r="B10" s="21">
        <v>24</v>
      </c>
      <c r="C10" s="21">
        <v>175</v>
      </c>
      <c r="D10" s="21">
        <v>344</v>
      </c>
      <c r="E10" s="21">
        <v>543</v>
      </c>
    </row>
    <row r="11" spans="1:34" x14ac:dyDescent="0.35">
      <c r="A11" s="3" t="s">
        <v>35</v>
      </c>
      <c r="B11" s="21">
        <v>783</v>
      </c>
      <c r="C11" s="21">
        <v>2455</v>
      </c>
      <c r="D11" s="21">
        <v>5130</v>
      </c>
      <c r="E11" s="21">
        <v>8368</v>
      </c>
    </row>
    <row r="12" spans="1:34" x14ac:dyDescent="0.35">
      <c r="L12" s="2" t="s">
        <v>0</v>
      </c>
      <c r="M12" t="s">
        <v>41</v>
      </c>
    </row>
    <row r="13" spans="1:34" x14ac:dyDescent="0.35">
      <c r="G13" s="2" t="s">
        <v>0</v>
      </c>
      <c r="H13" t="s">
        <v>41</v>
      </c>
      <c r="L13" s="2" t="s">
        <v>16</v>
      </c>
      <c r="M13" t="s">
        <v>42</v>
      </c>
    </row>
    <row r="14" spans="1:34" x14ac:dyDescent="0.35">
      <c r="A14" s="2" t="s">
        <v>0</v>
      </c>
      <c r="B14" t="s">
        <v>41</v>
      </c>
      <c r="G14" s="2" t="s">
        <v>15</v>
      </c>
      <c r="H14" s="3">
        <v>1</v>
      </c>
      <c r="L14" s="2" t="s">
        <v>15</v>
      </c>
      <c r="M14" s="3">
        <v>0</v>
      </c>
      <c r="S14" t="s">
        <v>43</v>
      </c>
      <c r="T14" t="s">
        <v>44</v>
      </c>
      <c r="U14" t="s">
        <v>45</v>
      </c>
      <c r="V14" t="s">
        <v>46</v>
      </c>
      <c r="W14" t="s">
        <v>47</v>
      </c>
      <c r="X14" t="s">
        <v>48</v>
      </c>
      <c r="Z14" t="s">
        <v>31</v>
      </c>
      <c r="AA14" t="s">
        <v>43</v>
      </c>
      <c r="AB14" t="s">
        <v>49</v>
      </c>
      <c r="AC14" t="s">
        <v>50</v>
      </c>
      <c r="AD14" t="s">
        <v>51</v>
      </c>
      <c r="AE14" t="s">
        <v>43</v>
      </c>
      <c r="AF14" t="s">
        <v>49</v>
      </c>
      <c r="AG14" t="s">
        <v>50</v>
      </c>
      <c r="AH14" t="s">
        <v>51</v>
      </c>
    </row>
    <row r="15" spans="1:34" x14ac:dyDescent="0.35">
      <c r="R15" s="3" t="s">
        <v>36</v>
      </c>
      <c r="S15">
        <v>1237</v>
      </c>
      <c r="T15">
        <v>502</v>
      </c>
      <c r="U15">
        <f>594-T15</f>
        <v>92</v>
      </c>
      <c r="V15">
        <f>W15-(SUM(S15:U15))</f>
        <v>668</v>
      </c>
      <c r="W15">
        <v>2499</v>
      </c>
      <c r="X15" s="4">
        <f>S15/(W15-T15-U15)</f>
        <v>0.64934383202099732</v>
      </c>
      <c r="Z15" t="s">
        <v>36</v>
      </c>
      <c r="AA15">
        <v>1237</v>
      </c>
      <c r="AB15">
        <v>668</v>
      </c>
      <c r="AC15">
        <v>92</v>
      </c>
      <c r="AD15" s="9">
        <v>502</v>
      </c>
      <c r="AE15" s="4">
        <f t="shared" ref="AE15:AH20" si="0">AA15/(SUM($AA15:$AD15))</f>
        <v>0.49499799919967985</v>
      </c>
      <c r="AF15" s="4">
        <f t="shared" si="0"/>
        <v>0.26730692276910767</v>
      </c>
      <c r="AG15" s="4">
        <f t="shared" si="0"/>
        <v>3.6814725890356143E-2</v>
      </c>
      <c r="AH15" s="4">
        <f t="shared" si="0"/>
        <v>0.20088035214085634</v>
      </c>
    </row>
    <row r="16" spans="1:34" x14ac:dyDescent="0.35">
      <c r="A16" s="2" t="s">
        <v>29</v>
      </c>
      <c r="B16" s="2" t="s">
        <v>30</v>
      </c>
      <c r="G16" s="2" t="s">
        <v>29</v>
      </c>
      <c r="H16" s="2" t="s">
        <v>30</v>
      </c>
      <c r="L16" s="2" t="s">
        <v>29</v>
      </c>
      <c r="M16" s="2" t="s">
        <v>30</v>
      </c>
      <c r="R16" s="3" t="s">
        <v>37</v>
      </c>
      <c r="S16">
        <v>0</v>
      </c>
      <c r="T16">
        <v>0</v>
      </c>
      <c r="U16">
        <v>0</v>
      </c>
      <c r="V16">
        <f>W16-(SUM(S16:U16))</f>
        <v>1271</v>
      </c>
      <c r="W16">
        <v>1271</v>
      </c>
      <c r="X16" s="4">
        <f>S16/(W16-T16-U16)</f>
        <v>0</v>
      </c>
      <c r="Z16" t="s">
        <v>40</v>
      </c>
      <c r="AA16">
        <v>211</v>
      </c>
      <c r="AB16">
        <v>295</v>
      </c>
      <c r="AC16">
        <v>0</v>
      </c>
      <c r="AD16" s="9">
        <v>24</v>
      </c>
      <c r="AE16" s="4">
        <f t="shared" si="0"/>
        <v>0.39811320754716983</v>
      </c>
      <c r="AF16" s="4">
        <f t="shared" si="0"/>
        <v>0.55660377358490565</v>
      </c>
      <c r="AG16" s="4">
        <f t="shared" si="0"/>
        <v>0</v>
      </c>
      <c r="AH16" s="4">
        <f t="shared" si="0"/>
        <v>4.5283018867924525E-2</v>
      </c>
    </row>
    <row r="17" spans="1:34" x14ac:dyDescent="0.35">
      <c r="A17" s="2" t="s">
        <v>31</v>
      </c>
      <c r="B17" t="s">
        <v>32</v>
      </c>
      <c r="C17" t="s">
        <v>33</v>
      </c>
      <c r="D17" t="s">
        <v>34</v>
      </c>
      <c r="E17" t="s">
        <v>35</v>
      </c>
      <c r="G17" s="2" t="s">
        <v>31</v>
      </c>
      <c r="H17" t="s">
        <v>32</v>
      </c>
      <c r="I17" t="s">
        <v>33</v>
      </c>
      <c r="J17" t="s">
        <v>35</v>
      </c>
      <c r="L17" s="2" t="s">
        <v>31</v>
      </c>
      <c r="M17" t="s">
        <v>32</v>
      </c>
      <c r="N17" t="s">
        <v>35</v>
      </c>
      <c r="R17" s="3" t="s">
        <v>38</v>
      </c>
      <c r="S17">
        <v>1138</v>
      </c>
      <c r="T17">
        <v>0</v>
      </c>
      <c r="U17">
        <v>0</v>
      </c>
      <c r="V17">
        <f>W17-(SUM(S17:U17))</f>
        <v>397</v>
      </c>
      <c r="W17">
        <v>1535</v>
      </c>
      <c r="X17" s="4">
        <f>S17/(W17-T17-U17)</f>
        <v>0.74136807817589578</v>
      </c>
      <c r="Z17" t="s">
        <v>39</v>
      </c>
      <c r="AA17">
        <v>1455</v>
      </c>
      <c r="AB17">
        <v>0</v>
      </c>
      <c r="AC17">
        <v>0</v>
      </c>
      <c r="AD17" s="9">
        <v>194</v>
      </c>
      <c r="AE17" s="4">
        <f t="shared" si="0"/>
        <v>0.88235294117647056</v>
      </c>
      <c r="AF17" s="4">
        <f t="shared" si="0"/>
        <v>0</v>
      </c>
      <c r="AG17" s="4">
        <f t="shared" si="0"/>
        <v>0</v>
      </c>
      <c r="AH17" s="4">
        <f t="shared" si="0"/>
        <v>0.11764705882352941</v>
      </c>
    </row>
    <row r="18" spans="1:34" x14ac:dyDescent="0.35">
      <c r="A18" s="3" t="s">
        <v>36</v>
      </c>
      <c r="B18" s="21">
        <v>509</v>
      </c>
      <c r="C18" s="21">
        <v>531</v>
      </c>
      <c r="D18" s="21">
        <v>1260</v>
      </c>
      <c r="E18" s="21">
        <v>2300</v>
      </c>
      <c r="G18" s="3" t="s">
        <v>36</v>
      </c>
      <c r="H18" s="21">
        <v>477</v>
      </c>
      <c r="I18" s="21">
        <v>113</v>
      </c>
      <c r="J18" s="21">
        <v>590</v>
      </c>
      <c r="L18" s="3" t="s">
        <v>36</v>
      </c>
      <c r="M18" s="21">
        <v>32</v>
      </c>
      <c r="N18" s="21">
        <v>32</v>
      </c>
      <c r="R18" s="3" t="s">
        <v>39</v>
      </c>
      <c r="S18">
        <v>1455</v>
      </c>
      <c r="T18">
        <v>194</v>
      </c>
      <c r="U18">
        <f>194-T18</f>
        <v>0</v>
      </c>
      <c r="V18">
        <f>W18-(SUM(S18:U18))</f>
        <v>0</v>
      </c>
      <c r="W18">
        <v>1649</v>
      </c>
      <c r="X18" s="4">
        <f>S18/(W18-T18-U18)</f>
        <v>1</v>
      </c>
      <c r="Z18" t="s">
        <v>38</v>
      </c>
      <c r="AA18">
        <v>1138</v>
      </c>
      <c r="AB18">
        <v>397</v>
      </c>
      <c r="AC18">
        <v>0</v>
      </c>
      <c r="AD18" s="9">
        <v>0</v>
      </c>
      <c r="AE18" s="4">
        <f t="shared" si="0"/>
        <v>0.74136807817589578</v>
      </c>
      <c r="AF18" s="4">
        <f t="shared" si="0"/>
        <v>0.25863192182410422</v>
      </c>
      <c r="AG18" s="4">
        <f t="shared" si="0"/>
        <v>0</v>
      </c>
      <c r="AH18" s="4">
        <f t="shared" si="0"/>
        <v>0</v>
      </c>
    </row>
    <row r="19" spans="1:34" x14ac:dyDescent="0.35">
      <c r="A19" s="3" t="s">
        <v>37</v>
      </c>
      <c r="B19" s="21"/>
      <c r="C19" s="21">
        <v>620</v>
      </c>
      <c r="D19" s="21"/>
      <c r="E19" s="21">
        <v>620</v>
      </c>
      <c r="G19" s="3" t="s">
        <v>39</v>
      </c>
      <c r="H19" s="21">
        <v>237</v>
      </c>
      <c r="I19" s="21"/>
      <c r="J19" s="21">
        <v>237</v>
      </c>
      <c r="L19" s="3" t="s">
        <v>35</v>
      </c>
      <c r="M19" s="21">
        <v>32</v>
      </c>
      <c r="N19" s="21">
        <v>32</v>
      </c>
      <c r="R19" s="3" t="s">
        <v>40</v>
      </c>
      <c r="S19">
        <v>211</v>
      </c>
      <c r="T19">
        <v>24</v>
      </c>
      <c r="U19">
        <f>24-T19</f>
        <v>0</v>
      </c>
      <c r="V19">
        <f>W19-(SUM(S19:U19))</f>
        <v>295</v>
      </c>
      <c r="W19">
        <v>530</v>
      </c>
      <c r="X19" s="4">
        <f>S19/(W19-T19-U19)</f>
        <v>0.41699604743083002</v>
      </c>
      <c r="Z19" t="s">
        <v>37</v>
      </c>
      <c r="AA19">
        <v>0</v>
      </c>
      <c r="AB19">
        <v>1271</v>
      </c>
      <c r="AC19">
        <v>0</v>
      </c>
      <c r="AD19" s="9">
        <v>0</v>
      </c>
      <c r="AE19" s="4">
        <f t="shared" si="0"/>
        <v>0</v>
      </c>
      <c r="AF19" s="4">
        <f t="shared" si="0"/>
        <v>1</v>
      </c>
      <c r="AG19" s="4">
        <f t="shared" si="0"/>
        <v>0</v>
      </c>
      <c r="AH19" s="4">
        <f t="shared" si="0"/>
        <v>0</v>
      </c>
    </row>
    <row r="20" spans="1:34" x14ac:dyDescent="0.35">
      <c r="A20" s="3" t="s">
        <v>38</v>
      </c>
      <c r="B20" s="21"/>
      <c r="C20" s="21">
        <v>429</v>
      </c>
      <c r="D20" s="21">
        <v>1058</v>
      </c>
      <c r="E20" s="21">
        <v>1487</v>
      </c>
      <c r="G20" s="3" t="s">
        <v>40</v>
      </c>
      <c r="H20" s="21">
        <v>24</v>
      </c>
      <c r="I20" s="21"/>
      <c r="J20" s="21">
        <v>24</v>
      </c>
      <c r="Z20" t="s">
        <v>35</v>
      </c>
      <c r="AA20">
        <f>SUM(AA15:AA19)</f>
        <v>4041</v>
      </c>
      <c r="AB20">
        <f>SUM(AB15:AB19)</f>
        <v>2631</v>
      </c>
      <c r="AC20">
        <f>SUM(AC15:AC19)</f>
        <v>92</v>
      </c>
      <c r="AD20">
        <f>SUM(AD15:AD19)</f>
        <v>720</v>
      </c>
      <c r="AE20" s="4">
        <f t="shared" si="0"/>
        <v>0.53995189738107963</v>
      </c>
      <c r="AF20" s="4">
        <f t="shared" si="0"/>
        <v>0.35154997327632281</v>
      </c>
      <c r="AG20" s="4">
        <f t="shared" si="0"/>
        <v>1.2292891501870658E-2</v>
      </c>
      <c r="AH20" s="4">
        <f t="shared" si="0"/>
        <v>9.620523784072689E-2</v>
      </c>
    </row>
    <row r="21" spans="1:34" x14ac:dyDescent="0.35">
      <c r="A21" s="3" t="s">
        <v>39</v>
      </c>
      <c r="B21" s="21">
        <v>237</v>
      </c>
      <c r="C21" s="21">
        <v>0</v>
      </c>
      <c r="D21" s="21">
        <v>1761</v>
      </c>
      <c r="E21" s="21">
        <v>1998</v>
      </c>
      <c r="G21" s="3" t="s">
        <v>35</v>
      </c>
      <c r="H21" s="21">
        <v>738</v>
      </c>
      <c r="I21" s="21">
        <v>113</v>
      </c>
      <c r="J21" s="21">
        <v>851</v>
      </c>
      <c r="Z21" t="s">
        <v>36</v>
      </c>
      <c r="AA21">
        <f>AA15</f>
        <v>1237</v>
      </c>
      <c r="AB21">
        <f>AB15</f>
        <v>668</v>
      </c>
      <c r="AC21" s="8">
        <f>AC15+AD15</f>
        <v>594</v>
      </c>
    </row>
    <row r="22" spans="1:34" x14ac:dyDescent="0.35">
      <c r="A22" s="3" t="s">
        <v>40</v>
      </c>
      <c r="B22" s="21">
        <v>24</v>
      </c>
      <c r="C22" s="21">
        <v>175</v>
      </c>
      <c r="D22" s="21">
        <v>277</v>
      </c>
      <c r="E22" s="21">
        <v>476</v>
      </c>
      <c r="Z22" t="s">
        <v>40</v>
      </c>
      <c r="AA22">
        <f t="shared" ref="AA22:AB25" si="1">AA16</f>
        <v>211</v>
      </c>
      <c r="AB22">
        <f t="shared" si="1"/>
        <v>295</v>
      </c>
      <c r="AC22" s="8">
        <f t="shared" ref="AC22:AC26" si="2">AC16+AD16</f>
        <v>24</v>
      </c>
    </row>
    <row r="23" spans="1:34" x14ac:dyDescent="0.35">
      <c r="A23" s="3" t="s">
        <v>35</v>
      </c>
      <c r="B23" s="21">
        <v>770</v>
      </c>
      <c r="C23" s="21">
        <v>1755</v>
      </c>
      <c r="D23" s="21">
        <v>4356</v>
      </c>
      <c r="E23" s="21">
        <v>6881</v>
      </c>
      <c r="Z23" t="s">
        <v>39</v>
      </c>
      <c r="AA23">
        <f t="shared" si="1"/>
        <v>1455</v>
      </c>
      <c r="AB23">
        <f t="shared" si="1"/>
        <v>0</v>
      </c>
      <c r="AC23" s="8">
        <f t="shared" si="2"/>
        <v>194</v>
      </c>
    </row>
    <row r="24" spans="1:34" x14ac:dyDescent="0.35">
      <c r="Z24" t="s">
        <v>38</v>
      </c>
      <c r="AA24">
        <f t="shared" si="1"/>
        <v>1138</v>
      </c>
      <c r="AB24">
        <f t="shared" si="1"/>
        <v>397</v>
      </c>
      <c r="AC24" s="8">
        <f t="shared" si="2"/>
        <v>0</v>
      </c>
    </row>
    <row r="25" spans="1:34" x14ac:dyDescent="0.35">
      <c r="Z25" t="s">
        <v>37</v>
      </c>
      <c r="AA25">
        <f t="shared" si="1"/>
        <v>0</v>
      </c>
      <c r="AB25">
        <f t="shared" si="1"/>
        <v>1271</v>
      </c>
      <c r="AC25" s="8">
        <f t="shared" si="2"/>
        <v>0</v>
      </c>
    </row>
    <row r="26" spans="1:34" x14ac:dyDescent="0.35">
      <c r="AC26" s="8">
        <f t="shared" si="2"/>
        <v>812</v>
      </c>
    </row>
    <row r="27" spans="1:34" x14ac:dyDescent="0.35">
      <c r="L27" s="2" t="s">
        <v>0</v>
      </c>
      <c r="M27" t="s">
        <v>28</v>
      </c>
    </row>
    <row r="28" spans="1:34" x14ac:dyDescent="0.35">
      <c r="G28" s="2" t="s">
        <v>0</v>
      </c>
      <c r="H28" t="s">
        <v>28</v>
      </c>
      <c r="L28" s="2" t="s">
        <v>16</v>
      </c>
      <c r="M28" t="s">
        <v>42</v>
      </c>
    </row>
    <row r="29" spans="1:34" x14ac:dyDescent="0.35">
      <c r="A29" s="2" t="s">
        <v>0</v>
      </c>
      <c r="B29" t="s">
        <v>28</v>
      </c>
      <c r="G29" s="2" t="s">
        <v>15</v>
      </c>
      <c r="H29" s="3">
        <v>1</v>
      </c>
      <c r="L29" s="2" t="s">
        <v>15</v>
      </c>
      <c r="M29" s="3">
        <v>0</v>
      </c>
    </row>
    <row r="31" spans="1:34" x14ac:dyDescent="0.35">
      <c r="A31" s="2" t="s">
        <v>29</v>
      </c>
      <c r="B31" s="2" t="s">
        <v>30</v>
      </c>
      <c r="G31" s="2" t="s">
        <v>29</v>
      </c>
      <c r="H31" s="2" t="s">
        <v>30</v>
      </c>
      <c r="L31" s="2" t="s">
        <v>29</v>
      </c>
      <c r="M31" s="2" t="s">
        <v>30</v>
      </c>
    </row>
    <row r="32" spans="1:34" x14ac:dyDescent="0.35">
      <c r="A32" s="2" t="s">
        <v>31</v>
      </c>
      <c r="B32" t="s">
        <v>32</v>
      </c>
      <c r="C32" t="s">
        <v>33</v>
      </c>
      <c r="D32" t="s">
        <v>34</v>
      </c>
      <c r="E32" t="s">
        <v>35</v>
      </c>
      <c r="G32" s="2" t="s">
        <v>31</v>
      </c>
      <c r="H32" t="s">
        <v>32</v>
      </c>
      <c r="I32" t="s">
        <v>35</v>
      </c>
      <c r="L32" s="2" t="s">
        <v>31</v>
      </c>
      <c r="M32" t="s">
        <v>34</v>
      </c>
      <c r="N32" t="s">
        <v>35</v>
      </c>
    </row>
    <row r="33" spans="1:15" x14ac:dyDescent="0.35">
      <c r="A33" s="3" t="s">
        <v>36</v>
      </c>
      <c r="B33" s="21">
        <v>11</v>
      </c>
      <c r="C33" s="21">
        <v>0</v>
      </c>
      <c r="D33" s="21">
        <v>184</v>
      </c>
      <c r="E33" s="21">
        <v>195</v>
      </c>
      <c r="G33" s="3" t="s">
        <v>36</v>
      </c>
      <c r="H33" s="21">
        <v>11</v>
      </c>
      <c r="I33" s="21">
        <v>11</v>
      </c>
      <c r="L33" s="3" t="s">
        <v>39</v>
      </c>
      <c r="M33" s="21">
        <v>23</v>
      </c>
      <c r="N33" s="21">
        <v>23</v>
      </c>
    </row>
    <row r="34" spans="1:15" x14ac:dyDescent="0.35">
      <c r="A34" s="3" t="s">
        <v>37</v>
      </c>
      <c r="B34" s="21"/>
      <c r="C34" s="21">
        <v>283</v>
      </c>
      <c r="D34" s="21">
        <v>14</v>
      </c>
      <c r="E34" s="21">
        <v>297</v>
      </c>
      <c r="G34" s="3" t="s">
        <v>35</v>
      </c>
      <c r="H34" s="21">
        <v>11</v>
      </c>
      <c r="I34" s="21">
        <v>11</v>
      </c>
      <c r="L34" s="3" t="s">
        <v>35</v>
      </c>
      <c r="M34" s="21">
        <v>23</v>
      </c>
      <c r="N34" s="21">
        <v>23</v>
      </c>
    </row>
    <row r="35" spans="1:15" x14ac:dyDescent="0.35">
      <c r="A35" s="3" t="s">
        <v>38</v>
      </c>
      <c r="B35" s="21"/>
      <c r="C35" s="21">
        <v>46</v>
      </c>
      <c r="D35" s="21">
        <v>262</v>
      </c>
      <c r="E35" s="21">
        <v>308</v>
      </c>
    </row>
    <row r="36" spans="1:15" x14ac:dyDescent="0.35">
      <c r="A36" s="3" t="s">
        <v>39</v>
      </c>
      <c r="B36" s="21"/>
      <c r="C36" s="21"/>
      <c r="D36" s="21">
        <v>121</v>
      </c>
      <c r="E36" s="21">
        <v>121</v>
      </c>
    </row>
    <row r="37" spans="1:15" x14ac:dyDescent="0.35">
      <c r="A37" s="3" t="s">
        <v>40</v>
      </c>
      <c r="B37" s="21"/>
      <c r="C37" s="21"/>
      <c r="D37" s="21">
        <v>15</v>
      </c>
      <c r="E37" s="21">
        <v>15</v>
      </c>
    </row>
    <row r="38" spans="1:15" x14ac:dyDescent="0.35">
      <c r="A38" s="3" t="s">
        <v>35</v>
      </c>
      <c r="B38" s="21">
        <v>11</v>
      </c>
      <c r="C38" s="21">
        <v>329</v>
      </c>
      <c r="D38" s="21">
        <v>596</v>
      </c>
      <c r="E38" s="21">
        <v>936</v>
      </c>
    </row>
    <row r="43" spans="1:15" x14ac:dyDescent="0.35">
      <c r="L43" s="2" t="s">
        <v>0</v>
      </c>
      <c r="M43" t="s">
        <v>52</v>
      </c>
    </row>
    <row r="44" spans="1:15" x14ac:dyDescent="0.35">
      <c r="G44" s="2" t="s">
        <v>0</v>
      </c>
      <c r="H44" t="s">
        <v>52</v>
      </c>
      <c r="L44" s="2" t="s">
        <v>16</v>
      </c>
      <c r="M44" t="s">
        <v>42</v>
      </c>
    </row>
    <row r="45" spans="1:15" x14ac:dyDescent="0.35">
      <c r="A45" s="2" t="s">
        <v>0</v>
      </c>
      <c r="B45" t="s">
        <v>52</v>
      </c>
      <c r="G45" s="2" t="s">
        <v>15</v>
      </c>
      <c r="H45" t="s">
        <v>53</v>
      </c>
      <c r="L45" s="2" t="s">
        <v>15</v>
      </c>
      <c r="M45" t="s">
        <v>53</v>
      </c>
    </row>
    <row r="47" spans="1:15" x14ac:dyDescent="0.35">
      <c r="A47" s="2" t="s">
        <v>29</v>
      </c>
      <c r="B47" s="2" t="s">
        <v>30</v>
      </c>
      <c r="G47" s="2" t="s">
        <v>29</v>
      </c>
      <c r="H47" s="2" t="s">
        <v>30</v>
      </c>
      <c r="L47" s="2" t="s">
        <v>29</v>
      </c>
      <c r="M47" s="2" t="s">
        <v>30</v>
      </c>
    </row>
    <row r="48" spans="1:15" x14ac:dyDescent="0.35">
      <c r="A48" s="2" t="s">
        <v>31</v>
      </c>
      <c r="B48" t="s">
        <v>32</v>
      </c>
      <c r="C48" t="s">
        <v>33</v>
      </c>
      <c r="D48" t="s">
        <v>34</v>
      </c>
      <c r="E48" t="s">
        <v>35</v>
      </c>
      <c r="G48" s="2" t="s">
        <v>31</v>
      </c>
      <c r="H48" t="s">
        <v>32</v>
      </c>
      <c r="I48" t="s">
        <v>33</v>
      </c>
      <c r="J48" t="s">
        <v>34</v>
      </c>
      <c r="K48" t="s">
        <v>35</v>
      </c>
      <c r="L48" s="2" t="s">
        <v>31</v>
      </c>
      <c r="M48" t="s">
        <v>32</v>
      </c>
      <c r="N48" t="s">
        <v>34</v>
      </c>
      <c r="O48" t="s">
        <v>35</v>
      </c>
    </row>
    <row r="49" spans="1:15" x14ac:dyDescent="0.35">
      <c r="A49" s="3" t="s">
        <v>36</v>
      </c>
      <c r="B49" s="21">
        <v>2</v>
      </c>
      <c r="C49" s="21">
        <v>0</v>
      </c>
      <c r="D49" s="21">
        <v>45</v>
      </c>
      <c r="E49" s="21">
        <v>47</v>
      </c>
      <c r="G49" s="3" t="s">
        <v>36</v>
      </c>
      <c r="H49" s="21">
        <v>2</v>
      </c>
      <c r="I49" s="21">
        <v>0</v>
      </c>
      <c r="J49" s="21">
        <v>45</v>
      </c>
      <c r="K49" s="21">
        <v>47</v>
      </c>
      <c r="L49" s="3" t="s">
        <v>36</v>
      </c>
      <c r="M49" s="21">
        <v>2</v>
      </c>
      <c r="N49" s="21"/>
      <c r="O49" s="21">
        <v>2</v>
      </c>
    </row>
    <row r="50" spans="1:15" x14ac:dyDescent="0.35">
      <c r="A50" s="3" t="s">
        <v>37</v>
      </c>
      <c r="B50" s="21"/>
      <c r="C50" s="21">
        <v>329</v>
      </c>
      <c r="D50" s="21"/>
      <c r="E50" s="21">
        <v>329</v>
      </c>
      <c r="G50" s="3" t="s">
        <v>37</v>
      </c>
      <c r="H50" s="21"/>
      <c r="I50" s="21">
        <v>329</v>
      </c>
      <c r="J50" s="21"/>
      <c r="K50" s="21">
        <v>329</v>
      </c>
      <c r="L50" s="3" t="s">
        <v>39</v>
      </c>
      <c r="M50" s="21"/>
      <c r="N50" s="21">
        <v>8</v>
      </c>
      <c r="O50" s="21">
        <v>8</v>
      </c>
    </row>
    <row r="51" spans="1:15" x14ac:dyDescent="0.35">
      <c r="A51" s="3" t="s">
        <v>38</v>
      </c>
      <c r="B51" s="21"/>
      <c r="C51" s="21">
        <v>42</v>
      </c>
      <c r="D51" s="21">
        <v>36</v>
      </c>
      <c r="E51" s="21">
        <v>78</v>
      </c>
      <c r="G51" s="3" t="s">
        <v>38</v>
      </c>
      <c r="H51" s="21"/>
      <c r="I51" s="21">
        <v>42</v>
      </c>
      <c r="J51" s="21">
        <v>36</v>
      </c>
      <c r="K51" s="21">
        <v>78</v>
      </c>
      <c r="L51" s="3" t="s">
        <v>35</v>
      </c>
      <c r="M51" s="21">
        <v>2</v>
      </c>
      <c r="N51" s="21">
        <v>8</v>
      </c>
      <c r="O51" s="21">
        <v>10</v>
      </c>
    </row>
    <row r="52" spans="1:15" x14ac:dyDescent="0.35">
      <c r="A52" s="3" t="s">
        <v>39</v>
      </c>
      <c r="B52" s="21"/>
      <c r="C52" s="21"/>
      <c r="D52" s="21">
        <v>45</v>
      </c>
      <c r="E52" s="21">
        <v>45</v>
      </c>
      <c r="G52" s="3" t="s">
        <v>39</v>
      </c>
      <c r="H52" s="21"/>
      <c r="I52" s="21"/>
      <c r="J52" s="21">
        <v>45</v>
      </c>
      <c r="K52" s="21">
        <v>45</v>
      </c>
    </row>
    <row r="53" spans="1:15" x14ac:dyDescent="0.35">
      <c r="A53" s="3" t="s">
        <v>40</v>
      </c>
      <c r="B53" s="21"/>
      <c r="C53" s="21"/>
      <c r="D53" s="21">
        <v>52</v>
      </c>
      <c r="E53" s="21">
        <v>52</v>
      </c>
      <c r="G53" s="3" t="s">
        <v>40</v>
      </c>
      <c r="H53" s="21"/>
      <c r="I53" s="21"/>
      <c r="J53" s="21">
        <v>52</v>
      </c>
      <c r="K53" s="21">
        <v>52</v>
      </c>
    </row>
    <row r="54" spans="1:15" x14ac:dyDescent="0.35">
      <c r="A54" s="3" t="s">
        <v>35</v>
      </c>
      <c r="B54" s="21">
        <v>2</v>
      </c>
      <c r="C54" s="21">
        <v>371</v>
      </c>
      <c r="D54" s="21">
        <v>178</v>
      </c>
      <c r="E54" s="21">
        <v>551</v>
      </c>
      <c r="G54" s="3" t="s">
        <v>35</v>
      </c>
      <c r="H54" s="21">
        <v>2</v>
      </c>
      <c r="I54" s="21">
        <v>371</v>
      </c>
      <c r="J54" s="21">
        <v>178</v>
      </c>
      <c r="K54" s="21">
        <v>551</v>
      </c>
    </row>
    <row r="57" spans="1:15" x14ac:dyDescent="0.35">
      <c r="A57" s="2" t="s">
        <v>0</v>
      </c>
      <c r="B57" t="s">
        <v>41</v>
      </c>
    </row>
    <row r="58" spans="1:15" x14ac:dyDescent="0.35">
      <c r="A58" s="2" t="s">
        <v>3</v>
      </c>
      <c r="B58" t="s">
        <v>53</v>
      </c>
    </row>
    <row r="59" spans="1:15" x14ac:dyDescent="0.35">
      <c r="A59" s="2" t="s">
        <v>6</v>
      </c>
      <c r="B59" t="s">
        <v>53</v>
      </c>
    </row>
    <row r="61" spans="1:15" x14ac:dyDescent="0.35">
      <c r="A61" s="2" t="s">
        <v>29</v>
      </c>
      <c r="B61" s="2" t="s">
        <v>30</v>
      </c>
    </row>
    <row r="62" spans="1:15" x14ac:dyDescent="0.35">
      <c r="A62" s="2" t="s">
        <v>31</v>
      </c>
      <c r="B62" t="s">
        <v>32</v>
      </c>
      <c r="C62" t="s">
        <v>33</v>
      </c>
      <c r="D62" t="s">
        <v>34</v>
      </c>
      <c r="E62" t="s">
        <v>35</v>
      </c>
    </row>
    <row r="63" spans="1:15" x14ac:dyDescent="0.35">
      <c r="A63" s="3" t="s">
        <v>1072</v>
      </c>
      <c r="B63" s="21"/>
      <c r="C63" s="21">
        <v>0</v>
      </c>
      <c r="D63" s="21">
        <v>477</v>
      </c>
      <c r="E63" s="21">
        <v>477</v>
      </c>
    </row>
    <row r="64" spans="1:15" x14ac:dyDescent="0.35">
      <c r="A64" s="3" t="s">
        <v>54</v>
      </c>
      <c r="B64" s="21">
        <v>55</v>
      </c>
      <c r="C64" s="21">
        <v>52</v>
      </c>
      <c r="D64" s="21">
        <v>284</v>
      </c>
      <c r="E64" s="21">
        <v>391</v>
      </c>
    </row>
    <row r="65" spans="1:5" x14ac:dyDescent="0.35">
      <c r="A65" s="3" t="s">
        <v>55</v>
      </c>
      <c r="B65" s="21">
        <v>95</v>
      </c>
      <c r="C65" s="21">
        <v>137</v>
      </c>
      <c r="D65" s="21">
        <v>220</v>
      </c>
      <c r="E65" s="21">
        <v>452</v>
      </c>
    </row>
    <row r="66" spans="1:5" x14ac:dyDescent="0.35">
      <c r="A66" s="3" t="s">
        <v>56</v>
      </c>
      <c r="B66" s="21">
        <v>61</v>
      </c>
      <c r="C66" s="21">
        <v>96</v>
      </c>
      <c r="D66" s="21">
        <v>566</v>
      </c>
      <c r="E66" s="21">
        <v>723</v>
      </c>
    </row>
    <row r="67" spans="1:5" x14ac:dyDescent="0.35">
      <c r="A67" s="3" t="s">
        <v>57</v>
      </c>
      <c r="B67" s="21">
        <v>32</v>
      </c>
      <c r="C67" s="21">
        <v>10</v>
      </c>
      <c r="D67" s="21">
        <v>375</v>
      </c>
      <c r="E67" s="21">
        <v>417</v>
      </c>
    </row>
    <row r="68" spans="1:5" x14ac:dyDescent="0.35">
      <c r="A68" s="3" t="s">
        <v>58</v>
      </c>
      <c r="B68" s="21">
        <v>89</v>
      </c>
      <c r="C68" s="21">
        <v>245</v>
      </c>
      <c r="D68" s="21">
        <v>751</v>
      </c>
      <c r="E68" s="21">
        <v>1085</v>
      </c>
    </row>
    <row r="69" spans="1:5" x14ac:dyDescent="0.35">
      <c r="A69" s="3" t="s">
        <v>59</v>
      </c>
      <c r="B69" s="21">
        <v>95</v>
      </c>
      <c r="C69" s="21">
        <v>47</v>
      </c>
      <c r="D69" s="21">
        <v>194</v>
      </c>
      <c r="E69" s="21">
        <v>336</v>
      </c>
    </row>
    <row r="70" spans="1:5" x14ac:dyDescent="0.35">
      <c r="A70" s="3" t="s">
        <v>60</v>
      </c>
      <c r="B70" s="21">
        <v>91</v>
      </c>
      <c r="C70" s="21">
        <v>133</v>
      </c>
      <c r="D70" s="21">
        <v>547</v>
      </c>
      <c r="E70" s="21">
        <v>771</v>
      </c>
    </row>
    <row r="71" spans="1:5" x14ac:dyDescent="0.35">
      <c r="A71" s="3" t="s">
        <v>61</v>
      </c>
      <c r="B71" s="21">
        <v>28</v>
      </c>
      <c r="C71" s="21">
        <v>145</v>
      </c>
      <c r="D71" s="21">
        <v>68</v>
      </c>
      <c r="E71" s="21">
        <v>241</v>
      </c>
    </row>
    <row r="72" spans="1:5" x14ac:dyDescent="0.35">
      <c r="A72" s="3" t="s">
        <v>62</v>
      </c>
      <c r="B72" s="21">
        <v>16</v>
      </c>
      <c r="C72" s="21">
        <v>326</v>
      </c>
      <c r="D72" s="21">
        <v>363</v>
      </c>
      <c r="E72" s="21">
        <v>705</v>
      </c>
    </row>
    <row r="73" spans="1:5" x14ac:dyDescent="0.35">
      <c r="A73" s="3" t="s">
        <v>1073</v>
      </c>
      <c r="B73" s="21">
        <v>16</v>
      </c>
      <c r="C73" s="21"/>
      <c r="D73" s="21"/>
      <c r="E73" s="21">
        <v>16</v>
      </c>
    </row>
    <row r="74" spans="1:5" x14ac:dyDescent="0.35">
      <c r="A74" s="3" t="s">
        <v>63</v>
      </c>
      <c r="B74" s="21">
        <v>63</v>
      </c>
      <c r="C74" s="21">
        <v>146</v>
      </c>
      <c r="D74" s="21">
        <v>121</v>
      </c>
      <c r="E74" s="21">
        <v>330</v>
      </c>
    </row>
    <row r="75" spans="1:5" x14ac:dyDescent="0.35">
      <c r="A75" s="3" t="s">
        <v>64</v>
      </c>
      <c r="B75" s="21">
        <v>79</v>
      </c>
      <c r="C75" s="21">
        <v>15</v>
      </c>
      <c r="D75" s="21">
        <v>47</v>
      </c>
      <c r="E75" s="21">
        <v>141</v>
      </c>
    </row>
    <row r="76" spans="1:5" x14ac:dyDescent="0.35">
      <c r="A76" s="3" t="s">
        <v>65</v>
      </c>
      <c r="B76" s="21">
        <v>21</v>
      </c>
      <c r="C76" s="21">
        <v>125</v>
      </c>
      <c r="D76" s="21">
        <v>238</v>
      </c>
      <c r="E76" s="21">
        <v>384</v>
      </c>
    </row>
    <row r="77" spans="1:5" x14ac:dyDescent="0.35">
      <c r="A77" s="3" t="s">
        <v>66</v>
      </c>
      <c r="B77" s="21">
        <v>19</v>
      </c>
      <c r="C77" s="21">
        <v>226</v>
      </c>
      <c r="D77" s="21">
        <v>90</v>
      </c>
      <c r="E77" s="21">
        <v>335</v>
      </c>
    </row>
    <row r="78" spans="1:5" x14ac:dyDescent="0.35">
      <c r="A78" s="3" t="s">
        <v>1074</v>
      </c>
      <c r="B78" s="21"/>
      <c r="C78" s="21">
        <v>35</v>
      </c>
      <c r="D78" s="21">
        <v>11</v>
      </c>
      <c r="E78" s="21">
        <v>46</v>
      </c>
    </row>
    <row r="79" spans="1:5" x14ac:dyDescent="0.35">
      <c r="A79" s="3" t="s">
        <v>1076</v>
      </c>
      <c r="B79" s="21">
        <v>5</v>
      </c>
      <c r="C79" s="21">
        <v>4</v>
      </c>
      <c r="D79" s="21"/>
      <c r="E79" s="21">
        <v>9</v>
      </c>
    </row>
    <row r="80" spans="1:5" x14ac:dyDescent="0.35">
      <c r="A80" s="3" t="s">
        <v>1071</v>
      </c>
      <c r="B80" s="21">
        <v>2</v>
      </c>
      <c r="C80" s="21">
        <v>5</v>
      </c>
      <c r="D80" s="21"/>
      <c r="E80" s="21">
        <v>7</v>
      </c>
    </row>
    <row r="81" spans="1:5" x14ac:dyDescent="0.35">
      <c r="A81" s="3" t="s">
        <v>1078</v>
      </c>
      <c r="B81" s="21">
        <v>3</v>
      </c>
      <c r="C81" s="21">
        <v>4</v>
      </c>
      <c r="D81" s="21"/>
      <c r="E81" s="21">
        <v>7</v>
      </c>
    </row>
    <row r="82" spans="1:5" x14ac:dyDescent="0.35">
      <c r="A82" s="3" t="s">
        <v>1079</v>
      </c>
      <c r="B82" s="21"/>
      <c r="C82" s="21">
        <v>1</v>
      </c>
      <c r="D82" s="21"/>
      <c r="E82" s="21">
        <v>1</v>
      </c>
    </row>
    <row r="83" spans="1:5" x14ac:dyDescent="0.35">
      <c r="A83" s="3" t="s">
        <v>1080</v>
      </c>
      <c r="B83" s="21"/>
      <c r="C83" s="21">
        <v>3</v>
      </c>
      <c r="D83" s="21">
        <v>4</v>
      </c>
      <c r="E83" s="21">
        <v>7</v>
      </c>
    </row>
    <row r="84" spans="1:5" x14ac:dyDescent="0.35">
      <c r="A84" s="3" t="s">
        <v>35</v>
      </c>
      <c r="B84" s="21">
        <v>770</v>
      </c>
      <c r="C84" s="21">
        <v>1755</v>
      </c>
      <c r="D84" s="21">
        <v>4356</v>
      </c>
      <c r="E84" s="21">
        <v>6881</v>
      </c>
    </row>
    <row r="120" spans="1:4" x14ac:dyDescent="0.35">
      <c r="A120" s="2" t="s">
        <v>0</v>
      </c>
      <c r="B120" t="s">
        <v>28</v>
      </c>
    </row>
    <row r="122" spans="1:4" x14ac:dyDescent="0.35">
      <c r="A122" s="2" t="s">
        <v>31</v>
      </c>
      <c r="B122" t="s">
        <v>67</v>
      </c>
      <c r="C122" t="s">
        <v>68</v>
      </c>
    </row>
    <row r="123" spans="1:4" x14ac:dyDescent="0.35">
      <c r="A123" s="3" t="s">
        <v>69</v>
      </c>
      <c r="B123" s="21">
        <v>27</v>
      </c>
      <c r="C123" s="21">
        <v>27</v>
      </c>
      <c r="D123" s="4">
        <f>B123/C123</f>
        <v>1</v>
      </c>
    </row>
    <row r="124" spans="1:4" x14ac:dyDescent="0.35">
      <c r="A124" s="3" t="s">
        <v>70</v>
      </c>
      <c r="B124" s="21">
        <v>5</v>
      </c>
      <c r="C124" s="21">
        <v>7</v>
      </c>
      <c r="D124" s="4">
        <f t="shared" ref="D124:D137" si="3">B124/C124</f>
        <v>0.7142857142857143</v>
      </c>
    </row>
    <row r="125" spans="1:4" x14ac:dyDescent="0.35">
      <c r="A125" s="3" t="s">
        <v>71</v>
      </c>
      <c r="B125" s="21">
        <v>5</v>
      </c>
      <c r="C125" s="21">
        <v>11</v>
      </c>
      <c r="D125" s="4">
        <f t="shared" si="3"/>
        <v>0.45454545454545453</v>
      </c>
    </row>
    <row r="126" spans="1:4" x14ac:dyDescent="0.35">
      <c r="A126" s="3" t="s">
        <v>72</v>
      </c>
      <c r="B126" s="21">
        <v>229</v>
      </c>
      <c r="C126" s="21">
        <v>433</v>
      </c>
      <c r="D126" s="4">
        <f t="shared" si="3"/>
        <v>0.52886836027713624</v>
      </c>
    </row>
    <row r="127" spans="1:4" x14ac:dyDescent="0.35">
      <c r="A127" s="3" t="s">
        <v>73</v>
      </c>
      <c r="B127" s="21">
        <v>97</v>
      </c>
      <c r="C127" s="21">
        <v>97</v>
      </c>
      <c r="D127" s="4">
        <f t="shared" si="3"/>
        <v>1</v>
      </c>
    </row>
    <row r="128" spans="1:4" x14ac:dyDescent="0.35">
      <c r="A128" s="3" t="s">
        <v>74</v>
      </c>
      <c r="B128" s="21">
        <v>5</v>
      </c>
      <c r="C128" s="21">
        <v>5</v>
      </c>
      <c r="D128" s="4">
        <f t="shared" si="3"/>
        <v>1</v>
      </c>
    </row>
    <row r="129" spans="1:4" x14ac:dyDescent="0.35">
      <c r="A129" s="3" t="s">
        <v>75</v>
      </c>
      <c r="B129" s="21">
        <v>107</v>
      </c>
      <c r="C129" s="21">
        <v>110</v>
      </c>
      <c r="D129" s="4">
        <f t="shared" si="3"/>
        <v>0.97272727272727277</v>
      </c>
    </row>
    <row r="130" spans="1:4" x14ac:dyDescent="0.35">
      <c r="A130" s="3" t="s">
        <v>76</v>
      </c>
      <c r="B130" s="21">
        <v>10</v>
      </c>
      <c r="C130" s="21">
        <v>10</v>
      </c>
      <c r="D130" s="4">
        <f t="shared" si="3"/>
        <v>1</v>
      </c>
    </row>
    <row r="131" spans="1:4" x14ac:dyDescent="0.35">
      <c r="A131" s="3" t="s">
        <v>77</v>
      </c>
      <c r="B131" s="21">
        <v>9</v>
      </c>
      <c r="C131" s="21">
        <v>15</v>
      </c>
      <c r="D131" s="4">
        <f t="shared" si="3"/>
        <v>0.6</v>
      </c>
    </row>
    <row r="132" spans="1:4" x14ac:dyDescent="0.35">
      <c r="A132" s="3" t="s">
        <v>78</v>
      </c>
      <c r="B132" s="21">
        <v>106</v>
      </c>
      <c r="C132" s="21">
        <v>119</v>
      </c>
      <c r="D132" s="4">
        <f t="shared" si="3"/>
        <v>0.89075630252100846</v>
      </c>
    </row>
    <row r="133" spans="1:4" x14ac:dyDescent="0.35">
      <c r="A133" s="3" t="s">
        <v>79</v>
      </c>
      <c r="B133" s="21">
        <v>12</v>
      </c>
      <c r="C133" s="21">
        <v>12</v>
      </c>
      <c r="D133" s="4">
        <f t="shared" si="3"/>
        <v>1</v>
      </c>
    </row>
    <row r="134" spans="1:4" x14ac:dyDescent="0.35">
      <c r="A134" s="3" t="s">
        <v>80</v>
      </c>
      <c r="B134" s="21">
        <v>47</v>
      </c>
      <c r="C134" s="21">
        <v>54</v>
      </c>
      <c r="D134" s="4">
        <f t="shared" si="3"/>
        <v>0.87037037037037035</v>
      </c>
    </row>
    <row r="135" spans="1:4" x14ac:dyDescent="0.35">
      <c r="A135" s="3" t="s">
        <v>823</v>
      </c>
      <c r="B135" s="21">
        <v>36</v>
      </c>
      <c r="C135" s="21">
        <v>46</v>
      </c>
      <c r="D135" s="4">
        <f t="shared" si="3"/>
        <v>0.78260869565217395</v>
      </c>
    </row>
    <row r="136" spans="1:4" x14ac:dyDescent="0.35">
      <c r="A136" s="3" t="s">
        <v>827</v>
      </c>
      <c r="B136" s="21">
        <v>46</v>
      </c>
      <c r="C136" s="21">
        <v>52</v>
      </c>
      <c r="D136" s="4">
        <f t="shared" si="3"/>
        <v>0.88461538461538458</v>
      </c>
    </row>
    <row r="137" spans="1:4" x14ac:dyDescent="0.35">
      <c r="A137" s="3" t="s">
        <v>832</v>
      </c>
      <c r="B137" s="21">
        <v>43</v>
      </c>
      <c r="C137" s="21">
        <v>43</v>
      </c>
      <c r="D137" s="4">
        <f t="shared" si="3"/>
        <v>1</v>
      </c>
    </row>
    <row r="138" spans="1:4" x14ac:dyDescent="0.35">
      <c r="A138" s="3" t="s">
        <v>35</v>
      </c>
      <c r="B138" s="21">
        <v>784</v>
      </c>
      <c r="C138" s="21">
        <v>1041</v>
      </c>
    </row>
    <row r="143" spans="1:4" x14ac:dyDescent="0.35">
      <c r="A143" s="2" t="s">
        <v>0</v>
      </c>
      <c r="B143" t="s">
        <v>28</v>
      </c>
    </row>
    <row r="145" spans="1:4" x14ac:dyDescent="0.35">
      <c r="A145" s="2" t="s">
        <v>81</v>
      </c>
      <c r="B145" t="s">
        <v>67</v>
      </c>
      <c r="C145" t="s">
        <v>68</v>
      </c>
      <c r="D145" s="10" t="s">
        <v>82</v>
      </c>
    </row>
    <row r="146" spans="1:4" x14ac:dyDescent="0.35">
      <c r="A146" s="3" t="s">
        <v>36</v>
      </c>
      <c r="B146" s="21">
        <v>275</v>
      </c>
      <c r="C146" s="21">
        <v>300</v>
      </c>
      <c r="D146" s="4">
        <f t="shared" ref="D146:D151" si="4">B146/C146</f>
        <v>0.91666666666666663</v>
      </c>
    </row>
    <row r="147" spans="1:4" x14ac:dyDescent="0.35">
      <c r="A147" s="3" t="s">
        <v>37</v>
      </c>
      <c r="B147" s="21">
        <v>87</v>
      </c>
      <c r="C147" s="21">
        <v>297</v>
      </c>
      <c r="D147" s="4">
        <f t="shared" si="4"/>
        <v>0.29292929292929293</v>
      </c>
    </row>
    <row r="148" spans="1:4" x14ac:dyDescent="0.35">
      <c r="A148" s="3" t="s">
        <v>38</v>
      </c>
      <c r="B148" s="21">
        <v>292</v>
      </c>
      <c r="C148" s="21">
        <v>308</v>
      </c>
      <c r="D148" s="4">
        <f t="shared" si="4"/>
        <v>0.94805194805194803</v>
      </c>
    </row>
    <row r="149" spans="1:4" x14ac:dyDescent="0.35">
      <c r="A149" s="3" t="s">
        <v>39</v>
      </c>
      <c r="B149" s="21">
        <v>121</v>
      </c>
      <c r="C149" s="21">
        <v>121</v>
      </c>
      <c r="D149" s="4">
        <f t="shared" si="4"/>
        <v>1</v>
      </c>
    </row>
    <row r="150" spans="1:4" x14ac:dyDescent="0.35">
      <c r="A150" s="3" t="s">
        <v>40</v>
      </c>
      <c r="B150" s="21">
        <v>9</v>
      </c>
      <c r="C150" s="21">
        <v>15</v>
      </c>
      <c r="D150" s="4">
        <f t="shared" si="4"/>
        <v>0.6</v>
      </c>
    </row>
    <row r="151" spans="1:4" x14ac:dyDescent="0.35">
      <c r="A151" s="3" t="s">
        <v>35</v>
      </c>
      <c r="B151" s="21">
        <v>784</v>
      </c>
      <c r="C151" s="21">
        <v>1041</v>
      </c>
      <c r="D151" s="4">
        <f t="shared" si="4"/>
        <v>0.75312199807877045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21E75-066C-4450-A52B-4FA7F8A67C16}">
  <dimension ref="A1:C486"/>
  <sheetViews>
    <sheetView workbookViewId="0">
      <selection activeCell="B10" sqref="B10"/>
    </sheetView>
  </sheetViews>
  <sheetFormatPr defaultRowHeight="14.5" x14ac:dyDescent="0.35"/>
  <cols>
    <col min="2" max="2" width="8.81640625" customWidth="1"/>
    <col min="3" max="3" width="21.7265625" customWidth="1"/>
  </cols>
  <sheetData>
    <row r="1" spans="1:3" x14ac:dyDescent="0.35">
      <c r="A1" t="s">
        <v>83</v>
      </c>
      <c r="B1" t="s">
        <v>2</v>
      </c>
      <c r="C1" s="16" t="s">
        <v>1</v>
      </c>
    </row>
    <row r="2" spans="1:3" x14ac:dyDescent="0.35">
      <c r="A2" s="14">
        <v>298</v>
      </c>
      <c r="B2" s="15" t="s">
        <v>87</v>
      </c>
      <c r="C2" s="16" t="s">
        <v>65</v>
      </c>
    </row>
    <row r="3" spans="1:3" x14ac:dyDescent="0.35">
      <c r="A3">
        <v>548</v>
      </c>
      <c r="B3" t="s">
        <v>109</v>
      </c>
      <c r="C3" t="s">
        <v>63</v>
      </c>
    </row>
    <row r="4" spans="1:3" x14ac:dyDescent="0.35">
      <c r="A4" s="14">
        <v>667</v>
      </c>
      <c r="B4" s="15" t="s">
        <v>1081</v>
      </c>
      <c r="C4" s="16" t="s">
        <v>57</v>
      </c>
    </row>
    <row r="5" spans="1:3" x14ac:dyDescent="0.35">
      <c r="A5">
        <v>869</v>
      </c>
      <c r="B5" t="s">
        <v>96</v>
      </c>
      <c r="C5" t="s">
        <v>66</v>
      </c>
    </row>
    <row r="6" spans="1:3" x14ac:dyDescent="0.35">
      <c r="A6" s="14">
        <v>1049</v>
      </c>
      <c r="B6" s="15" t="s">
        <v>120</v>
      </c>
      <c r="C6" s="16" t="s">
        <v>58</v>
      </c>
    </row>
    <row r="7" spans="1:3" x14ac:dyDescent="0.35">
      <c r="A7" s="14">
        <v>1153</v>
      </c>
      <c r="B7" s="15" t="s">
        <v>128</v>
      </c>
      <c r="C7" s="16" t="s">
        <v>62</v>
      </c>
    </row>
    <row r="8" spans="1:3" x14ac:dyDescent="0.35">
      <c r="A8" s="14">
        <v>1154</v>
      </c>
      <c r="B8" s="15" t="s">
        <v>128</v>
      </c>
      <c r="C8" s="16" t="s">
        <v>62</v>
      </c>
    </row>
    <row r="9" spans="1:3" x14ac:dyDescent="0.35">
      <c r="A9">
        <v>1236</v>
      </c>
      <c r="B9" t="s">
        <v>1081</v>
      </c>
      <c r="C9" t="s">
        <v>57</v>
      </c>
    </row>
    <row r="10" spans="1:3" x14ac:dyDescent="0.35">
      <c r="A10" s="14">
        <v>1296</v>
      </c>
      <c r="B10" s="15" t="s">
        <v>107</v>
      </c>
      <c r="C10" s="16" t="s">
        <v>58</v>
      </c>
    </row>
    <row r="11" spans="1:3" x14ac:dyDescent="0.35">
      <c r="A11">
        <v>1309</v>
      </c>
      <c r="B11" t="s">
        <v>97</v>
      </c>
      <c r="C11" t="s">
        <v>62</v>
      </c>
    </row>
    <row r="12" spans="1:3" x14ac:dyDescent="0.35">
      <c r="A12" s="14">
        <v>1327</v>
      </c>
      <c r="B12" s="15" t="s">
        <v>150</v>
      </c>
      <c r="C12" s="16" t="s">
        <v>58</v>
      </c>
    </row>
    <row r="13" spans="1:3" x14ac:dyDescent="0.35">
      <c r="A13" s="14">
        <v>1340</v>
      </c>
      <c r="B13" s="16" t="s">
        <v>1072</v>
      </c>
      <c r="C13" s="16" t="s">
        <v>1072</v>
      </c>
    </row>
    <row r="14" spans="1:3" x14ac:dyDescent="0.35">
      <c r="A14" s="14">
        <v>1363</v>
      </c>
      <c r="B14" s="15" t="s">
        <v>120</v>
      </c>
      <c r="C14" s="16" t="s">
        <v>58</v>
      </c>
    </row>
    <row r="15" spans="1:3" x14ac:dyDescent="0.35">
      <c r="A15" s="14">
        <v>1430</v>
      </c>
      <c r="B15" s="15" t="s">
        <v>137</v>
      </c>
      <c r="C15" s="16" t="s">
        <v>56</v>
      </c>
    </row>
    <row r="16" spans="1:3" x14ac:dyDescent="0.35">
      <c r="A16" s="14">
        <v>1431</v>
      </c>
      <c r="B16" s="15" t="s">
        <v>137</v>
      </c>
      <c r="C16" s="16" t="s">
        <v>56</v>
      </c>
    </row>
    <row r="17" spans="1:3" x14ac:dyDescent="0.35">
      <c r="A17" s="14">
        <v>1432</v>
      </c>
      <c r="B17" s="15" t="s">
        <v>126</v>
      </c>
      <c r="C17" s="16" t="s">
        <v>57</v>
      </c>
    </row>
    <row r="18" spans="1:3" x14ac:dyDescent="0.35">
      <c r="A18" s="14">
        <v>1448</v>
      </c>
      <c r="B18" s="15" t="s">
        <v>101</v>
      </c>
      <c r="C18" s="16" t="s">
        <v>56</v>
      </c>
    </row>
    <row r="19" spans="1:3" x14ac:dyDescent="0.35">
      <c r="A19">
        <v>1504</v>
      </c>
      <c r="B19" t="s">
        <v>120</v>
      </c>
      <c r="C19" t="s">
        <v>58</v>
      </c>
    </row>
    <row r="20" spans="1:3" x14ac:dyDescent="0.35">
      <c r="A20" s="14">
        <v>1605</v>
      </c>
      <c r="B20" s="16" t="s">
        <v>1072</v>
      </c>
      <c r="C20" s="16" t="s">
        <v>1072</v>
      </c>
    </row>
    <row r="21" spans="1:3" x14ac:dyDescent="0.35">
      <c r="A21" s="14">
        <v>1665</v>
      </c>
      <c r="B21" s="15" t="s">
        <v>101</v>
      </c>
      <c r="C21" s="16" t="s">
        <v>56</v>
      </c>
    </row>
    <row r="22" spans="1:3" x14ac:dyDescent="0.35">
      <c r="A22">
        <v>1753</v>
      </c>
      <c r="B22" t="s">
        <v>111</v>
      </c>
      <c r="C22" t="s">
        <v>65</v>
      </c>
    </row>
    <row r="23" spans="1:3" x14ac:dyDescent="0.35">
      <c r="A23" s="14">
        <v>1758</v>
      </c>
      <c r="B23" s="15" t="s">
        <v>112</v>
      </c>
      <c r="C23" s="16" t="s">
        <v>66</v>
      </c>
    </row>
    <row r="24" spans="1:3" x14ac:dyDescent="0.35">
      <c r="A24" s="14">
        <v>1772</v>
      </c>
      <c r="B24" s="15" t="s">
        <v>109</v>
      </c>
      <c r="C24" s="16" t="s">
        <v>63</v>
      </c>
    </row>
    <row r="25" spans="1:3" x14ac:dyDescent="0.35">
      <c r="A25" s="14">
        <v>1779</v>
      </c>
      <c r="B25" s="15" t="s">
        <v>102</v>
      </c>
      <c r="C25" s="16" t="s">
        <v>58</v>
      </c>
    </row>
    <row r="26" spans="1:3" x14ac:dyDescent="0.35">
      <c r="A26" s="14">
        <v>1815</v>
      </c>
      <c r="B26" s="16" t="s">
        <v>1072</v>
      </c>
      <c r="C26" s="16" t="s">
        <v>54</v>
      </c>
    </row>
    <row r="27" spans="1:3" x14ac:dyDescent="0.35">
      <c r="A27" s="14">
        <v>1825</v>
      </c>
      <c r="B27" s="15" t="s">
        <v>122</v>
      </c>
      <c r="C27" s="16" t="s">
        <v>59</v>
      </c>
    </row>
    <row r="28" spans="1:3" x14ac:dyDescent="0.35">
      <c r="A28">
        <v>1833</v>
      </c>
      <c r="B28" t="s">
        <v>84</v>
      </c>
      <c r="C28" t="s">
        <v>54</v>
      </c>
    </row>
    <row r="29" spans="1:3" x14ac:dyDescent="0.35">
      <c r="A29" s="14">
        <v>1924</v>
      </c>
      <c r="B29" s="16" t="s">
        <v>1072</v>
      </c>
      <c r="C29" s="16" t="s">
        <v>56</v>
      </c>
    </row>
    <row r="30" spans="1:3" x14ac:dyDescent="0.35">
      <c r="A30" s="14">
        <v>1958</v>
      </c>
      <c r="B30" s="16" t="s">
        <v>101</v>
      </c>
      <c r="C30" s="16" t="s">
        <v>56</v>
      </c>
    </row>
    <row r="31" spans="1:3" x14ac:dyDescent="0.35">
      <c r="A31" s="14">
        <v>1960</v>
      </c>
      <c r="B31" s="15" t="s">
        <v>118</v>
      </c>
      <c r="C31" s="16" t="s">
        <v>56</v>
      </c>
    </row>
    <row r="32" spans="1:3" x14ac:dyDescent="0.35">
      <c r="A32" s="14">
        <v>2043</v>
      </c>
      <c r="B32" s="15" t="s">
        <v>150</v>
      </c>
      <c r="C32" s="16" t="s">
        <v>58</v>
      </c>
    </row>
    <row r="33" spans="1:3" x14ac:dyDescent="0.35">
      <c r="A33" s="14">
        <v>2229</v>
      </c>
      <c r="B33" s="15" t="s">
        <v>101</v>
      </c>
      <c r="C33" s="16" t="s">
        <v>56</v>
      </c>
    </row>
    <row r="34" spans="1:3" x14ac:dyDescent="0.35">
      <c r="A34">
        <v>3512</v>
      </c>
      <c r="B34" t="s">
        <v>141</v>
      </c>
      <c r="C34" t="s">
        <v>54</v>
      </c>
    </row>
    <row r="35" spans="1:3" x14ac:dyDescent="0.35">
      <c r="A35" s="14">
        <v>4542</v>
      </c>
      <c r="B35" s="15" t="s">
        <v>126</v>
      </c>
      <c r="C35" s="16" t="s">
        <v>57</v>
      </c>
    </row>
    <row r="36" spans="1:3" x14ac:dyDescent="0.35">
      <c r="A36">
        <v>4673</v>
      </c>
      <c r="B36" t="s">
        <v>101</v>
      </c>
      <c r="C36" t="s">
        <v>56</v>
      </c>
    </row>
    <row r="37" spans="1:3" x14ac:dyDescent="0.35">
      <c r="A37" s="14">
        <v>4719</v>
      </c>
      <c r="B37" s="15" t="s">
        <v>118</v>
      </c>
      <c r="C37" s="16" t="s">
        <v>56</v>
      </c>
    </row>
    <row r="38" spans="1:3" x14ac:dyDescent="0.35">
      <c r="A38" s="14">
        <v>4722</v>
      </c>
      <c r="B38" s="16" t="s">
        <v>1072</v>
      </c>
      <c r="C38" s="16" t="s">
        <v>1072</v>
      </c>
    </row>
    <row r="39" spans="1:3" x14ac:dyDescent="0.35">
      <c r="A39">
        <v>4734</v>
      </c>
      <c r="B39" t="s">
        <v>87</v>
      </c>
      <c r="C39" t="s">
        <v>65</v>
      </c>
    </row>
    <row r="40" spans="1:3" x14ac:dyDescent="0.35">
      <c r="A40">
        <v>4735</v>
      </c>
      <c r="B40" t="s">
        <v>1072</v>
      </c>
      <c r="C40" t="s">
        <v>65</v>
      </c>
    </row>
    <row r="41" spans="1:3" x14ac:dyDescent="0.35">
      <c r="A41">
        <v>4792</v>
      </c>
      <c r="B41" t="s">
        <v>107</v>
      </c>
      <c r="C41" t="s">
        <v>58</v>
      </c>
    </row>
    <row r="42" spans="1:3" x14ac:dyDescent="0.35">
      <c r="A42">
        <v>4809</v>
      </c>
      <c r="B42" t="s">
        <v>94</v>
      </c>
      <c r="C42" t="s">
        <v>60</v>
      </c>
    </row>
    <row r="43" spans="1:3" x14ac:dyDescent="0.35">
      <c r="A43">
        <v>4814</v>
      </c>
      <c r="B43" t="s">
        <v>117</v>
      </c>
      <c r="C43" t="s">
        <v>64</v>
      </c>
    </row>
    <row r="44" spans="1:3" x14ac:dyDescent="0.35">
      <c r="A44">
        <v>4816</v>
      </c>
      <c r="B44" t="s">
        <v>92</v>
      </c>
      <c r="C44" t="s">
        <v>58</v>
      </c>
    </row>
    <row r="45" spans="1:3" x14ac:dyDescent="0.35">
      <c r="A45">
        <v>4818</v>
      </c>
      <c r="B45" t="s">
        <v>114</v>
      </c>
      <c r="C45" t="s">
        <v>66</v>
      </c>
    </row>
    <row r="46" spans="1:3" x14ac:dyDescent="0.35">
      <c r="A46">
        <v>4819</v>
      </c>
      <c r="B46" t="s">
        <v>127</v>
      </c>
      <c r="C46" t="s">
        <v>62</v>
      </c>
    </row>
    <row r="47" spans="1:3" x14ac:dyDescent="0.35">
      <c r="A47">
        <v>4822</v>
      </c>
      <c r="B47" t="s">
        <v>113</v>
      </c>
      <c r="C47" t="s">
        <v>59</v>
      </c>
    </row>
    <row r="48" spans="1:3" x14ac:dyDescent="0.35">
      <c r="A48">
        <v>4824</v>
      </c>
      <c r="B48" t="s">
        <v>84</v>
      </c>
      <c r="C48" t="s">
        <v>54</v>
      </c>
    </row>
    <row r="49" spans="1:3" x14ac:dyDescent="0.35">
      <c r="A49">
        <v>4828</v>
      </c>
      <c r="B49" t="s">
        <v>105</v>
      </c>
      <c r="C49" t="s">
        <v>61</v>
      </c>
    </row>
    <row r="50" spans="1:3" x14ac:dyDescent="0.35">
      <c r="A50">
        <v>4831</v>
      </c>
      <c r="B50" t="s">
        <v>101</v>
      </c>
      <c r="C50" t="s">
        <v>56</v>
      </c>
    </row>
    <row r="51" spans="1:3" x14ac:dyDescent="0.35">
      <c r="A51">
        <v>4832</v>
      </c>
      <c r="B51" t="s">
        <v>85</v>
      </c>
      <c r="C51" t="s">
        <v>60</v>
      </c>
    </row>
    <row r="52" spans="1:3" x14ac:dyDescent="0.35">
      <c r="A52">
        <v>4833</v>
      </c>
      <c r="B52" t="s">
        <v>85</v>
      </c>
      <c r="C52" t="s">
        <v>60</v>
      </c>
    </row>
    <row r="53" spans="1:3" x14ac:dyDescent="0.35">
      <c r="A53">
        <v>4839</v>
      </c>
      <c r="B53" t="s">
        <v>99</v>
      </c>
      <c r="C53" t="s">
        <v>60</v>
      </c>
    </row>
    <row r="54" spans="1:3" x14ac:dyDescent="0.35">
      <c r="A54">
        <v>4844</v>
      </c>
      <c r="B54" t="s">
        <v>96</v>
      </c>
      <c r="C54" t="s">
        <v>66</v>
      </c>
    </row>
    <row r="55" spans="1:3" x14ac:dyDescent="0.35">
      <c r="A55" s="14">
        <v>4861</v>
      </c>
      <c r="B55" s="16" t="s">
        <v>129</v>
      </c>
      <c r="C55" s="16" t="s">
        <v>61</v>
      </c>
    </row>
    <row r="56" spans="1:3" x14ac:dyDescent="0.35">
      <c r="A56">
        <v>4863</v>
      </c>
      <c r="B56" t="s">
        <v>89</v>
      </c>
      <c r="C56" t="s">
        <v>60</v>
      </c>
    </row>
    <row r="57" spans="1:3" x14ac:dyDescent="0.35">
      <c r="A57">
        <v>4864</v>
      </c>
      <c r="B57" t="s">
        <v>102</v>
      </c>
      <c r="C57" t="s">
        <v>58</v>
      </c>
    </row>
    <row r="58" spans="1:3" x14ac:dyDescent="0.35">
      <c r="A58">
        <v>4868</v>
      </c>
      <c r="B58" t="s">
        <v>87</v>
      </c>
      <c r="C58" t="s">
        <v>65</v>
      </c>
    </row>
    <row r="59" spans="1:3" x14ac:dyDescent="0.35">
      <c r="A59">
        <v>4872</v>
      </c>
      <c r="B59" t="s">
        <v>128</v>
      </c>
      <c r="C59" t="s">
        <v>62</v>
      </c>
    </row>
    <row r="60" spans="1:3" x14ac:dyDescent="0.35">
      <c r="A60">
        <v>4879</v>
      </c>
      <c r="B60" t="s">
        <v>89</v>
      </c>
      <c r="C60" t="s">
        <v>60</v>
      </c>
    </row>
    <row r="61" spans="1:3" x14ac:dyDescent="0.35">
      <c r="A61">
        <v>4881</v>
      </c>
      <c r="B61" t="s">
        <v>130</v>
      </c>
      <c r="C61" t="s">
        <v>63</v>
      </c>
    </row>
    <row r="62" spans="1:3" x14ac:dyDescent="0.35">
      <c r="A62">
        <v>4885</v>
      </c>
      <c r="B62" t="s">
        <v>85</v>
      </c>
      <c r="C62" t="s">
        <v>60</v>
      </c>
    </row>
    <row r="63" spans="1:3" x14ac:dyDescent="0.35">
      <c r="A63">
        <v>4887</v>
      </c>
      <c r="B63" t="s">
        <v>99</v>
      </c>
      <c r="C63" t="s">
        <v>60</v>
      </c>
    </row>
    <row r="64" spans="1:3" x14ac:dyDescent="0.35">
      <c r="A64">
        <v>4890</v>
      </c>
      <c r="B64" t="s">
        <v>116</v>
      </c>
      <c r="C64" t="s">
        <v>59</v>
      </c>
    </row>
    <row r="65" spans="1:3" x14ac:dyDescent="0.35">
      <c r="A65">
        <v>4917</v>
      </c>
      <c r="B65" t="s">
        <v>100</v>
      </c>
      <c r="C65" t="s">
        <v>55</v>
      </c>
    </row>
    <row r="66" spans="1:3" x14ac:dyDescent="0.35">
      <c r="A66">
        <v>4918</v>
      </c>
      <c r="B66" t="s">
        <v>100</v>
      </c>
      <c r="C66" t="s">
        <v>55</v>
      </c>
    </row>
    <row r="67" spans="1:3" x14ac:dyDescent="0.35">
      <c r="A67">
        <v>4926</v>
      </c>
      <c r="B67" t="s">
        <v>90</v>
      </c>
      <c r="C67" t="s">
        <v>60</v>
      </c>
    </row>
    <row r="68" spans="1:3" x14ac:dyDescent="0.35">
      <c r="A68">
        <v>4930</v>
      </c>
      <c r="B68" t="s">
        <v>112</v>
      </c>
      <c r="C68" t="s">
        <v>66</v>
      </c>
    </row>
    <row r="69" spans="1:3" x14ac:dyDescent="0.35">
      <c r="A69">
        <v>4931</v>
      </c>
      <c r="B69" t="s">
        <v>93</v>
      </c>
      <c r="C69" t="s">
        <v>56</v>
      </c>
    </row>
    <row r="70" spans="1:3" x14ac:dyDescent="0.35">
      <c r="A70">
        <v>4934</v>
      </c>
      <c r="B70" t="s">
        <v>119</v>
      </c>
      <c r="C70" t="s">
        <v>60</v>
      </c>
    </row>
    <row r="71" spans="1:3" x14ac:dyDescent="0.35">
      <c r="A71">
        <v>4936</v>
      </c>
      <c r="B71" t="s">
        <v>103</v>
      </c>
      <c r="C71" t="s">
        <v>54</v>
      </c>
    </row>
    <row r="72" spans="1:3" x14ac:dyDescent="0.35">
      <c r="A72">
        <v>4938</v>
      </c>
      <c r="B72" t="s">
        <v>88</v>
      </c>
      <c r="C72" t="s">
        <v>54</v>
      </c>
    </row>
    <row r="73" spans="1:3" x14ac:dyDescent="0.35">
      <c r="A73">
        <v>4940</v>
      </c>
      <c r="B73" t="s">
        <v>110</v>
      </c>
      <c r="C73" t="s">
        <v>54</v>
      </c>
    </row>
    <row r="74" spans="1:3" x14ac:dyDescent="0.35">
      <c r="A74">
        <v>4951</v>
      </c>
      <c r="B74" t="s">
        <v>120</v>
      </c>
      <c r="C74" t="s">
        <v>58</v>
      </c>
    </row>
    <row r="75" spans="1:3" x14ac:dyDescent="0.35">
      <c r="A75">
        <v>4954</v>
      </c>
      <c r="B75" t="s">
        <v>135</v>
      </c>
      <c r="C75" t="s">
        <v>59</v>
      </c>
    </row>
    <row r="76" spans="1:3" x14ac:dyDescent="0.35">
      <c r="A76">
        <v>4955</v>
      </c>
      <c r="B76" t="s">
        <v>94</v>
      </c>
      <c r="C76" t="s">
        <v>60</v>
      </c>
    </row>
    <row r="77" spans="1:3" x14ac:dyDescent="0.35">
      <c r="A77">
        <v>4957</v>
      </c>
      <c r="B77" t="s">
        <v>130</v>
      </c>
      <c r="C77" t="s">
        <v>63</v>
      </c>
    </row>
    <row r="78" spans="1:3" x14ac:dyDescent="0.35">
      <c r="A78">
        <v>4958</v>
      </c>
      <c r="B78" t="s">
        <v>106</v>
      </c>
      <c r="C78" t="s">
        <v>55</v>
      </c>
    </row>
    <row r="79" spans="1:3" x14ac:dyDescent="0.35">
      <c r="A79">
        <v>4959</v>
      </c>
      <c r="B79" t="s">
        <v>134</v>
      </c>
      <c r="C79" t="s">
        <v>62</v>
      </c>
    </row>
    <row r="80" spans="1:3" x14ac:dyDescent="0.35">
      <c r="A80">
        <v>4960</v>
      </c>
      <c r="B80" t="s">
        <v>86</v>
      </c>
      <c r="C80" t="s">
        <v>60</v>
      </c>
    </row>
    <row r="81" spans="1:3" x14ac:dyDescent="0.35">
      <c r="A81">
        <v>4963</v>
      </c>
      <c r="B81" t="s">
        <v>118</v>
      </c>
      <c r="C81" t="s">
        <v>56</v>
      </c>
    </row>
    <row r="82" spans="1:3" x14ac:dyDescent="0.35">
      <c r="A82">
        <v>4964</v>
      </c>
      <c r="B82" t="s">
        <v>118</v>
      </c>
      <c r="C82" t="s">
        <v>56</v>
      </c>
    </row>
    <row r="83" spans="1:3" x14ac:dyDescent="0.35">
      <c r="A83">
        <v>4975</v>
      </c>
      <c r="B83" t="s">
        <v>92</v>
      </c>
      <c r="C83" t="s">
        <v>58</v>
      </c>
    </row>
    <row r="84" spans="1:3" ht="25" x14ac:dyDescent="0.35">
      <c r="A84" s="14">
        <v>4988</v>
      </c>
      <c r="B84" s="15" t="s">
        <v>106</v>
      </c>
      <c r="C84" s="16" t="s">
        <v>55</v>
      </c>
    </row>
    <row r="85" spans="1:3" x14ac:dyDescent="0.35">
      <c r="A85">
        <v>5042</v>
      </c>
      <c r="B85" t="s">
        <v>92</v>
      </c>
      <c r="C85" t="s">
        <v>58</v>
      </c>
    </row>
    <row r="86" spans="1:3" x14ac:dyDescent="0.35">
      <c r="A86">
        <v>5043</v>
      </c>
      <c r="B86" t="s">
        <v>92</v>
      </c>
      <c r="C86" t="s">
        <v>58</v>
      </c>
    </row>
    <row r="87" spans="1:3" ht="25" x14ac:dyDescent="0.35">
      <c r="A87" s="14">
        <v>5057</v>
      </c>
      <c r="B87" s="15" t="s">
        <v>116</v>
      </c>
      <c r="C87" s="16" t="s">
        <v>59</v>
      </c>
    </row>
    <row r="88" spans="1:3" x14ac:dyDescent="0.35">
      <c r="A88" s="14">
        <v>5061</v>
      </c>
      <c r="B88" s="16" t="s">
        <v>1072</v>
      </c>
      <c r="C88" s="16" t="s">
        <v>1072</v>
      </c>
    </row>
    <row r="89" spans="1:3" x14ac:dyDescent="0.35">
      <c r="A89" s="14">
        <v>5097</v>
      </c>
      <c r="B89" s="16" t="s">
        <v>93</v>
      </c>
      <c r="C89" s="16" t="s">
        <v>1075</v>
      </c>
    </row>
    <row r="90" spans="1:3" x14ac:dyDescent="0.35">
      <c r="A90" s="14">
        <v>5102</v>
      </c>
      <c r="B90" s="16" t="s">
        <v>1072</v>
      </c>
      <c r="C90" s="16" t="s">
        <v>56</v>
      </c>
    </row>
    <row r="91" spans="1:3" x14ac:dyDescent="0.35">
      <c r="A91" s="14">
        <v>5251</v>
      </c>
      <c r="B91" s="15" t="s">
        <v>87</v>
      </c>
      <c r="C91" s="16" t="s">
        <v>65</v>
      </c>
    </row>
    <row r="92" spans="1:3" x14ac:dyDescent="0.35">
      <c r="A92" s="14">
        <v>5285</v>
      </c>
      <c r="B92" s="16" t="s">
        <v>107</v>
      </c>
      <c r="C92" s="16" t="s">
        <v>1077</v>
      </c>
    </row>
    <row r="93" spans="1:3" x14ac:dyDescent="0.35">
      <c r="A93" s="14">
        <v>5286</v>
      </c>
      <c r="B93" s="16" t="s">
        <v>1072</v>
      </c>
      <c r="C93" s="16" t="s">
        <v>1072</v>
      </c>
    </row>
    <row r="94" spans="1:3" ht="25" x14ac:dyDescent="0.35">
      <c r="A94" s="14">
        <v>5366</v>
      </c>
      <c r="B94" s="16" t="s">
        <v>106</v>
      </c>
      <c r="C94" s="16" t="s">
        <v>1074</v>
      </c>
    </row>
    <row r="95" spans="1:3" x14ac:dyDescent="0.35">
      <c r="A95" s="14">
        <v>5374</v>
      </c>
      <c r="B95" s="16" t="s">
        <v>26</v>
      </c>
      <c r="C95" s="16" t="s">
        <v>749</v>
      </c>
    </row>
    <row r="96" spans="1:3" x14ac:dyDescent="0.35">
      <c r="A96" s="14">
        <v>5377</v>
      </c>
      <c r="B96" s="16" t="s">
        <v>26</v>
      </c>
      <c r="C96" s="16" t="s">
        <v>749</v>
      </c>
    </row>
    <row r="97" spans="1:3" x14ac:dyDescent="0.35">
      <c r="A97" s="14">
        <v>5378</v>
      </c>
      <c r="B97" s="16" t="s">
        <v>26</v>
      </c>
      <c r="C97" s="16" t="s">
        <v>749</v>
      </c>
    </row>
    <row r="98" spans="1:3" x14ac:dyDescent="0.35">
      <c r="A98" s="14">
        <v>5451</v>
      </c>
      <c r="B98" s="16" t="s">
        <v>1072</v>
      </c>
      <c r="C98" s="16" t="s">
        <v>1072</v>
      </c>
    </row>
    <row r="99" spans="1:3" x14ac:dyDescent="0.35">
      <c r="A99">
        <v>5480</v>
      </c>
      <c r="B99" t="s">
        <v>95</v>
      </c>
      <c r="C99" t="s">
        <v>62</v>
      </c>
    </row>
    <row r="100" spans="1:3" ht="25" x14ac:dyDescent="0.35">
      <c r="A100" s="14">
        <v>5493</v>
      </c>
      <c r="B100" s="16" t="s">
        <v>116</v>
      </c>
      <c r="C100" s="16" t="s">
        <v>1071</v>
      </c>
    </row>
    <row r="101" spans="1:3" x14ac:dyDescent="0.35">
      <c r="A101" s="14">
        <v>5533</v>
      </c>
      <c r="B101" s="16" t="s">
        <v>1072</v>
      </c>
      <c r="C101" s="16" t="s">
        <v>1072</v>
      </c>
    </row>
    <row r="102" spans="1:3" x14ac:dyDescent="0.35">
      <c r="A102" s="14">
        <v>5541</v>
      </c>
      <c r="B102" s="15" t="s">
        <v>120</v>
      </c>
      <c r="C102" s="16" t="s">
        <v>58</v>
      </c>
    </row>
    <row r="103" spans="1:3" x14ac:dyDescent="0.35">
      <c r="A103">
        <v>5570</v>
      </c>
      <c r="B103" t="s">
        <v>108</v>
      </c>
      <c r="C103" t="s">
        <v>62</v>
      </c>
    </row>
    <row r="104" spans="1:3" x14ac:dyDescent="0.35">
      <c r="A104">
        <v>5577</v>
      </c>
      <c r="B104" t="s">
        <v>114</v>
      </c>
      <c r="C104" t="s">
        <v>66</v>
      </c>
    </row>
    <row r="105" spans="1:3" x14ac:dyDescent="0.35">
      <c r="A105">
        <v>5578</v>
      </c>
      <c r="B105" t="s">
        <v>95</v>
      </c>
      <c r="C105" t="s">
        <v>62</v>
      </c>
    </row>
    <row r="106" spans="1:3" x14ac:dyDescent="0.35">
      <c r="A106">
        <v>5581</v>
      </c>
      <c r="B106" t="s">
        <v>132</v>
      </c>
      <c r="C106" t="s">
        <v>55</v>
      </c>
    </row>
    <row r="107" spans="1:3" ht="25" x14ac:dyDescent="0.35">
      <c r="A107" s="14">
        <v>5701</v>
      </c>
      <c r="B107" s="15" t="s">
        <v>106</v>
      </c>
      <c r="C107" s="16" t="s">
        <v>55</v>
      </c>
    </row>
    <row r="108" spans="1:3" x14ac:dyDescent="0.35">
      <c r="A108" s="14">
        <v>5783</v>
      </c>
      <c r="B108" s="15" t="s">
        <v>101</v>
      </c>
      <c r="C108" s="16" t="s">
        <v>56</v>
      </c>
    </row>
    <row r="109" spans="1:3" x14ac:dyDescent="0.35">
      <c r="A109" s="14">
        <v>5801</v>
      </c>
      <c r="B109" s="15" t="s">
        <v>85</v>
      </c>
      <c r="C109" s="16" t="s">
        <v>60</v>
      </c>
    </row>
    <row r="110" spans="1:3" x14ac:dyDescent="0.35">
      <c r="A110" s="14">
        <v>5804</v>
      </c>
      <c r="B110" s="16" t="s">
        <v>26</v>
      </c>
      <c r="C110" s="16" t="s">
        <v>749</v>
      </c>
    </row>
    <row r="111" spans="1:3" x14ac:dyDescent="0.35">
      <c r="A111" s="14">
        <v>5805</v>
      </c>
      <c r="B111" s="15" t="s">
        <v>109</v>
      </c>
      <c r="C111" s="16" t="s">
        <v>63</v>
      </c>
    </row>
    <row r="112" spans="1:3" x14ac:dyDescent="0.35">
      <c r="A112" s="14">
        <v>6057</v>
      </c>
      <c r="B112" s="16" t="s">
        <v>1072</v>
      </c>
      <c r="C112" s="16" t="s">
        <v>57</v>
      </c>
    </row>
    <row r="113" spans="1:3" x14ac:dyDescent="0.35">
      <c r="A113">
        <v>6785</v>
      </c>
      <c r="B113" t="s">
        <v>142</v>
      </c>
      <c r="C113" t="s">
        <v>63</v>
      </c>
    </row>
    <row r="114" spans="1:3" x14ac:dyDescent="0.35">
      <c r="A114">
        <v>6786</v>
      </c>
      <c r="B114" t="s">
        <v>108</v>
      </c>
      <c r="C114" t="s">
        <v>62</v>
      </c>
    </row>
    <row r="115" spans="1:3" x14ac:dyDescent="0.35">
      <c r="A115">
        <v>6787</v>
      </c>
      <c r="B115" t="s">
        <v>126</v>
      </c>
      <c r="C115" t="s">
        <v>57</v>
      </c>
    </row>
    <row r="116" spans="1:3" x14ac:dyDescent="0.35">
      <c r="A116">
        <v>6789</v>
      </c>
      <c r="B116" t="s">
        <v>133</v>
      </c>
      <c r="C116" t="s">
        <v>64</v>
      </c>
    </row>
    <row r="117" spans="1:3" x14ac:dyDescent="0.35">
      <c r="A117">
        <v>6791</v>
      </c>
      <c r="B117" t="s">
        <v>112</v>
      </c>
      <c r="C117" t="s">
        <v>66</v>
      </c>
    </row>
    <row r="118" spans="1:3" x14ac:dyDescent="0.35">
      <c r="A118">
        <v>6793</v>
      </c>
      <c r="B118" t="s">
        <v>111</v>
      </c>
      <c r="C118" t="s">
        <v>65</v>
      </c>
    </row>
    <row r="119" spans="1:3" x14ac:dyDescent="0.35">
      <c r="A119">
        <v>6794</v>
      </c>
      <c r="B119" t="s">
        <v>106</v>
      </c>
      <c r="C119" t="s">
        <v>55</v>
      </c>
    </row>
    <row r="120" spans="1:3" x14ac:dyDescent="0.35">
      <c r="A120">
        <v>6795</v>
      </c>
      <c r="B120" t="s">
        <v>92</v>
      </c>
      <c r="C120" t="s">
        <v>58</v>
      </c>
    </row>
    <row r="121" spans="1:3" x14ac:dyDescent="0.35">
      <c r="A121" s="14">
        <v>6905</v>
      </c>
      <c r="B121" s="15" t="s">
        <v>107</v>
      </c>
      <c r="C121" s="16" t="s">
        <v>58</v>
      </c>
    </row>
    <row r="122" spans="1:3" x14ac:dyDescent="0.35">
      <c r="A122">
        <v>6908</v>
      </c>
      <c r="B122" t="s">
        <v>105</v>
      </c>
      <c r="C122" t="s">
        <v>61</v>
      </c>
    </row>
    <row r="123" spans="1:3" x14ac:dyDescent="0.35">
      <c r="A123" s="14">
        <v>6960</v>
      </c>
      <c r="B123" s="15" t="s">
        <v>126</v>
      </c>
      <c r="C123" s="16" t="s">
        <v>57</v>
      </c>
    </row>
    <row r="124" spans="1:3" x14ac:dyDescent="0.35">
      <c r="A124" s="14">
        <v>7020</v>
      </c>
      <c r="B124" s="15" t="s">
        <v>99</v>
      </c>
      <c r="C124" s="16" t="s">
        <v>60</v>
      </c>
    </row>
    <row r="125" spans="1:3" ht="25" x14ac:dyDescent="0.35">
      <c r="A125" s="14">
        <v>7023</v>
      </c>
      <c r="B125" s="16" t="s">
        <v>131</v>
      </c>
      <c r="C125" s="16" t="s">
        <v>55</v>
      </c>
    </row>
    <row r="126" spans="1:3" x14ac:dyDescent="0.35">
      <c r="A126" s="14">
        <v>7027</v>
      </c>
      <c r="B126" s="16" t="s">
        <v>93</v>
      </c>
      <c r="C126" s="16" t="s">
        <v>1075</v>
      </c>
    </row>
    <row r="127" spans="1:3" x14ac:dyDescent="0.35">
      <c r="A127" s="14">
        <v>7029</v>
      </c>
      <c r="B127" s="15" t="s">
        <v>1081</v>
      </c>
      <c r="C127" s="16" t="s">
        <v>57</v>
      </c>
    </row>
    <row r="128" spans="1:3" x14ac:dyDescent="0.35">
      <c r="A128">
        <v>7034</v>
      </c>
      <c r="B128" t="s">
        <v>105</v>
      </c>
      <c r="C128" t="s">
        <v>61</v>
      </c>
    </row>
    <row r="129" spans="1:3" x14ac:dyDescent="0.35">
      <c r="A129">
        <v>7036</v>
      </c>
      <c r="B129" t="s">
        <v>90</v>
      </c>
      <c r="C129" t="s">
        <v>60</v>
      </c>
    </row>
    <row r="130" spans="1:3" x14ac:dyDescent="0.35">
      <c r="A130">
        <v>7040</v>
      </c>
      <c r="B130" t="s">
        <v>100</v>
      </c>
      <c r="C130" t="s">
        <v>55</v>
      </c>
    </row>
    <row r="131" spans="1:3" x14ac:dyDescent="0.35">
      <c r="A131" s="14">
        <v>7055</v>
      </c>
      <c r="B131" s="15" t="s">
        <v>88</v>
      </c>
      <c r="C131" s="16" t="s">
        <v>54</v>
      </c>
    </row>
    <row r="132" spans="1:3" x14ac:dyDescent="0.35">
      <c r="A132" s="14">
        <v>7068</v>
      </c>
      <c r="B132" s="15" t="s">
        <v>112</v>
      </c>
      <c r="C132" s="16" t="s">
        <v>66</v>
      </c>
    </row>
    <row r="133" spans="1:3" x14ac:dyDescent="0.35">
      <c r="A133">
        <v>7141</v>
      </c>
      <c r="B133" t="s">
        <v>141</v>
      </c>
      <c r="C133" t="s">
        <v>54</v>
      </c>
    </row>
    <row r="134" spans="1:3" x14ac:dyDescent="0.35">
      <c r="A134">
        <v>7161</v>
      </c>
      <c r="B134" t="s">
        <v>131</v>
      </c>
      <c r="C134" t="s">
        <v>55</v>
      </c>
    </row>
    <row r="135" spans="1:3" x14ac:dyDescent="0.35">
      <c r="A135">
        <v>7183</v>
      </c>
      <c r="B135" t="s">
        <v>131</v>
      </c>
      <c r="C135" t="s">
        <v>55</v>
      </c>
    </row>
    <row r="136" spans="1:3" x14ac:dyDescent="0.35">
      <c r="A136" s="14">
        <v>7224</v>
      </c>
      <c r="B136" s="16" t="s">
        <v>1072</v>
      </c>
      <c r="C136" s="16" t="s">
        <v>1072</v>
      </c>
    </row>
    <row r="137" spans="1:3" x14ac:dyDescent="0.35">
      <c r="A137">
        <v>7227</v>
      </c>
      <c r="B137" t="s">
        <v>99</v>
      </c>
      <c r="C137" t="s">
        <v>60</v>
      </c>
    </row>
    <row r="138" spans="1:3" ht="25" x14ac:dyDescent="0.35">
      <c r="A138" s="14">
        <v>7256</v>
      </c>
      <c r="B138" s="15" t="s">
        <v>131</v>
      </c>
      <c r="C138" s="16" t="s">
        <v>1074</v>
      </c>
    </row>
    <row r="139" spans="1:3" x14ac:dyDescent="0.35">
      <c r="A139">
        <v>7392</v>
      </c>
      <c r="B139" t="s">
        <v>137</v>
      </c>
      <c r="C139" t="s">
        <v>56</v>
      </c>
    </row>
    <row r="140" spans="1:3" x14ac:dyDescent="0.35">
      <c r="A140">
        <v>7394</v>
      </c>
      <c r="B140" t="s">
        <v>88</v>
      </c>
      <c r="C140" t="s">
        <v>54</v>
      </c>
    </row>
    <row r="141" spans="1:3" x14ac:dyDescent="0.35">
      <c r="A141">
        <v>7396</v>
      </c>
      <c r="B141" t="s">
        <v>100</v>
      </c>
      <c r="C141" t="s">
        <v>55</v>
      </c>
    </row>
    <row r="142" spans="1:3" x14ac:dyDescent="0.35">
      <c r="A142" s="14">
        <v>7430</v>
      </c>
      <c r="B142" s="16" t="s">
        <v>1072</v>
      </c>
      <c r="C142" s="16" t="s">
        <v>61</v>
      </c>
    </row>
    <row r="143" spans="1:3" x14ac:dyDescent="0.35">
      <c r="A143" s="14">
        <v>7464</v>
      </c>
      <c r="B143" s="15" t="s">
        <v>109</v>
      </c>
      <c r="C143" s="16" t="s">
        <v>63</v>
      </c>
    </row>
    <row r="144" spans="1:3" x14ac:dyDescent="0.35">
      <c r="A144" s="14">
        <v>7617</v>
      </c>
      <c r="B144" s="16" t="s">
        <v>113</v>
      </c>
      <c r="C144" s="16" t="s">
        <v>1071</v>
      </c>
    </row>
    <row r="145" spans="1:3" x14ac:dyDescent="0.35">
      <c r="A145">
        <v>7622</v>
      </c>
      <c r="B145" t="s">
        <v>1072</v>
      </c>
      <c r="C145" t="s">
        <v>62</v>
      </c>
    </row>
    <row r="146" spans="1:3" x14ac:dyDescent="0.35">
      <c r="A146" s="14">
        <v>7664</v>
      </c>
      <c r="B146" s="15" t="s">
        <v>107</v>
      </c>
      <c r="C146" s="16" t="s">
        <v>58</v>
      </c>
    </row>
    <row r="147" spans="1:3" x14ac:dyDescent="0.35">
      <c r="A147" s="14">
        <v>7665</v>
      </c>
      <c r="B147" s="16" t="s">
        <v>1072</v>
      </c>
      <c r="C147" s="16" t="s">
        <v>61</v>
      </c>
    </row>
    <row r="148" spans="1:3" x14ac:dyDescent="0.35">
      <c r="A148" s="14">
        <v>20011</v>
      </c>
      <c r="B148" s="15" t="s">
        <v>107</v>
      </c>
      <c r="C148" s="16" t="s">
        <v>58</v>
      </c>
    </row>
    <row r="149" spans="1:3" x14ac:dyDescent="0.35">
      <c r="A149" s="14">
        <v>20013</v>
      </c>
      <c r="B149" s="15" t="s">
        <v>123</v>
      </c>
      <c r="C149" s="16" t="s">
        <v>54</v>
      </c>
    </row>
    <row r="150" spans="1:3" x14ac:dyDescent="0.35">
      <c r="A150" s="14">
        <v>20020</v>
      </c>
      <c r="B150" s="15" t="s">
        <v>111</v>
      </c>
      <c r="C150" s="16" t="s">
        <v>65</v>
      </c>
    </row>
    <row r="151" spans="1:3" x14ac:dyDescent="0.35">
      <c r="A151">
        <v>20021</v>
      </c>
      <c r="B151" t="s">
        <v>95</v>
      </c>
      <c r="C151" t="s">
        <v>62</v>
      </c>
    </row>
    <row r="152" spans="1:3" x14ac:dyDescent="0.35">
      <c r="A152">
        <v>20047</v>
      </c>
      <c r="B152" t="s">
        <v>92</v>
      </c>
      <c r="C152" t="s">
        <v>58</v>
      </c>
    </row>
    <row r="153" spans="1:3" x14ac:dyDescent="0.35">
      <c r="A153">
        <v>20051</v>
      </c>
      <c r="B153" t="s">
        <v>93</v>
      </c>
      <c r="C153" t="s">
        <v>56</v>
      </c>
    </row>
    <row r="154" spans="1:3" x14ac:dyDescent="0.35">
      <c r="A154">
        <v>20053</v>
      </c>
      <c r="B154" t="s">
        <v>101</v>
      </c>
      <c r="C154" t="s">
        <v>56</v>
      </c>
    </row>
    <row r="155" spans="1:3" x14ac:dyDescent="0.35">
      <c r="A155" s="14">
        <v>20057</v>
      </c>
      <c r="B155" s="15" t="s">
        <v>113</v>
      </c>
      <c r="C155" s="16" t="s">
        <v>1071</v>
      </c>
    </row>
    <row r="156" spans="1:3" x14ac:dyDescent="0.35">
      <c r="A156" s="14">
        <v>20059</v>
      </c>
      <c r="B156" s="15" t="s">
        <v>97</v>
      </c>
      <c r="C156" s="16" t="s">
        <v>1080</v>
      </c>
    </row>
    <row r="157" spans="1:3" x14ac:dyDescent="0.35">
      <c r="A157" s="14">
        <v>20061</v>
      </c>
      <c r="B157" s="15" t="s">
        <v>85</v>
      </c>
      <c r="C157" s="16" t="s">
        <v>1078</v>
      </c>
    </row>
    <row r="158" spans="1:3" x14ac:dyDescent="0.35">
      <c r="A158">
        <v>20067</v>
      </c>
      <c r="B158" t="s">
        <v>87</v>
      </c>
      <c r="C158" t="s">
        <v>65</v>
      </c>
    </row>
    <row r="159" spans="1:3" x14ac:dyDescent="0.35">
      <c r="A159">
        <v>20072</v>
      </c>
      <c r="B159" t="s">
        <v>99</v>
      </c>
      <c r="C159" t="s">
        <v>60</v>
      </c>
    </row>
    <row r="160" spans="1:3" x14ac:dyDescent="0.35">
      <c r="A160">
        <v>20074</v>
      </c>
      <c r="B160" t="s">
        <v>112</v>
      </c>
      <c r="C160" t="s">
        <v>66</v>
      </c>
    </row>
    <row r="161" spans="1:3" x14ac:dyDescent="0.35">
      <c r="A161">
        <v>20076</v>
      </c>
      <c r="B161" t="s">
        <v>105</v>
      </c>
      <c r="C161" t="s">
        <v>61</v>
      </c>
    </row>
    <row r="162" spans="1:3" x14ac:dyDescent="0.35">
      <c r="A162">
        <v>20078</v>
      </c>
      <c r="B162" t="s">
        <v>142</v>
      </c>
      <c r="C162" t="s">
        <v>63</v>
      </c>
    </row>
    <row r="163" spans="1:3" x14ac:dyDescent="0.35">
      <c r="A163" s="14">
        <v>20086</v>
      </c>
      <c r="B163" s="15" t="s">
        <v>123</v>
      </c>
      <c r="C163" s="16" t="s">
        <v>54</v>
      </c>
    </row>
    <row r="164" spans="1:3" x14ac:dyDescent="0.35">
      <c r="A164">
        <v>20090</v>
      </c>
      <c r="B164" t="s">
        <v>92</v>
      </c>
      <c r="C164" t="s">
        <v>58</v>
      </c>
    </row>
    <row r="165" spans="1:3" x14ac:dyDescent="0.35">
      <c r="A165">
        <v>20091</v>
      </c>
      <c r="B165" t="s">
        <v>90</v>
      </c>
      <c r="C165" t="s">
        <v>60</v>
      </c>
    </row>
    <row r="166" spans="1:3" x14ac:dyDescent="0.35">
      <c r="A166">
        <v>20095</v>
      </c>
      <c r="B166" t="s">
        <v>92</v>
      </c>
      <c r="C166" t="s">
        <v>58</v>
      </c>
    </row>
    <row r="167" spans="1:3" x14ac:dyDescent="0.35">
      <c r="A167" s="14">
        <v>20129</v>
      </c>
      <c r="B167" s="16" t="s">
        <v>99</v>
      </c>
      <c r="C167" s="16" t="s">
        <v>1078</v>
      </c>
    </row>
    <row r="168" spans="1:3" ht="25" x14ac:dyDescent="0.35">
      <c r="A168" s="14">
        <v>20132</v>
      </c>
      <c r="B168" s="16" t="s">
        <v>127</v>
      </c>
      <c r="C168" s="16" t="s">
        <v>1080</v>
      </c>
    </row>
    <row r="169" spans="1:3" ht="25" x14ac:dyDescent="0.35">
      <c r="A169" s="14">
        <v>20133</v>
      </c>
      <c r="B169" s="16" t="s">
        <v>127</v>
      </c>
      <c r="C169" s="16" t="s">
        <v>1080</v>
      </c>
    </row>
    <row r="170" spans="1:3" x14ac:dyDescent="0.35">
      <c r="A170">
        <v>20135</v>
      </c>
      <c r="B170" t="s">
        <v>102</v>
      </c>
      <c r="C170" t="s">
        <v>58</v>
      </c>
    </row>
    <row r="171" spans="1:3" x14ac:dyDescent="0.35">
      <c r="A171">
        <v>20141</v>
      </c>
      <c r="B171" t="s">
        <v>130</v>
      </c>
      <c r="C171" t="s">
        <v>63</v>
      </c>
    </row>
    <row r="172" spans="1:3" x14ac:dyDescent="0.35">
      <c r="A172" s="14">
        <v>20144</v>
      </c>
      <c r="B172" s="15" t="s">
        <v>112</v>
      </c>
      <c r="C172" s="16" t="s">
        <v>66</v>
      </c>
    </row>
    <row r="173" spans="1:3" ht="25" x14ac:dyDescent="0.35">
      <c r="A173" s="14">
        <v>20146</v>
      </c>
      <c r="B173" s="15" t="s">
        <v>117</v>
      </c>
      <c r="C173" s="16" t="s">
        <v>64</v>
      </c>
    </row>
    <row r="174" spans="1:3" ht="25" x14ac:dyDescent="0.35">
      <c r="A174" s="18">
        <v>20147</v>
      </c>
      <c r="B174" s="19" t="s">
        <v>117</v>
      </c>
      <c r="C174" s="20" t="s">
        <v>64</v>
      </c>
    </row>
    <row r="175" spans="1:3" x14ac:dyDescent="0.35">
      <c r="A175" s="14">
        <v>20149</v>
      </c>
      <c r="B175" s="15" t="s">
        <v>130</v>
      </c>
      <c r="C175" s="16" t="s">
        <v>63</v>
      </c>
    </row>
    <row r="176" spans="1:3" x14ac:dyDescent="0.35">
      <c r="A176" s="14">
        <v>20153</v>
      </c>
      <c r="B176" s="15" t="s">
        <v>87</v>
      </c>
      <c r="C176" s="16" t="s">
        <v>65</v>
      </c>
    </row>
    <row r="177" spans="1:3" x14ac:dyDescent="0.35">
      <c r="A177" s="14">
        <v>20154</v>
      </c>
      <c r="B177" s="15" t="s">
        <v>137</v>
      </c>
      <c r="C177" s="16" t="s">
        <v>56</v>
      </c>
    </row>
    <row r="178" spans="1:3" x14ac:dyDescent="0.35">
      <c r="A178" s="14">
        <v>20163</v>
      </c>
      <c r="B178" s="15" t="s">
        <v>123</v>
      </c>
      <c r="C178" s="16" t="s">
        <v>54</v>
      </c>
    </row>
    <row r="179" spans="1:3" x14ac:dyDescent="0.35">
      <c r="A179">
        <v>20169</v>
      </c>
      <c r="B179" t="s">
        <v>90</v>
      </c>
      <c r="C179" t="s">
        <v>60</v>
      </c>
    </row>
    <row r="180" spans="1:3" x14ac:dyDescent="0.35">
      <c r="A180" s="14">
        <v>20238</v>
      </c>
      <c r="B180" s="15" t="s">
        <v>88</v>
      </c>
      <c r="C180" s="16" t="s">
        <v>54</v>
      </c>
    </row>
    <row r="181" spans="1:3" x14ac:dyDescent="0.35">
      <c r="A181" s="14">
        <v>20239</v>
      </c>
      <c r="B181" s="15" t="s">
        <v>88</v>
      </c>
      <c r="C181" s="16" t="s">
        <v>54</v>
      </c>
    </row>
    <row r="182" spans="1:3" x14ac:dyDescent="0.35">
      <c r="A182">
        <v>20240</v>
      </c>
      <c r="B182" t="s">
        <v>88</v>
      </c>
      <c r="C182" t="s">
        <v>54</v>
      </c>
    </row>
    <row r="183" spans="1:3" x14ac:dyDescent="0.35">
      <c r="A183" s="14">
        <v>20312</v>
      </c>
      <c r="B183" s="16" t="s">
        <v>99</v>
      </c>
      <c r="C183" s="16" t="s">
        <v>1078</v>
      </c>
    </row>
    <row r="184" spans="1:3" x14ac:dyDescent="0.35">
      <c r="A184" s="14">
        <v>20313</v>
      </c>
      <c r="B184" s="15" t="s">
        <v>128</v>
      </c>
      <c r="C184" s="16" t="s">
        <v>62</v>
      </c>
    </row>
    <row r="185" spans="1:3" x14ac:dyDescent="0.35">
      <c r="A185" s="14">
        <v>20331</v>
      </c>
      <c r="B185" s="15" t="s">
        <v>108</v>
      </c>
      <c r="C185" s="16" t="s">
        <v>62</v>
      </c>
    </row>
    <row r="186" spans="1:3" x14ac:dyDescent="0.35">
      <c r="A186" s="14">
        <v>20343</v>
      </c>
      <c r="B186" s="15" t="s">
        <v>120</v>
      </c>
      <c r="C186" s="16" t="s">
        <v>58</v>
      </c>
    </row>
    <row r="187" spans="1:3" x14ac:dyDescent="0.35">
      <c r="A187">
        <v>20345</v>
      </c>
      <c r="B187" t="s">
        <v>118</v>
      </c>
      <c r="C187" t="s">
        <v>56</v>
      </c>
    </row>
    <row r="188" spans="1:3" x14ac:dyDescent="0.35">
      <c r="A188">
        <v>20346</v>
      </c>
      <c r="B188" t="s">
        <v>106</v>
      </c>
      <c r="C188" t="s">
        <v>55</v>
      </c>
    </row>
    <row r="189" spans="1:3" x14ac:dyDescent="0.35">
      <c r="A189" s="14">
        <v>20347</v>
      </c>
      <c r="B189" s="16" t="s">
        <v>96</v>
      </c>
      <c r="C189" s="16" t="s">
        <v>66</v>
      </c>
    </row>
    <row r="190" spans="1:3" x14ac:dyDescent="0.35">
      <c r="A190">
        <v>20349</v>
      </c>
      <c r="B190" t="s">
        <v>127</v>
      </c>
      <c r="C190" t="s">
        <v>62</v>
      </c>
    </row>
    <row r="191" spans="1:3" x14ac:dyDescent="0.35">
      <c r="A191">
        <v>20352</v>
      </c>
      <c r="B191" t="s">
        <v>109</v>
      </c>
      <c r="C191" t="s">
        <v>63</v>
      </c>
    </row>
    <row r="192" spans="1:3" x14ac:dyDescent="0.35">
      <c r="A192" s="14">
        <v>20364</v>
      </c>
      <c r="B192" s="15" t="s">
        <v>112</v>
      </c>
      <c r="C192" s="16" t="s">
        <v>66</v>
      </c>
    </row>
    <row r="193" spans="1:3" x14ac:dyDescent="0.35">
      <c r="A193">
        <v>20373</v>
      </c>
      <c r="B193" t="s">
        <v>1072</v>
      </c>
      <c r="C193" t="s">
        <v>62</v>
      </c>
    </row>
    <row r="194" spans="1:3" x14ac:dyDescent="0.35">
      <c r="A194" s="14">
        <v>20375</v>
      </c>
      <c r="B194" s="16" t="s">
        <v>129</v>
      </c>
      <c r="C194" s="16" t="s">
        <v>61</v>
      </c>
    </row>
    <row r="195" spans="1:3" x14ac:dyDescent="0.35">
      <c r="A195">
        <v>20376</v>
      </c>
      <c r="B195" t="s">
        <v>94</v>
      </c>
      <c r="C195" t="s">
        <v>60</v>
      </c>
    </row>
    <row r="196" spans="1:3" x14ac:dyDescent="0.35">
      <c r="A196">
        <v>20377</v>
      </c>
      <c r="B196" t="s">
        <v>143</v>
      </c>
      <c r="C196" t="s">
        <v>60</v>
      </c>
    </row>
    <row r="197" spans="1:3" x14ac:dyDescent="0.35">
      <c r="A197">
        <v>20378</v>
      </c>
      <c r="B197" t="s">
        <v>130</v>
      </c>
      <c r="C197" t="s">
        <v>63</v>
      </c>
    </row>
    <row r="198" spans="1:3" x14ac:dyDescent="0.35">
      <c r="A198">
        <v>20385</v>
      </c>
      <c r="B198" t="s">
        <v>111</v>
      </c>
      <c r="C198" t="s">
        <v>65</v>
      </c>
    </row>
    <row r="199" spans="1:3" x14ac:dyDescent="0.35">
      <c r="A199">
        <v>20398</v>
      </c>
      <c r="B199" t="s">
        <v>89</v>
      </c>
      <c r="C199" t="s">
        <v>60</v>
      </c>
    </row>
    <row r="200" spans="1:3" x14ac:dyDescent="0.35">
      <c r="A200">
        <v>20414</v>
      </c>
      <c r="B200" t="s">
        <v>87</v>
      </c>
      <c r="C200" t="s">
        <v>65</v>
      </c>
    </row>
    <row r="201" spans="1:3" x14ac:dyDescent="0.35">
      <c r="A201">
        <v>20416</v>
      </c>
      <c r="B201" t="s">
        <v>131</v>
      </c>
      <c r="C201" t="s">
        <v>55</v>
      </c>
    </row>
    <row r="202" spans="1:3" x14ac:dyDescent="0.35">
      <c r="A202">
        <v>20418</v>
      </c>
      <c r="B202" t="s">
        <v>101</v>
      </c>
      <c r="C202" t="s">
        <v>56</v>
      </c>
    </row>
    <row r="203" spans="1:3" x14ac:dyDescent="0.35">
      <c r="A203" s="17">
        <v>20419</v>
      </c>
      <c r="B203" s="16" t="s">
        <v>1072</v>
      </c>
      <c r="C203" s="16" t="s">
        <v>1072</v>
      </c>
    </row>
    <row r="204" spans="1:3" x14ac:dyDescent="0.35">
      <c r="A204">
        <v>20420</v>
      </c>
      <c r="B204" t="s">
        <v>127</v>
      </c>
      <c r="C204" t="s">
        <v>62</v>
      </c>
    </row>
    <row r="205" spans="1:3" x14ac:dyDescent="0.35">
      <c r="A205">
        <v>20422</v>
      </c>
      <c r="B205" t="s">
        <v>92</v>
      </c>
      <c r="C205" t="s">
        <v>58</v>
      </c>
    </row>
    <row r="206" spans="1:3" x14ac:dyDescent="0.35">
      <c r="A206">
        <v>20424</v>
      </c>
      <c r="B206" t="s">
        <v>90</v>
      </c>
      <c r="C206" t="s">
        <v>60</v>
      </c>
    </row>
    <row r="207" spans="1:3" x14ac:dyDescent="0.35">
      <c r="A207">
        <v>20428</v>
      </c>
      <c r="B207" t="s">
        <v>86</v>
      </c>
      <c r="C207" t="s">
        <v>60</v>
      </c>
    </row>
    <row r="208" spans="1:3" x14ac:dyDescent="0.35">
      <c r="A208">
        <v>20430</v>
      </c>
      <c r="B208" t="s">
        <v>138</v>
      </c>
      <c r="C208" t="s">
        <v>62</v>
      </c>
    </row>
    <row r="209" spans="1:3" x14ac:dyDescent="0.35">
      <c r="A209">
        <v>20434</v>
      </c>
      <c r="B209" t="s">
        <v>91</v>
      </c>
      <c r="C209" t="s">
        <v>61</v>
      </c>
    </row>
    <row r="210" spans="1:3" x14ac:dyDescent="0.35">
      <c r="A210">
        <v>20436</v>
      </c>
      <c r="B210" t="s">
        <v>136</v>
      </c>
      <c r="C210" t="s">
        <v>61</v>
      </c>
    </row>
    <row r="211" spans="1:3" x14ac:dyDescent="0.35">
      <c r="A211">
        <v>20438</v>
      </c>
      <c r="B211" t="s">
        <v>113</v>
      </c>
      <c r="C211" t="s">
        <v>59</v>
      </c>
    </row>
    <row r="212" spans="1:3" x14ac:dyDescent="0.35">
      <c r="A212" s="14">
        <v>20449</v>
      </c>
      <c r="B212" s="15" t="s">
        <v>151</v>
      </c>
      <c r="C212" s="16" t="s">
        <v>57</v>
      </c>
    </row>
    <row r="213" spans="1:3" x14ac:dyDescent="0.35">
      <c r="A213" s="14">
        <v>20455</v>
      </c>
      <c r="B213" s="16" t="s">
        <v>113</v>
      </c>
      <c r="C213" s="16" t="s">
        <v>1071</v>
      </c>
    </row>
    <row r="214" spans="1:3" x14ac:dyDescent="0.35">
      <c r="A214">
        <v>20456</v>
      </c>
      <c r="B214" t="s">
        <v>137</v>
      </c>
      <c r="C214" t="s">
        <v>56</v>
      </c>
    </row>
    <row r="215" spans="1:3" x14ac:dyDescent="0.35">
      <c r="A215">
        <v>20471</v>
      </c>
      <c r="B215" t="s">
        <v>1072</v>
      </c>
      <c r="C215" t="s">
        <v>55</v>
      </c>
    </row>
    <row r="216" spans="1:3" x14ac:dyDescent="0.35">
      <c r="A216" s="14">
        <v>20476</v>
      </c>
      <c r="B216" s="15" t="s">
        <v>126</v>
      </c>
      <c r="C216" s="16" t="s">
        <v>57</v>
      </c>
    </row>
    <row r="217" spans="1:3" x14ac:dyDescent="0.35">
      <c r="A217">
        <v>20500</v>
      </c>
      <c r="B217" t="s">
        <v>91</v>
      </c>
      <c r="C217" t="s">
        <v>61</v>
      </c>
    </row>
    <row r="218" spans="1:3" x14ac:dyDescent="0.35">
      <c r="A218">
        <v>20508</v>
      </c>
      <c r="B218" t="s">
        <v>122</v>
      </c>
      <c r="C218" t="s">
        <v>59</v>
      </c>
    </row>
    <row r="219" spans="1:3" x14ac:dyDescent="0.35">
      <c r="A219">
        <v>20510</v>
      </c>
      <c r="B219" t="s">
        <v>89</v>
      </c>
      <c r="C219" t="s">
        <v>60</v>
      </c>
    </row>
    <row r="220" spans="1:3" x14ac:dyDescent="0.35">
      <c r="A220" s="14">
        <v>20512</v>
      </c>
      <c r="B220" s="16" t="s">
        <v>111</v>
      </c>
      <c r="C220" s="16" t="s">
        <v>65</v>
      </c>
    </row>
    <row r="221" spans="1:3" x14ac:dyDescent="0.35">
      <c r="A221">
        <v>20513</v>
      </c>
      <c r="B221" t="s">
        <v>133</v>
      </c>
      <c r="C221" t="s">
        <v>64</v>
      </c>
    </row>
    <row r="222" spans="1:3" x14ac:dyDescent="0.35">
      <c r="A222">
        <v>20514</v>
      </c>
      <c r="B222" t="s">
        <v>85</v>
      </c>
      <c r="C222" t="s">
        <v>60</v>
      </c>
    </row>
    <row r="223" spans="1:3" x14ac:dyDescent="0.35">
      <c r="A223">
        <v>20520</v>
      </c>
      <c r="B223" t="s">
        <v>91</v>
      </c>
      <c r="C223" t="s">
        <v>61</v>
      </c>
    </row>
    <row r="224" spans="1:3" x14ac:dyDescent="0.35">
      <c r="A224">
        <v>20524</v>
      </c>
      <c r="B224" t="s">
        <v>87</v>
      </c>
      <c r="C224" t="s">
        <v>65</v>
      </c>
    </row>
    <row r="225" spans="1:3" ht="25" x14ac:dyDescent="0.35">
      <c r="A225" s="14">
        <v>20542</v>
      </c>
      <c r="B225" s="16" t="s">
        <v>100</v>
      </c>
      <c r="C225" s="16" t="s">
        <v>1074</v>
      </c>
    </row>
    <row r="226" spans="1:3" ht="25" x14ac:dyDescent="0.35">
      <c r="A226" s="14">
        <v>20544</v>
      </c>
      <c r="B226" s="16" t="s">
        <v>100</v>
      </c>
      <c r="C226" s="16" t="s">
        <v>1074</v>
      </c>
    </row>
    <row r="227" spans="1:3" ht="25" x14ac:dyDescent="0.35">
      <c r="A227" s="14">
        <v>20546</v>
      </c>
      <c r="B227" s="16" t="s">
        <v>1083</v>
      </c>
      <c r="C227" s="16" t="s">
        <v>1074</v>
      </c>
    </row>
    <row r="228" spans="1:3" x14ac:dyDescent="0.35">
      <c r="A228" s="14">
        <v>20547</v>
      </c>
      <c r="B228" s="16" t="s">
        <v>101</v>
      </c>
      <c r="C228" s="16" t="s">
        <v>1075</v>
      </c>
    </row>
    <row r="229" spans="1:3" x14ac:dyDescent="0.35">
      <c r="A229">
        <v>20548</v>
      </c>
      <c r="B229" t="s">
        <v>119</v>
      </c>
      <c r="C229" t="s">
        <v>60</v>
      </c>
    </row>
    <row r="230" spans="1:3" x14ac:dyDescent="0.35">
      <c r="A230" s="14">
        <v>20552</v>
      </c>
      <c r="B230" s="15" t="s">
        <v>93</v>
      </c>
      <c r="C230" s="16" t="s">
        <v>56</v>
      </c>
    </row>
    <row r="231" spans="1:3" x14ac:dyDescent="0.35">
      <c r="A231">
        <v>20561</v>
      </c>
      <c r="B231" t="s">
        <v>119</v>
      </c>
      <c r="C231" t="s">
        <v>60</v>
      </c>
    </row>
    <row r="232" spans="1:3" x14ac:dyDescent="0.35">
      <c r="A232">
        <v>20562</v>
      </c>
      <c r="B232" t="s">
        <v>101</v>
      </c>
      <c r="C232" t="s">
        <v>56</v>
      </c>
    </row>
    <row r="233" spans="1:3" x14ac:dyDescent="0.35">
      <c r="A233">
        <v>20565</v>
      </c>
      <c r="B233" t="s">
        <v>126</v>
      </c>
      <c r="C233" t="s">
        <v>57</v>
      </c>
    </row>
    <row r="234" spans="1:3" x14ac:dyDescent="0.35">
      <c r="A234">
        <v>20574</v>
      </c>
      <c r="B234" t="s">
        <v>104</v>
      </c>
      <c r="C234" t="s">
        <v>63</v>
      </c>
    </row>
    <row r="235" spans="1:3" x14ac:dyDescent="0.35">
      <c r="A235">
        <v>20576</v>
      </c>
      <c r="B235" t="s">
        <v>125</v>
      </c>
      <c r="C235" t="s">
        <v>57</v>
      </c>
    </row>
    <row r="236" spans="1:3" x14ac:dyDescent="0.35">
      <c r="A236">
        <v>20577</v>
      </c>
      <c r="B236" t="s">
        <v>125</v>
      </c>
      <c r="C236" t="s">
        <v>57</v>
      </c>
    </row>
    <row r="237" spans="1:3" x14ac:dyDescent="0.35">
      <c r="A237" s="14">
        <v>20582</v>
      </c>
      <c r="B237" s="16" t="s">
        <v>139</v>
      </c>
      <c r="C237" s="16" t="s">
        <v>56</v>
      </c>
    </row>
    <row r="238" spans="1:3" x14ac:dyDescent="0.35">
      <c r="A238">
        <v>20583</v>
      </c>
      <c r="B238" t="s">
        <v>85</v>
      </c>
      <c r="C238" t="s">
        <v>60</v>
      </c>
    </row>
    <row r="239" spans="1:3" x14ac:dyDescent="0.35">
      <c r="A239">
        <v>20584</v>
      </c>
      <c r="B239" t="s">
        <v>144</v>
      </c>
      <c r="C239" t="s">
        <v>66</v>
      </c>
    </row>
    <row r="240" spans="1:3" x14ac:dyDescent="0.35">
      <c r="A240" s="7">
        <v>20585</v>
      </c>
      <c r="B240" t="s">
        <v>104</v>
      </c>
      <c r="C240" t="s">
        <v>63</v>
      </c>
    </row>
    <row r="241" spans="1:3" x14ac:dyDescent="0.35">
      <c r="A241">
        <v>20586</v>
      </c>
      <c r="B241" t="s">
        <v>95</v>
      </c>
      <c r="C241" t="s">
        <v>62</v>
      </c>
    </row>
    <row r="242" spans="1:3" x14ac:dyDescent="0.35">
      <c r="A242" s="14">
        <v>20599</v>
      </c>
      <c r="B242" s="16" t="s">
        <v>1072</v>
      </c>
      <c r="C242" s="16" t="s">
        <v>1072</v>
      </c>
    </row>
    <row r="243" spans="1:3" x14ac:dyDescent="0.35">
      <c r="A243">
        <v>20603</v>
      </c>
      <c r="B243" t="s">
        <v>1072</v>
      </c>
      <c r="C243" t="s">
        <v>58</v>
      </c>
    </row>
    <row r="244" spans="1:3" x14ac:dyDescent="0.35">
      <c r="A244" s="14">
        <v>20604</v>
      </c>
      <c r="B244" s="15" t="s">
        <v>1081</v>
      </c>
      <c r="C244" s="16" t="s">
        <v>57</v>
      </c>
    </row>
    <row r="245" spans="1:3" x14ac:dyDescent="0.35">
      <c r="A245" s="14">
        <v>20608</v>
      </c>
      <c r="B245" s="16" t="s">
        <v>107</v>
      </c>
      <c r="C245" s="16" t="s">
        <v>1077</v>
      </c>
    </row>
    <row r="246" spans="1:3" x14ac:dyDescent="0.35">
      <c r="A246">
        <v>20609</v>
      </c>
      <c r="B246" t="s">
        <v>1072</v>
      </c>
      <c r="C246" t="s">
        <v>59</v>
      </c>
    </row>
    <row r="247" spans="1:3" x14ac:dyDescent="0.35">
      <c r="A247" s="14">
        <v>20612</v>
      </c>
      <c r="B247" s="16" t="s">
        <v>1072</v>
      </c>
      <c r="C247" s="16" t="s">
        <v>60</v>
      </c>
    </row>
    <row r="248" spans="1:3" ht="25" x14ac:dyDescent="0.35">
      <c r="A248" s="14">
        <v>20622</v>
      </c>
      <c r="B248" s="16" t="s">
        <v>117</v>
      </c>
      <c r="C248" s="16" t="s">
        <v>64</v>
      </c>
    </row>
    <row r="249" spans="1:3" x14ac:dyDescent="0.35">
      <c r="A249" s="14">
        <v>20623</v>
      </c>
      <c r="B249" s="16" t="s">
        <v>113</v>
      </c>
      <c r="C249" s="16" t="s">
        <v>1071</v>
      </c>
    </row>
    <row r="250" spans="1:3" x14ac:dyDescent="0.35">
      <c r="A250" s="14">
        <v>20630</v>
      </c>
      <c r="B250" s="16" t="s">
        <v>99</v>
      </c>
      <c r="C250" s="16" t="s">
        <v>1078</v>
      </c>
    </row>
    <row r="251" spans="1:3" x14ac:dyDescent="0.35">
      <c r="A251" s="15">
        <v>20639</v>
      </c>
      <c r="B251" s="16" t="s">
        <v>1072</v>
      </c>
      <c r="C251" s="16" t="s">
        <v>54</v>
      </c>
    </row>
    <row r="252" spans="1:3" x14ac:dyDescent="0.35">
      <c r="A252" s="15">
        <v>20640</v>
      </c>
      <c r="B252" s="16" t="s">
        <v>1072</v>
      </c>
      <c r="C252" s="16" t="s">
        <v>54</v>
      </c>
    </row>
    <row r="253" spans="1:3" x14ac:dyDescent="0.35">
      <c r="A253" s="15">
        <v>20641</v>
      </c>
      <c r="B253" s="16" t="s">
        <v>1072</v>
      </c>
      <c r="C253" s="16" t="s">
        <v>54</v>
      </c>
    </row>
    <row r="254" spans="1:3" x14ac:dyDescent="0.35">
      <c r="A254" s="15">
        <v>20642</v>
      </c>
      <c r="B254" s="16" t="s">
        <v>1072</v>
      </c>
      <c r="C254" s="16" t="s">
        <v>54</v>
      </c>
    </row>
    <row r="255" spans="1:3" x14ac:dyDescent="0.35">
      <c r="A255" s="15">
        <v>20644</v>
      </c>
      <c r="B255" s="16" t="s">
        <v>1072</v>
      </c>
      <c r="C255" s="16" t="s">
        <v>58</v>
      </c>
    </row>
    <row r="256" spans="1:3" x14ac:dyDescent="0.35">
      <c r="A256" s="15">
        <v>20645</v>
      </c>
      <c r="B256" s="16" t="s">
        <v>1072</v>
      </c>
      <c r="C256" s="16" t="s">
        <v>57</v>
      </c>
    </row>
    <row r="257" spans="1:3" x14ac:dyDescent="0.35">
      <c r="A257" s="15">
        <v>20646</v>
      </c>
      <c r="B257" s="16" t="s">
        <v>1072</v>
      </c>
      <c r="C257" s="16" t="s">
        <v>58</v>
      </c>
    </row>
    <row r="258" spans="1:3" x14ac:dyDescent="0.35">
      <c r="A258" s="15">
        <v>20648</v>
      </c>
      <c r="B258" s="16" t="s">
        <v>1072</v>
      </c>
      <c r="C258" s="16" t="s">
        <v>57</v>
      </c>
    </row>
    <row r="259" spans="1:3" x14ac:dyDescent="0.35">
      <c r="A259" s="15">
        <v>20650</v>
      </c>
      <c r="B259" s="16" t="s">
        <v>1072</v>
      </c>
      <c r="C259" s="16" t="s">
        <v>57</v>
      </c>
    </row>
    <row r="260" spans="1:3" x14ac:dyDescent="0.35">
      <c r="A260" s="15">
        <v>20651</v>
      </c>
      <c r="B260" s="16" t="s">
        <v>1072</v>
      </c>
      <c r="C260" s="16" t="s">
        <v>57</v>
      </c>
    </row>
    <row r="261" spans="1:3" x14ac:dyDescent="0.35">
      <c r="A261" s="15">
        <v>20654</v>
      </c>
      <c r="B261" s="16" t="s">
        <v>1072</v>
      </c>
      <c r="C261" s="16" t="s">
        <v>58</v>
      </c>
    </row>
    <row r="262" spans="1:3" x14ac:dyDescent="0.35">
      <c r="A262" s="15">
        <v>20655</v>
      </c>
      <c r="B262" s="16" t="s">
        <v>1072</v>
      </c>
      <c r="C262" s="16" t="s">
        <v>58</v>
      </c>
    </row>
    <row r="263" spans="1:3" x14ac:dyDescent="0.35">
      <c r="A263">
        <v>20656</v>
      </c>
      <c r="B263" t="s">
        <v>1072</v>
      </c>
      <c r="C263" t="s">
        <v>61</v>
      </c>
    </row>
    <row r="264" spans="1:3" x14ac:dyDescent="0.35">
      <c r="A264" s="14">
        <v>20657</v>
      </c>
      <c r="B264" s="16" t="s">
        <v>1072</v>
      </c>
      <c r="C264" s="16" t="s">
        <v>61</v>
      </c>
    </row>
    <row r="265" spans="1:3" x14ac:dyDescent="0.35">
      <c r="A265">
        <v>20659</v>
      </c>
      <c r="B265" t="s">
        <v>1072</v>
      </c>
      <c r="C265" t="s">
        <v>61</v>
      </c>
    </row>
    <row r="266" spans="1:3" x14ac:dyDescent="0.35">
      <c r="A266" s="14">
        <v>20660</v>
      </c>
      <c r="B266" s="16" t="s">
        <v>1072</v>
      </c>
      <c r="C266" s="16" t="s">
        <v>61</v>
      </c>
    </row>
    <row r="267" spans="1:3" x14ac:dyDescent="0.35">
      <c r="A267">
        <v>20662</v>
      </c>
      <c r="B267" t="s">
        <v>1072</v>
      </c>
      <c r="C267" t="s">
        <v>58</v>
      </c>
    </row>
    <row r="268" spans="1:3" x14ac:dyDescent="0.35">
      <c r="A268">
        <v>20663</v>
      </c>
      <c r="B268" t="s">
        <v>1072</v>
      </c>
      <c r="C268" t="s">
        <v>58</v>
      </c>
    </row>
    <row r="269" spans="1:3" x14ac:dyDescent="0.35">
      <c r="A269" s="15">
        <v>20665</v>
      </c>
      <c r="B269" s="16" t="s">
        <v>1072</v>
      </c>
      <c r="C269" s="16" t="s">
        <v>55</v>
      </c>
    </row>
    <row r="270" spans="1:3" x14ac:dyDescent="0.35">
      <c r="A270">
        <v>20666</v>
      </c>
      <c r="B270" t="s">
        <v>1072</v>
      </c>
      <c r="C270" t="s">
        <v>58</v>
      </c>
    </row>
    <row r="271" spans="1:3" x14ac:dyDescent="0.35">
      <c r="A271" s="15">
        <v>20667</v>
      </c>
      <c r="B271" s="16" t="s">
        <v>1072</v>
      </c>
      <c r="C271" s="16" t="s">
        <v>58</v>
      </c>
    </row>
    <row r="272" spans="1:3" x14ac:dyDescent="0.35">
      <c r="A272" s="15">
        <v>20669</v>
      </c>
      <c r="B272" s="16" t="s">
        <v>1072</v>
      </c>
      <c r="C272" s="16" t="s">
        <v>55</v>
      </c>
    </row>
    <row r="273" spans="1:3" x14ac:dyDescent="0.35">
      <c r="A273">
        <v>20670</v>
      </c>
      <c r="B273" t="s">
        <v>1072</v>
      </c>
      <c r="C273" t="s">
        <v>62</v>
      </c>
    </row>
    <row r="274" spans="1:3" x14ac:dyDescent="0.35">
      <c r="A274" s="14">
        <v>20671</v>
      </c>
      <c r="B274" s="16" t="s">
        <v>1072</v>
      </c>
      <c r="C274" s="16" t="s">
        <v>62</v>
      </c>
    </row>
    <row r="275" spans="1:3" x14ac:dyDescent="0.35">
      <c r="A275" s="15">
        <v>20673</v>
      </c>
      <c r="B275" s="16" t="s">
        <v>1072</v>
      </c>
      <c r="C275" s="16" t="s">
        <v>55</v>
      </c>
    </row>
    <row r="276" spans="1:3" x14ac:dyDescent="0.35">
      <c r="A276" s="14">
        <v>20675</v>
      </c>
      <c r="B276" s="16" t="s">
        <v>1072</v>
      </c>
      <c r="C276" s="16" t="s">
        <v>62</v>
      </c>
    </row>
    <row r="277" spans="1:3" x14ac:dyDescent="0.35">
      <c r="A277" s="15">
        <v>20676</v>
      </c>
      <c r="B277" s="16" t="s">
        <v>1072</v>
      </c>
      <c r="C277" s="16" t="s">
        <v>55</v>
      </c>
    </row>
    <row r="278" spans="1:3" x14ac:dyDescent="0.35">
      <c r="A278" s="14">
        <v>20677</v>
      </c>
      <c r="B278" s="16" t="s">
        <v>1072</v>
      </c>
      <c r="C278" s="16" t="s">
        <v>62</v>
      </c>
    </row>
    <row r="279" spans="1:3" x14ac:dyDescent="0.35">
      <c r="A279">
        <v>20678</v>
      </c>
      <c r="B279" t="s">
        <v>1072</v>
      </c>
      <c r="C279" t="s">
        <v>62</v>
      </c>
    </row>
    <row r="280" spans="1:3" x14ac:dyDescent="0.35">
      <c r="A280" s="14">
        <v>20680</v>
      </c>
      <c r="B280" s="16" t="s">
        <v>1072</v>
      </c>
      <c r="C280" s="16" t="s">
        <v>62</v>
      </c>
    </row>
    <row r="281" spans="1:3" x14ac:dyDescent="0.35">
      <c r="A281" s="14">
        <v>20681</v>
      </c>
      <c r="B281" s="16" t="s">
        <v>1072</v>
      </c>
      <c r="C281" s="16" t="s">
        <v>62</v>
      </c>
    </row>
    <row r="282" spans="1:3" x14ac:dyDescent="0.35">
      <c r="A282">
        <v>20684</v>
      </c>
      <c r="B282" t="s">
        <v>1072</v>
      </c>
      <c r="C282" t="s">
        <v>59</v>
      </c>
    </row>
    <row r="283" spans="1:3" x14ac:dyDescent="0.35">
      <c r="A283" s="15">
        <v>20685</v>
      </c>
      <c r="B283" s="16" t="s">
        <v>1072</v>
      </c>
      <c r="C283" s="16" t="s">
        <v>59</v>
      </c>
    </row>
    <row r="284" spans="1:3" x14ac:dyDescent="0.35">
      <c r="A284" s="15">
        <v>20686</v>
      </c>
      <c r="B284" s="16" t="s">
        <v>1072</v>
      </c>
      <c r="C284" s="16" t="s">
        <v>59</v>
      </c>
    </row>
    <row r="285" spans="1:3" x14ac:dyDescent="0.35">
      <c r="A285" s="15">
        <v>20687</v>
      </c>
      <c r="B285" s="16" t="s">
        <v>1072</v>
      </c>
      <c r="C285" s="16" t="s">
        <v>59</v>
      </c>
    </row>
    <row r="286" spans="1:3" x14ac:dyDescent="0.35">
      <c r="A286">
        <v>20688</v>
      </c>
      <c r="B286" t="s">
        <v>1072</v>
      </c>
      <c r="C286" t="s">
        <v>63</v>
      </c>
    </row>
    <row r="287" spans="1:3" x14ac:dyDescent="0.35">
      <c r="A287">
        <v>20690</v>
      </c>
      <c r="B287" t="s">
        <v>1072</v>
      </c>
      <c r="C287" t="s">
        <v>63</v>
      </c>
    </row>
    <row r="288" spans="1:3" x14ac:dyDescent="0.35">
      <c r="A288" s="15">
        <v>20691</v>
      </c>
      <c r="B288" s="16" t="s">
        <v>1072</v>
      </c>
      <c r="C288" s="16" t="s">
        <v>63</v>
      </c>
    </row>
    <row r="289" spans="1:3" x14ac:dyDescent="0.35">
      <c r="A289" s="15">
        <v>20692</v>
      </c>
      <c r="B289" s="16" t="s">
        <v>1072</v>
      </c>
      <c r="C289" s="16" t="s">
        <v>63</v>
      </c>
    </row>
    <row r="290" spans="1:3" x14ac:dyDescent="0.35">
      <c r="A290" s="15">
        <v>20694</v>
      </c>
      <c r="B290" s="16" t="s">
        <v>1072</v>
      </c>
      <c r="C290" s="16" t="s">
        <v>56</v>
      </c>
    </row>
    <row r="291" spans="1:3" x14ac:dyDescent="0.35">
      <c r="A291" s="15">
        <v>20695</v>
      </c>
      <c r="B291" s="16" t="s">
        <v>1072</v>
      </c>
      <c r="C291" s="16" t="s">
        <v>56</v>
      </c>
    </row>
    <row r="292" spans="1:3" x14ac:dyDescent="0.35">
      <c r="A292" s="14">
        <v>20697</v>
      </c>
      <c r="B292" s="16" t="s">
        <v>1072</v>
      </c>
      <c r="C292" s="16" t="s">
        <v>60</v>
      </c>
    </row>
    <row r="293" spans="1:3" x14ac:dyDescent="0.35">
      <c r="A293" s="14">
        <v>20698</v>
      </c>
      <c r="B293" s="16" t="s">
        <v>1072</v>
      </c>
      <c r="C293" s="16" t="s">
        <v>60</v>
      </c>
    </row>
    <row r="294" spans="1:3" x14ac:dyDescent="0.35">
      <c r="A294">
        <v>20699</v>
      </c>
      <c r="B294" t="s">
        <v>1072</v>
      </c>
      <c r="C294" t="s">
        <v>60</v>
      </c>
    </row>
    <row r="295" spans="1:3" x14ac:dyDescent="0.35">
      <c r="A295" s="14">
        <v>20700</v>
      </c>
      <c r="B295" s="16" t="s">
        <v>1072</v>
      </c>
      <c r="C295" s="16" t="s">
        <v>60</v>
      </c>
    </row>
    <row r="296" spans="1:3" x14ac:dyDescent="0.35">
      <c r="A296" s="15">
        <v>20702</v>
      </c>
      <c r="B296" s="16" t="s">
        <v>1072</v>
      </c>
      <c r="C296" s="16" t="s">
        <v>64</v>
      </c>
    </row>
    <row r="297" spans="1:3" x14ac:dyDescent="0.35">
      <c r="A297" s="15">
        <v>20703</v>
      </c>
      <c r="B297" s="16" t="s">
        <v>1072</v>
      </c>
      <c r="C297" s="16" t="s">
        <v>64</v>
      </c>
    </row>
    <row r="298" spans="1:3" x14ac:dyDescent="0.35">
      <c r="A298">
        <v>20705</v>
      </c>
      <c r="B298" t="s">
        <v>1072</v>
      </c>
      <c r="C298" t="s">
        <v>65</v>
      </c>
    </row>
    <row r="299" spans="1:3" x14ac:dyDescent="0.35">
      <c r="A299" s="15">
        <v>20706</v>
      </c>
      <c r="B299" s="16" t="s">
        <v>1072</v>
      </c>
      <c r="C299" s="16" t="s">
        <v>65</v>
      </c>
    </row>
    <row r="300" spans="1:3" x14ac:dyDescent="0.35">
      <c r="A300" s="15">
        <v>20707</v>
      </c>
      <c r="B300" s="16" t="s">
        <v>1072</v>
      </c>
      <c r="C300" s="16" t="s">
        <v>65</v>
      </c>
    </row>
    <row r="301" spans="1:3" x14ac:dyDescent="0.35">
      <c r="A301" s="15">
        <v>20708</v>
      </c>
      <c r="B301" s="16" t="s">
        <v>1072</v>
      </c>
      <c r="C301" s="16" t="s">
        <v>65</v>
      </c>
    </row>
    <row r="302" spans="1:3" x14ac:dyDescent="0.35">
      <c r="A302">
        <v>20710</v>
      </c>
      <c r="B302" t="s">
        <v>1072</v>
      </c>
      <c r="C302" t="s">
        <v>66</v>
      </c>
    </row>
    <row r="303" spans="1:3" x14ac:dyDescent="0.35">
      <c r="A303" s="15">
        <v>20711</v>
      </c>
      <c r="B303" s="16" t="s">
        <v>1072</v>
      </c>
      <c r="C303" s="16" t="s">
        <v>66</v>
      </c>
    </row>
    <row r="304" spans="1:3" x14ac:dyDescent="0.35">
      <c r="A304" s="15">
        <v>20712</v>
      </c>
      <c r="B304" s="16" t="s">
        <v>1072</v>
      </c>
      <c r="C304" s="16" t="s">
        <v>66</v>
      </c>
    </row>
    <row r="305" spans="1:3" x14ac:dyDescent="0.35">
      <c r="A305" s="15">
        <v>20713</v>
      </c>
      <c r="B305" s="16" t="s">
        <v>1072</v>
      </c>
      <c r="C305" s="16" t="s">
        <v>66</v>
      </c>
    </row>
    <row r="306" spans="1:3" x14ac:dyDescent="0.35">
      <c r="A306">
        <v>20715</v>
      </c>
      <c r="B306" t="s">
        <v>1072</v>
      </c>
      <c r="C306" t="s">
        <v>56</v>
      </c>
    </row>
    <row r="307" spans="1:3" x14ac:dyDescent="0.35">
      <c r="A307" s="15">
        <v>20716</v>
      </c>
      <c r="B307" s="16" t="s">
        <v>1072</v>
      </c>
      <c r="C307" s="16" t="s">
        <v>56</v>
      </c>
    </row>
    <row r="308" spans="1:3" x14ac:dyDescent="0.35">
      <c r="A308">
        <v>20717</v>
      </c>
      <c r="B308" t="s">
        <v>1072</v>
      </c>
      <c r="C308" t="s">
        <v>56</v>
      </c>
    </row>
    <row r="309" spans="1:3" x14ac:dyDescent="0.35">
      <c r="A309" s="15">
        <v>20718</v>
      </c>
      <c r="B309" s="16" t="s">
        <v>1072</v>
      </c>
      <c r="C309" s="16" t="s">
        <v>56</v>
      </c>
    </row>
    <row r="310" spans="1:3" x14ac:dyDescent="0.35">
      <c r="A310" s="14">
        <v>20720</v>
      </c>
      <c r="B310" s="16" t="s">
        <v>113</v>
      </c>
      <c r="C310" s="16" t="s">
        <v>1071</v>
      </c>
    </row>
    <row r="311" spans="1:3" x14ac:dyDescent="0.35">
      <c r="A311">
        <v>20727</v>
      </c>
      <c r="B311" t="s">
        <v>106</v>
      </c>
      <c r="C311" t="s">
        <v>55</v>
      </c>
    </row>
    <row r="312" spans="1:3" x14ac:dyDescent="0.35">
      <c r="A312">
        <v>20728</v>
      </c>
      <c r="B312" t="s">
        <v>98</v>
      </c>
      <c r="C312" t="s">
        <v>59</v>
      </c>
    </row>
    <row r="313" spans="1:3" x14ac:dyDescent="0.35">
      <c r="A313">
        <v>20732</v>
      </c>
      <c r="B313" t="s">
        <v>115</v>
      </c>
      <c r="C313" t="s">
        <v>64</v>
      </c>
    </row>
    <row r="314" spans="1:3" x14ac:dyDescent="0.35">
      <c r="A314">
        <v>20734</v>
      </c>
      <c r="B314" t="s">
        <v>137</v>
      </c>
      <c r="C314" t="s">
        <v>56</v>
      </c>
    </row>
    <row r="315" spans="1:3" x14ac:dyDescent="0.35">
      <c r="A315">
        <v>20736</v>
      </c>
      <c r="B315" t="s">
        <v>110</v>
      </c>
      <c r="C315" t="s">
        <v>54</v>
      </c>
    </row>
    <row r="316" spans="1:3" x14ac:dyDescent="0.35">
      <c r="A316">
        <v>20737</v>
      </c>
      <c r="B316" t="s">
        <v>100</v>
      </c>
      <c r="C316" t="s">
        <v>55</v>
      </c>
    </row>
    <row r="317" spans="1:3" x14ac:dyDescent="0.35">
      <c r="A317">
        <v>20739</v>
      </c>
      <c r="B317" t="s">
        <v>102</v>
      </c>
      <c r="C317" t="s">
        <v>58</v>
      </c>
    </row>
    <row r="318" spans="1:3" x14ac:dyDescent="0.35">
      <c r="A318">
        <v>20740</v>
      </c>
      <c r="B318" t="s">
        <v>105</v>
      </c>
      <c r="C318" t="s">
        <v>61</v>
      </c>
    </row>
    <row r="319" spans="1:3" ht="25" x14ac:dyDescent="0.35">
      <c r="A319" s="14">
        <v>20741</v>
      </c>
      <c r="B319" s="16" t="s">
        <v>117</v>
      </c>
      <c r="C319" s="16" t="s">
        <v>64</v>
      </c>
    </row>
    <row r="320" spans="1:3" x14ac:dyDescent="0.35">
      <c r="A320">
        <v>20742</v>
      </c>
      <c r="B320" t="s">
        <v>87</v>
      </c>
      <c r="C320" t="s">
        <v>65</v>
      </c>
    </row>
    <row r="321" spans="1:3" x14ac:dyDescent="0.35">
      <c r="A321">
        <v>20744</v>
      </c>
      <c r="B321" t="s">
        <v>121</v>
      </c>
      <c r="C321" t="s">
        <v>63</v>
      </c>
    </row>
    <row r="322" spans="1:3" x14ac:dyDescent="0.35">
      <c r="A322" s="14">
        <v>20746</v>
      </c>
      <c r="B322" s="16" t="s">
        <v>112</v>
      </c>
      <c r="C322" s="16" t="s">
        <v>66</v>
      </c>
    </row>
    <row r="323" spans="1:3" x14ac:dyDescent="0.35">
      <c r="A323" s="14">
        <v>20747</v>
      </c>
      <c r="B323" s="15" t="s">
        <v>126</v>
      </c>
      <c r="C323" s="16" t="s">
        <v>57</v>
      </c>
    </row>
    <row r="324" spans="1:3" x14ac:dyDescent="0.35">
      <c r="A324" s="14">
        <v>20756</v>
      </c>
      <c r="B324" s="15" t="s">
        <v>87</v>
      </c>
      <c r="C324" s="16" t="s">
        <v>65</v>
      </c>
    </row>
    <row r="325" spans="1:3" x14ac:dyDescent="0.35">
      <c r="A325" s="14">
        <v>20763</v>
      </c>
      <c r="B325" s="16" t="s">
        <v>113</v>
      </c>
      <c r="C325" s="16" t="s">
        <v>1071</v>
      </c>
    </row>
    <row r="326" spans="1:3" x14ac:dyDescent="0.35">
      <c r="A326" s="14">
        <v>20765</v>
      </c>
      <c r="B326" s="15" t="s">
        <v>120</v>
      </c>
      <c r="C326" s="16" t="s">
        <v>58</v>
      </c>
    </row>
    <row r="327" spans="1:3" x14ac:dyDescent="0.35">
      <c r="A327" s="14">
        <v>20766</v>
      </c>
      <c r="B327" s="16" t="s">
        <v>107</v>
      </c>
      <c r="C327" s="16" t="s">
        <v>1077</v>
      </c>
    </row>
    <row r="328" spans="1:3" x14ac:dyDescent="0.35">
      <c r="A328" s="14">
        <v>20768</v>
      </c>
      <c r="B328" s="16" t="s">
        <v>123</v>
      </c>
      <c r="C328" s="16" t="s">
        <v>1073</v>
      </c>
    </row>
    <row r="329" spans="1:3" x14ac:dyDescent="0.35">
      <c r="A329" s="14">
        <v>20772</v>
      </c>
      <c r="B329" s="16" t="s">
        <v>109</v>
      </c>
      <c r="C329" s="16" t="s">
        <v>63</v>
      </c>
    </row>
    <row r="330" spans="1:3" x14ac:dyDescent="0.35">
      <c r="A330" s="14">
        <v>20774</v>
      </c>
      <c r="B330" s="16" t="s">
        <v>1072</v>
      </c>
      <c r="C330" s="16" t="s">
        <v>62</v>
      </c>
    </row>
    <row r="331" spans="1:3" x14ac:dyDescent="0.35">
      <c r="A331" s="14">
        <v>20775</v>
      </c>
      <c r="B331" s="16" t="s">
        <v>130</v>
      </c>
      <c r="C331" s="16" t="s">
        <v>63</v>
      </c>
    </row>
    <row r="332" spans="1:3" x14ac:dyDescent="0.35">
      <c r="A332" s="14">
        <v>20781</v>
      </c>
      <c r="B332" s="16" t="s">
        <v>126</v>
      </c>
      <c r="C332" s="16" t="s">
        <v>1076</v>
      </c>
    </row>
    <row r="333" spans="1:3" x14ac:dyDescent="0.35">
      <c r="A333">
        <v>20782</v>
      </c>
      <c r="B333" t="s">
        <v>1072</v>
      </c>
      <c r="C333" t="s">
        <v>60</v>
      </c>
    </row>
    <row r="334" spans="1:3" x14ac:dyDescent="0.35">
      <c r="A334" s="14">
        <v>20784</v>
      </c>
      <c r="B334" s="16" t="s">
        <v>1072</v>
      </c>
      <c r="C334" s="16" t="s">
        <v>66</v>
      </c>
    </row>
    <row r="335" spans="1:3" x14ac:dyDescent="0.35">
      <c r="A335">
        <v>20785</v>
      </c>
      <c r="B335" t="s">
        <v>137</v>
      </c>
      <c r="C335" t="s">
        <v>56</v>
      </c>
    </row>
    <row r="336" spans="1:3" x14ac:dyDescent="0.35">
      <c r="A336">
        <v>20786</v>
      </c>
      <c r="B336" t="s">
        <v>126</v>
      </c>
      <c r="C336" t="s">
        <v>57</v>
      </c>
    </row>
    <row r="337" spans="1:3" x14ac:dyDescent="0.35">
      <c r="A337">
        <v>20787</v>
      </c>
      <c r="B337" t="s">
        <v>107</v>
      </c>
      <c r="C337" t="s">
        <v>58</v>
      </c>
    </row>
    <row r="338" spans="1:3" x14ac:dyDescent="0.35">
      <c r="A338">
        <v>20788</v>
      </c>
      <c r="B338" t="s">
        <v>120</v>
      </c>
      <c r="C338" t="s">
        <v>58</v>
      </c>
    </row>
    <row r="339" spans="1:3" x14ac:dyDescent="0.35">
      <c r="A339">
        <v>20790</v>
      </c>
      <c r="B339" t="s">
        <v>124</v>
      </c>
      <c r="C339" t="s">
        <v>54</v>
      </c>
    </row>
    <row r="340" spans="1:3" x14ac:dyDescent="0.35">
      <c r="A340">
        <v>20791</v>
      </c>
      <c r="B340" t="s">
        <v>123</v>
      </c>
      <c r="C340" t="s">
        <v>54</v>
      </c>
    </row>
    <row r="341" spans="1:3" x14ac:dyDescent="0.35">
      <c r="A341">
        <v>20797</v>
      </c>
      <c r="B341" t="s">
        <v>95</v>
      </c>
      <c r="C341" t="s">
        <v>62</v>
      </c>
    </row>
    <row r="342" spans="1:3" x14ac:dyDescent="0.35">
      <c r="A342" s="14">
        <v>20799</v>
      </c>
      <c r="B342" s="16" t="s">
        <v>136</v>
      </c>
      <c r="C342" s="16" t="s">
        <v>61</v>
      </c>
    </row>
    <row r="343" spans="1:3" x14ac:dyDescent="0.35">
      <c r="A343">
        <v>20800</v>
      </c>
      <c r="B343" t="s">
        <v>90</v>
      </c>
      <c r="C343" t="s">
        <v>60</v>
      </c>
    </row>
    <row r="344" spans="1:3" x14ac:dyDescent="0.35">
      <c r="A344">
        <v>20801</v>
      </c>
      <c r="B344" t="s">
        <v>105</v>
      </c>
      <c r="C344" t="s">
        <v>61</v>
      </c>
    </row>
    <row r="345" spans="1:3" x14ac:dyDescent="0.35">
      <c r="A345">
        <v>20802</v>
      </c>
      <c r="B345" t="s">
        <v>91</v>
      </c>
      <c r="C345" t="s">
        <v>61</v>
      </c>
    </row>
    <row r="346" spans="1:3" x14ac:dyDescent="0.35">
      <c r="A346">
        <v>20803</v>
      </c>
      <c r="B346" t="s">
        <v>111</v>
      </c>
      <c r="C346" t="s">
        <v>65</v>
      </c>
    </row>
    <row r="347" spans="1:3" x14ac:dyDescent="0.35">
      <c r="A347">
        <v>20807</v>
      </c>
      <c r="B347" t="s">
        <v>137</v>
      </c>
      <c r="C347" t="s">
        <v>56</v>
      </c>
    </row>
    <row r="348" spans="1:3" x14ac:dyDescent="0.35">
      <c r="A348">
        <v>20810</v>
      </c>
      <c r="B348" t="s">
        <v>118</v>
      </c>
      <c r="C348" t="s">
        <v>56</v>
      </c>
    </row>
    <row r="349" spans="1:3" x14ac:dyDescent="0.35">
      <c r="A349">
        <v>20811</v>
      </c>
      <c r="B349" t="s">
        <v>93</v>
      </c>
      <c r="C349" t="s">
        <v>56</v>
      </c>
    </row>
    <row r="350" spans="1:3" x14ac:dyDescent="0.35">
      <c r="A350">
        <v>20812</v>
      </c>
      <c r="B350" t="s">
        <v>95</v>
      </c>
      <c r="C350" t="s">
        <v>62</v>
      </c>
    </row>
    <row r="351" spans="1:3" x14ac:dyDescent="0.35">
      <c r="A351" s="14">
        <v>20813</v>
      </c>
      <c r="B351" s="16" t="s">
        <v>136</v>
      </c>
      <c r="C351" s="16" t="s">
        <v>1079</v>
      </c>
    </row>
    <row r="352" spans="1:3" x14ac:dyDescent="0.35">
      <c r="A352">
        <v>20814</v>
      </c>
      <c r="B352" t="s">
        <v>129</v>
      </c>
      <c r="C352" t="s">
        <v>61</v>
      </c>
    </row>
    <row r="353" spans="1:3" x14ac:dyDescent="0.35">
      <c r="A353" s="14">
        <v>20815</v>
      </c>
      <c r="B353" s="16" t="s">
        <v>96</v>
      </c>
      <c r="C353" s="16" t="s">
        <v>66</v>
      </c>
    </row>
    <row r="354" spans="1:3" x14ac:dyDescent="0.35">
      <c r="A354">
        <v>20816</v>
      </c>
      <c r="B354" t="s">
        <v>121</v>
      </c>
      <c r="C354" t="s">
        <v>63</v>
      </c>
    </row>
    <row r="355" spans="1:3" x14ac:dyDescent="0.35">
      <c r="A355">
        <v>20817</v>
      </c>
      <c r="B355" t="s">
        <v>134</v>
      </c>
      <c r="C355" t="s">
        <v>62</v>
      </c>
    </row>
    <row r="356" spans="1:3" x14ac:dyDescent="0.35">
      <c r="A356">
        <v>20818</v>
      </c>
      <c r="B356" t="s">
        <v>97</v>
      </c>
      <c r="C356" t="s">
        <v>62</v>
      </c>
    </row>
    <row r="357" spans="1:3" x14ac:dyDescent="0.35">
      <c r="A357">
        <v>20819</v>
      </c>
      <c r="B357" t="s">
        <v>143</v>
      </c>
      <c r="C357" t="s">
        <v>60</v>
      </c>
    </row>
    <row r="358" spans="1:3" x14ac:dyDescent="0.35">
      <c r="A358">
        <v>20820</v>
      </c>
      <c r="B358" t="s">
        <v>145</v>
      </c>
      <c r="C358" t="s">
        <v>65</v>
      </c>
    </row>
    <row r="359" spans="1:3" x14ac:dyDescent="0.35">
      <c r="A359">
        <v>20821</v>
      </c>
      <c r="B359" t="s">
        <v>146</v>
      </c>
      <c r="C359" t="s">
        <v>60</v>
      </c>
    </row>
    <row r="360" spans="1:3" x14ac:dyDescent="0.35">
      <c r="A360">
        <v>20822</v>
      </c>
      <c r="B360" t="s">
        <v>89</v>
      </c>
      <c r="C360" t="s">
        <v>60</v>
      </c>
    </row>
    <row r="361" spans="1:3" x14ac:dyDescent="0.35">
      <c r="A361">
        <v>20823</v>
      </c>
      <c r="B361" t="s">
        <v>128</v>
      </c>
      <c r="C361" t="s">
        <v>62</v>
      </c>
    </row>
    <row r="362" spans="1:3" x14ac:dyDescent="0.35">
      <c r="A362">
        <v>20824</v>
      </c>
      <c r="B362" t="s">
        <v>112</v>
      </c>
      <c r="C362" t="s">
        <v>66</v>
      </c>
    </row>
    <row r="363" spans="1:3" x14ac:dyDescent="0.35">
      <c r="A363">
        <v>20825</v>
      </c>
      <c r="B363" t="s">
        <v>117</v>
      </c>
      <c r="C363" t="s">
        <v>64</v>
      </c>
    </row>
    <row r="364" spans="1:3" ht="25" x14ac:dyDescent="0.35">
      <c r="A364" s="14">
        <v>20826</v>
      </c>
      <c r="B364" s="16" t="s">
        <v>1082</v>
      </c>
      <c r="C364" s="16" t="s">
        <v>64</v>
      </c>
    </row>
    <row r="365" spans="1:3" x14ac:dyDescent="0.35">
      <c r="A365">
        <v>20827</v>
      </c>
      <c r="B365" t="s">
        <v>135</v>
      </c>
      <c r="C365" t="s">
        <v>59</v>
      </c>
    </row>
    <row r="366" spans="1:3" x14ac:dyDescent="0.35">
      <c r="A366">
        <v>20828</v>
      </c>
      <c r="B366" t="s">
        <v>87</v>
      </c>
      <c r="C366" t="s">
        <v>65</v>
      </c>
    </row>
    <row r="367" spans="1:3" x14ac:dyDescent="0.35">
      <c r="A367">
        <v>20829</v>
      </c>
      <c r="B367" t="s">
        <v>120</v>
      </c>
      <c r="C367" t="s">
        <v>58</v>
      </c>
    </row>
    <row r="368" spans="1:3" x14ac:dyDescent="0.35">
      <c r="A368" s="14">
        <v>20830</v>
      </c>
      <c r="B368" s="16" t="s">
        <v>104</v>
      </c>
      <c r="C368" s="16" t="s">
        <v>63</v>
      </c>
    </row>
    <row r="369" spans="1:3" x14ac:dyDescent="0.35">
      <c r="A369">
        <v>20832</v>
      </c>
      <c r="B369" t="s">
        <v>108</v>
      </c>
      <c r="C369" t="s">
        <v>62</v>
      </c>
    </row>
    <row r="370" spans="1:3" x14ac:dyDescent="0.35">
      <c r="A370">
        <v>20833</v>
      </c>
      <c r="B370" t="s">
        <v>147</v>
      </c>
      <c r="C370" t="s">
        <v>62</v>
      </c>
    </row>
    <row r="371" spans="1:3" x14ac:dyDescent="0.35">
      <c r="A371">
        <v>20834</v>
      </c>
      <c r="B371" t="s">
        <v>142</v>
      </c>
      <c r="C371" t="s">
        <v>63</v>
      </c>
    </row>
    <row r="372" spans="1:3" x14ac:dyDescent="0.35">
      <c r="A372">
        <v>20835</v>
      </c>
      <c r="B372" t="s">
        <v>109</v>
      </c>
      <c r="C372" t="s">
        <v>63</v>
      </c>
    </row>
    <row r="373" spans="1:3" x14ac:dyDescent="0.35">
      <c r="A373">
        <v>20837</v>
      </c>
      <c r="B373" t="s">
        <v>129</v>
      </c>
      <c r="C373" t="s">
        <v>61</v>
      </c>
    </row>
    <row r="374" spans="1:3" x14ac:dyDescent="0.35">
      <c r="A374">
        <v>20838</v>
      </c>
      <c r="B374" t="s">
        <v>97</v>
      </c>
      <c r="C374" t="s">
        <v>62</v>
      </c>
    </row>
    <row r="375" spans="1:3" x14ac:dyDescent="0.35">
      <c r="A375">
        <v>20839</v>
      </c>
      <c r="B375" t="s">
        <v>95</v>
      </c>
      <c r="C375" t="s">
        <v>62</v>
      </c>
    </row>
    <row r="376" spans="1:3" x14ac:dyDescent="0.35">
      <c r="A376">
        <v>20840</v>
      </c>
      <c r="B376" t="s">
        <v>143</v>
      </c>
      <c r="C376" t="s">
        <v>60</v>
      </c>
    </row>
    <row r="377" spans="1:3" x14ac:dyDescent="0.35">
      <c r="A377">
        <v>20841</v>
      </c>
      <c r="B377" t="s">
        <v>135</v>
      </c>
      <c r="C377" t="s">
        <v>59</v>
      </c>
    </row>
    <row r="378" spans="1:3" x14ac:dyDescent="0.35">
      <c r="A378">
        <v>20842</v>
      </c>
      <c r="B378" t="s">
        <v>104</v>
      </c>
      <c r="C378" t="s">
        <v>63</v>
      </c>
    </row>
    <row r="379" spans="1:3" x14ac:dyDescent="0.35">
      <c r="A379">
        <v>20843</v>
      </c>
      <c r="B379" t="s">
        <v>147</v>
      </c>
      <c r="C379" t="s">
        <v>62</v>
      </c>
    </row>
    <row r="380" spans="1:3" x14ac:dyDescent="0.35">
      <c r="A380">
        <v>20844</v>
      </c>
      <c r="B380" t="s">
        <v>129</v>
      </c>
      <c r="C380" t="s">
        <v>61</v>
      </c>
    </row>
    <row r="381" spans="1:3" x14ac:dyDescent="0.35">
      <c r="A381" s="14">
        <v>20845</v>
      </c>
      <c r="B381" s="15" t="s">
        <v>95</v>
      </c>
      <c r="C381" s="16" t="s">
        <v>1080</v>
      </c>
    </row>
    <row r="382" spans="1:3" x14ac:dyDescent="0.35">
      <c r="A382">
        <v>20846</v>
      </c>
      <c r="B382" t="s">
        <v>143</v>
      </c>
      <c r="C382" t="s">
        <v>60</v>
      </c>
    </row>
    <row r="383" spans="1:3" x14ac:dyDescent="0.35">
      <c r="A383" s="14">
        <v>20848</v>
      </c>
      <c r="B383" s="15" t="s">
        <v>104</v>
      </c>
      <c r="C383" s="16" t="s">
        <v>63</v>
      </c>
    </row>
    <row r="384" spans="1:3" x14ac:dyDescent="0.35">
      <c r="A384">
        <v>20849</v>
      </c>
      <c r="B384" t="s">
        <v>139</v>
      </c>
      <c r="C384" t="s">
        <v>56</v>
      </c>
    </row>
    <row r="385" spans="1:3" x14ac:dyDescent="0.35">
      <c r="A385">
        <v>20850</v>
      </c>
      <c r="B385" t="s">
        <v>93</v>
      </c>
      <c r="C385" t="s">
        <v>56</v>
      </c>
    </row>
    <row r="386" spans="1:3" x14ac:dyDescent="0.35">
      <c r="A386">
        <v>20851</v>
      </c>
      <c r="B386" t="s">
        <v>118</v>
      </c>
      <c r="C386" t="s">
        <v>56</v>
      </c>
    </row>
    <row r="387" spans="1:3" x14ac:dyDescent="0.35">
      <c r="A387">
        <v>20854</v>
      </c>
      <c r="B387" t="s">
        <v>93</v>
      </c>
      <c r="C387" t="s">
        <v>56</v>
      </c>
    </row>
    <row r="388" spans="1:3" x14ac:dyDescent="0.35">
      <c r="A388">
        <v>20856</v>
      </c>
      <c r="B388" t="s">
        <v>101</v>
      </c>
      <c r="C388" t="s">
        <v>56</v>
      </c>
    </row>
    <row r="389" spans="1:3" x14ac:dyDescent="0.35">
      <c r="A389">
        <v>20857</v>
      </c>
      <c r="B389" t="s">
        <v>86</v>
      </c>
      <c r="C389" t="s">
        <v>60</v>
      </c>
    </row>
    <row r="390" spans="1:3" x14ac:dyDescent="0.35">
      <c r="A390">
        <v>20859</v>
      </c>
      <c r="B390" t="s">
        <v>113</v>
      </c>
      <c r="C390" t="s">
        <v>59</v>
      </c>
    </row>
    <row r="391" spans="1:3" x14ac:dyDescent="0.35">
      <c r="A391">
        <v>20861</v>
      </c>
      <c r="B391" t="s">
        <v>113</v>
      </c>
      <c r="C391" t="s">
        <v>59</v>
      </c>
    </row>
    <row r="392" spans="1:3" x14ac:dyDescent="0.35">
      <c r="A392">
        <v>20862</v>
      </c>
      <c r="B392" t="s">
        <v>87</v>
      </c>
      <c r="C392" t="s">
        <v>65</v>
      </c>
    </row>
    <row r="393" spans="1:3" x14ac:dyDescent="0.35">
      <c r="A393">
        <v>20866</v>
      </c>
      <c r="B393" t="s">
        <v>101</v>
      </c>
      <c r="C393" t="s">
        <v>56</v>
      </c>
    </row>
    <row r="394" spans="1:3" x14ac:dyDescent="0.35">
      <c r="A394" s="14">
        <v>20869</v>
      </c>
      <c r="B394" s="15" t="s">
        <v>137</v>
      </c>
      <c r="C394" s="16" t="s">
        <v>56</v>
      </c>
    </row>
    <row r="395" spans="1:3" ht="25" x14ac:dyDescent="0.35">
      <c r="A395" s="14">
        <v>20870</v>
      </c>
      <c r="B395" s="16" t="s">
        <v>117</v>
      </c>
      <c r="C395" s="16" t="s">
        <v>64</v>
      </c>
    </row>
    <row r="396" spans="1:3" x14ac:dyDescent="0.35">
      <c r="A396" s="14">
        <v>20872</v>
      </c>
      <c r="B396" s="16" t="s">
        <v>89</v>
      </c>
      <c r="C396" s="16" t="s">
        <v>1078</v>
      </c>
    </row>
    <row r="397" spans="1:3" x14ac:dyDescent="0.35">
      <c r="A397" s="14">
        <v>20873</v>
      </c>
      <c r="B397" s="16" t="s">
        <v>1072</v>
      </c>
      <c r="C397" s="16" t="s">
        <v>60</v>
      </c>
    </row>
    <row r="398" spans="1:3" x14ac:dyDescent="0.35">
      <c r="A398" s="14">
        <v>20881</v>
      </c>
      <c r="B398" s="15" t="s">
        <v>93</v>
      </c>
      <c r="C398" s="16" t="s">
        <v>56</v>
      </c>
    </row>
    <row r="399" spans="1:3" x14ac:dyDescent="0.35">
      <c r="A399" s="14">
        <v>20899</v>
      </c>
      <c r="B399" s="15" t="s">
        <v>93</v>
      </c>
      <c r="C399" s="16" t="s">
        <v>56</v>
      </c>
    </row>
    <row r="400" spans="1:3" x14ac:dyDescent="0.35">
      <c r="A400" s="14">
        <v>20900</v>
      </c>
      <c r="B400" s="16" t="s">
        <v>112</v>
      </c>
      <c r="C400" s="16" t="s">
        <v>66</v>
      </c>
    </row>
    <row r="401" spans="1:3" x14ac:dyDescent="0.35">
      <c r="A401" s="14">
        <v>20928</v>
      </c>
      <c r="B401" s="16" t="s">
        <v>1072</v>
      </c>
      <c r="C401" s="16" t="s">
        <v>62</v>
      </c>
    </row>
    <row r="402" spans="1:3" x14ac:dyDescent="0.35">
      <c r="A402">
        <v>20930</v>
      </c>
      <c r="B402" t="s">
        <v>105</v>
      </c>
      <c r="C402" t="s">
        <v>61</v>
      </c>
    </row>
    <row r="403" spans="1:3" x14ac:dyDescent="0.35">
      <c r="A403" s="14">
        <v>20937</v>
      </c>
      <c r="B403" s="16" t="s">
        <v>137</v>
      </c>
      <c r="C403" s="16" t="s">
        <v>56</v>
      </c>
    </row>
    <row r="404" spans="1:3" x14ac:dyDescent="0.35">
      <c r="A404" s="14">
        <v>20941</v>
      </c>
      <c r="B404" s="16" t="s">
        <v>1072</v>
      </c>
      <c r="C404" s="16" t="s">
        <v>59</v>
      </c>
    </row>
    <row r="405" spans="1:3" x14ac:dyDescent="0.35">
      <c r="A405">
        <v>20943</v>
      </c>
      <c r="B405" t="s">
        <v>87</v>
      </c>
      <c r="C405" t="s">
        <v>65</v>
      </c>
    </row>
    <row r="406" spans="1:3" x14ac:dyDescent="0.35">
      <c r="A406">
        <v>20944</v>
      </c>
      <c r="B406" t="s">
        <v>129</v>
      </c>
      <c r="C406" t="s">
        <v>61</v>
      </c>
    </row>
    <row r="407" spans="1:3" x14ac:dyDescent="0.35">
      <c r="A407">
        <v>20946</v>
      </c>
      <c r="B407" t="s">
        <v>91</v>
      </c>
      <c r="C407" t="s">
        <v>61</v>
      </c>
    </row>
    <row r="408" spans="1:3" x14ac:dyDescent="0.35">
      <c r="A408">
        <v>20948</v>
      </c>
      <c r="B408" t="s">
        <v>122</v>
      </c>
      <c r="C408" t="s">
        <v>59</v>
      </c>
    </row>
    <row r="409" spans="1:3" x14ac:dyDescent="0.35">
      <c r="A409">
        <v>20949</v>
      </c>
      <c r="B409" t="s">
        <v>87</v>
      </c>
      <c r="C409" t="s">
        <v>65</v>
      </c>
    </row>
    <row r="410" spans="1:3" x14ac:dyDescent="0.35">
      <c r="A410">
        <v>20952</v>
      </c>
      <c r="B410" t="s">
        <v>92</v>
      </c>
      <c r="C410" t="s">
        <v>58</v>
      </c>
    </row>
    <row r="411" spans="1:3" x14ac:dyDescent="0.35">
      <c r="A411">
        <v>20953</v>
      </c>
      <c r="B411" t="s">
        <v>99</v>
      </c>
      <c r="C411" t="s">
        <v>60</v>
      </c>
    </row>
    <row r="412" spans="1:3" x14ac:dyDescent="0.35">
      <c r="A412">
        <v>20954</v>
      </c>
      <c r="B412" t="s">
        <v>94</v>
      </c>
      <c r="C412" t="s">
        <v>60</v>
      </c>
    </row>
    <row r="413" spans="1:3" x14ac:dyDescent="0.35">
      <c r="A413">
        <v>20955</v>
      </c>
      <c r="B413" t="s">
        <v>89</v>
      </c>
      <c r="C413" t="s">
        <v>60</v>
      </c>
    </row>
    <row r="414" spans="1:3" x14ac:dyDescent="0.35">
      <c r="A414">
        <v>20956</v>
      </c>
      <c r="B414" t="s">
        <v>115</v>
      </c>
      <c r="C414" t="s">
        <v>64</v>
      </c>
    </row>
    <row r="415" spans="1:3" x14ac:dyDescent="0.35">
      <c r="A415">
        <v>20957</v>
      </c>
      <c r="B415" t="s">
        <v>122</v>
      </c>
      <c r="C415" t="s">
        <v>59</v>
      </c>
    </row>
    <row r="416" spans="1:3" x14ac:dyDescent="0.35">
      <c r="A416">
        <v>20958</v>
      </c>
      <c r="B416" t="s">
        <v>127</v>
      </c>
      <c r="C416" t="s">
        <v>62</v>
      </c>
    </row>
    <row r="417" spans="1:3" x14ac:dyDescent="0.35">
      <c r="A417">
        <v>20959</v>
      </c>
      <c r="B417" t="s">
        <v>128</v>
      </c>
      <c r="C417" t="s">
        <v>62</v>
      </c>
    </row>
    <row r="418" spans="1:3" x14ac:dyDescent="0.35">
      <c r="A418">
        <v>20960</v>
      </c>
      <c r="B418" t="s">
        <v>95</v>
      </c>
      <c r="C418" t="s">
        <v>62</v>
      </c>
    </row>
    <row r="419" spans="1:3" x14ac:dyDescent="0.35">
      <c r="A419">
        <v>20961</v>
      </c>
      <c r="B419" t="s">
        <v>111</v>
      </c>
      <c r="C419" t="s">
        <v>65</v>
      </c>
    </row>
    <row r="420" spans="1:3" x14ac:dyDescent="0.35">
      <c r="A420">
        <v>20962</v>
      </c>
      <c r="B420" t="s">
        <v>94</v>
      </c>
      <c r="C420" t="s">
        <v>60</v>
      </c>
    </row>
    <row r="421" spans="1:3" x14ac:dyDescent="0.35">
      <c r="A421" s="14">
        <v>20964</v>
      </c>
      <c r="B421" s="16" t="s">
        <v>87</v>
      </c>
      <c r="C421" s="16" t="s">
        <v>65</v>
      </c>
    </row>
    <row r="422" spans="1:3" x14ac:dyDescent="0.35">
      <c r="A422">
        <v>20965</v>
      </c>
      <c r="B422" t="s">
        <v>130</v>
      </c>
      <c r="C422" t="s">
        <v>63</v>
      </c>
    </row>
    <row r="423" spans="1:3" x14ac:dyDescent="0.35">
      <c r="A423">
        <v>20966</v>
      </c>
      <c r="B423" t="s">
        <v>139</v>
      </c>
      <c r="C423" t="s">
        <v>56</v>
      </c>
    </row>
    <row r="424" spans="1:3" x14ac:dyDescent="0.35">
      <c r="A424">
        <v>20967</v>
      </c>
      <c r="B424" t="s">
        <v>132</v>
      </c>
      <c r="C424" t="s">
        <v>55</v>
      </c>
    </row>
    <row r="425" spans="1:3" x14ac:dyDescent="0.35">
      <c r="A425">
        <v>20969</v>
      </c>
      <c r="B425" t="s">
        <v>129</v>
      </c>
      <c r="C425" t="s">
        <v>61</v>
      </c>
    </row>
    <row r="426" spans="1:3" x14ac:dyDescent="0.35">
      <c r="A426">
        <v>20970</v>
      </c>
      <c r="B426" t="s">
        <v>140</v>
      </c>
      <c r="C426" t="s">
        <v>64</v>
      </c>
    </row>
    <row r="427" spans="1:3" x14ac:dyDescent="0.35">
      <c r="A427">
        <v>20971</v>
      </c>
      <c r="B427" t="s">
        <v>135</v>
      </c>
      <c r="C427" t="s">
        <v>59</v>
      </c>
    </row>
    <row r="428" spans="1:3" x14ac:dyDescent="0.35">
      <c r="A428">
        <v>20972</v>
      </c>
      <c r="B428" t="s">
        <v>121</v>
      </c>
      <c r="C428" t="s">
        <v>63</v>
      </c>
    </row>
    <row r="429" spans="1:3" x14ac:dyDescent="0.35">
      <c r="A429">
        <v>20973</v>
      </c>
      <c r="B429" t="s">
        <v>116</v>
      </c>
      <c r="C429" t="s">
        <v>59</v>
      </c>
    </row>
    <row r="430" spans="1:3" x14ac:dyDescent="0.35">
      <c r="A430">
        <v>20974</v>
      </c>
      <c r="B430" t="s">
        <v>97</v>
      </c>
      <c r="C430" t="s">
        <v>62</v>
      </c>
    </row>
    <row r="431" spans="1:3" x14ac:dyDescent="0.35">
      <c r="A431">
        <v>20976</v>
      </c>
      <c r="B431" t="s">
        <v>139</v>
      </c>
      <c r="C431" t="s">
        <v>56</v>
      </c>
    </row>
    <row r="432" spans="1:3" x14ac:dyDescent="0.35">
      <c r="A432">
        <v>20977</v>
      </c>
      <c r="B432" t="s">
        <v>93</v>
      </c>
      <c r="C432" t="s">
        <v>56</v>
      </c>
    </row>
    <row r="433" spans="1:3" x14ac:dyDescent="0.35">
      <c r="A433">
        <v>20978</v>
      </c>
      <c r="B433" t="s">
        <v>92</v>
      </c>
      <c r="C433" t="s">
        <v>58</v>
      </c>
    </row>
    <row r="434" spans="1:3" x14ac:dyDescent="0.35">
      <c r="A434">
        <v>20979</v>
      </c>
      <c r="B434" t="s">
        <v>118</v>
      </c>
      <c r="C434" t="s">
        <v>56</v>
      </c>
    </row>
    <row r="435" spans="1:3" x14ac:dyDescent="0.35">
      <c r="A435">
        <v>20980</v>
      </c>
      <c r="B435" t="s">
        <v>101</v>
      </c>
      <c r="C435" t="s">
        <v>56</v>
      </c>
    </row>
    <row r="436" spans="1:3" x14ac:dyDescent="0.35">
      <c r="A436">
        <v>20981</v>
      </c>
      <c r="B436" t="s">
        <v>148</v>
      </c>
      <c r="C436" t="s">
        <v>54</v>
      </c>
    </row>
    <row r="437" spans="1:3" x14ac:dyDescent="0.35">
      <c r="A437">
        <v>20982</v>
      </c>
      <c r="B437" t="s">
        <v>149</v>
      </c>
      <c r="C437" t="s">
        <v>54</v>
      </c>
    </row>
    <row r="438" spans="1:3" x14ac:dyDescent="0.35">
      <c r="A438">
        <v>20983</v>
      </c>
      <c r="B438" t="s">
        <v>88</v>
      </c>
      <c r="C438" t="s">
        <v>54</v>
      </c>
    </row>
    <row r="439" spans="1:3" x14ac:dyDescent="0.35">
      <c r="A439">
        <v>20984</v>
      </c>
      <c r="B439" t="s">
        <v>100</v>
      </c>
      <c r="C439" t="s">
        <v>55</v>
      </c>
    </row>
    <row r="440" spans="1:3" x14ac:dyDescent="0.35">
      <c r="A440">
        <v>20985</v>
      </c>
      <c r="B440" t="s">
        <v>126</v>
      </c>
      <c r="C440" t="s">
        <v>57</v>
      </c>
    </row>
    <row r="441" spans="1:3" x14ac:dyDescent="0.35">
      <c r="A441">
        <v>20986</v>
      </c>
      <c r="B441" t="s">
        <v>123</v>
      </c>
      <c r="C441" t="s">
        <v>54</v>
      </c>
    </row>
    <row r="442" spans="1:3" x14ac:dyDescent="0.35">
      <c r="A442">
        <v>20987</v>
      </c>
      <c r="B442" t="s">
        <v>110</v>
      </c>
      <c r="C442" t="s">
        <v>54</v>
      </c>
    </row>
    <row r="443" spans="1:3" x14ac:dyDescent="0.35">
      <c r="A443">
        <v>20988</v>
      </c>
      <c r="B443" t="s">
        <v>137</v>
      </c>
      <c r="C443" t="s">
        <v>56</v>
      </c>
    </row>
    <row r="444" spans="1:3" x14ac:dyDescent="0.35">
      <c r="A444">
        <v>20989</v>
      </c>
      <c r="B444" t="s">
        <v>141</v>
      </c>
      <c r="C444" t="s">
        <v>54</v>
      </c>
    </row>
    <row r="445" spans="1:3" x14ac:dyDescent="0.35">
      <c r="A445">
        <v>20990</v>
      </c>
      <c r="B445" t="s">
        <v>128</v>
      </c>
      <c r="C445" t="s">
        <v>62</v>
      </c>
    </row>
    <row r="446" spans="1:3" x14ac:dyDescent="0.35">
      <c r="A446">
        <v>20991</v>
      </c>
      <c r="B446" t="s">
        <v>132</v>
      </c>
      <c r="C446" t="s">
        <v>55</v>
      </c>
    </row>
    <row r="447" spans="1:3" x14ac:dyDescent="0.35">
      <c r="A447">
        <v>20992</v>
      </c>
      <c r="B447" t="s">
        <v>120</v>
      </c>
      <c r="C447" t="s">
        <v>58</v>
      </c>
    </row>
    <row r="448" spans="1:3" x14ac:dyDescent="0.35">
      <c r="A448">
        <v>20993</v>
      </c>
      <c r="B448" t="s">
        <v>131</v>
      </c>
      <c r="C448" t="s">
        <v>55</v>
      </c>
    </row>
    <row r="449" spans="1:3" x14ac:dyDescent="0.35">
      <c r="A449">
        <v>20994</v>
      </c>
      <c r="B449" t="s">
        <v>150</v>
      </c>
      <c r="C449" t="s">
        <v>58</v>
      </c>
    </row>
    <row r="450" spans="1:3" x14ac:dyDescent="0.35">
      <c r="A450">
        <v>20995</v>
      </c>
      <c r="B450" t="s">
        <v>124</v>
      </c>
      <c r="C450" t="s">
        <v>54</v>
      </c>
    </row>
    <row r="451" spans="1:3" x14ac:dyDescent="0.35">
      <c r="A451">
        <v>20996</v>
      </c>
      <c r="B451" t="s">
        <v>106</v>
      </c>
      <c r="C451" t="s">
        <v>55</v>
      </c>
    </row>
    <row r="452" spans="1:3" x14ac:dyDescent="0.35">
      <c r="A452">
        <v>20997</v>
      </c>
      <c r="B452" t="s">
        <v>107</v>
      </c>
      <c r="C452" t="s">
        <v>58</v>
      </c>
    </row>
    <row r="453" spans="1:3" x14ac:dyDescent="0.35">
      <c r="A453">
        <v>20998</v>
      </c>
      <c r="B453" t="s">
        <v>151</v>
      </c>
      <c r="C453" t="s">
        <v>57</v>
      </c>
    </row>
    <row r="454" spans="1:3" x14ac:dyDescent="0.35">
      <c r="A454">
        <v>20999</v>
      </c>
      <c r="B454" t="s">
        <v>111</v>
      </c>
      <c r="C454" t="s">
        <v>65</v>
      </c>
    </row>
    <row r="455" spans="1:3" x14ac:dyDescent="0.35">
      <c r="A455" s="14">
        <v>21004</v>
      </c>
      <c r="B455" s="16" t="s">
        <v>135</v>
      </c>
      <c r="C455" s="16" t="s">
        <v>59</v>
      </c>
    </row>
    <row r="456" spans="1:3" x14ac:dyDescent="0.35">
      <c r="A456" s="14">
        <v>21005</v>
      </c>
      <c r="B456" s="16" t="s">
        <v>99</v>
      </c>
      <c r="C456" s="16" t="s">
        <v>60</v>
      </c>
    </row>
    <row r="457" spans="1:3" ht="25" x14ac:dyDescent="0.35">
      <c r="A457" s="14">
        <v>21006</v>
      </c>
      <c r="B457" s="15" t="s">
        <v>106</v>
      </c>
      <c r="C457" s="16" t="s">
        <v>55</v>
      </c>
    </row>
    <row r="458" spans="1:3" x14ac:dyDescent="0.35">
      <c r="A458" s="14">
        <v>21018</v>
      </c>
      <c r="B458" s="15" t="s">
        <v>1072</v>
      </c>
      <c r="C458" s="16" t="s">
        <v>1074</v>
      </c>
    </row>
    <row r="459" spans="1:3" x14ac:dyDescent="0.35">
      <c r="A459" s="14">
        <v>21022</v>
      </c>
      <c r="B459" s="16" t="s">
        <v>1072</v>
      </c>
      <c r="C459" s="16" t="s">
        <v>60</v>
      </c>
    </row>
    <row r="460" spans="1:3" x14ac:dyDescent="0.35">
      <c r="A460" s="14">
        <v>21024</v>
      </c>
      <c r="B460" s="16" t="s">
        <v>1072</v>
      </c>
      <c r="C460" s="16" t="s">
        <v>62</v>
      </c>
    </row>
    <row r="461" spans="1:3" x14ac:dyDescent="0.35">
      <c r="A461" s="14">
        <v>21026</v>
      </c>
      <c r="B461" s="16" t="s">
        <v>1072</v>
      </c>
      <c r="C461" s="16" t="s">
        <v>59</v>
      </c>
    </row>
    <row r="462" spans="1:3" x14ac:dyDescent="0.35">
      <c r="A462" s="14">
        <v>21058</v>
      </c>
      <c r="B462" s="16" t="s">
        <v>105</v>
      </c>
      <c r="C462" s="16" t="s">
        <v>61</v>
      </c>
    </row>
    <row r="463" spans="1:3" x14ac:dyDescent="0.35">
      <c r="A463" s="14">
        <v>21060</v>
      </c>
      <c r="B463" s="16" t="s">
        <v>97</v>
      </c>
      <c r="C463" s="16" t="s">
        <v>62</v>
      </c>
    </row>
    <row r="464" spans="1:3" x14ac:dyDescent="0.35">
      <c r="A464" s="14">
        <v>21063</v>
      </c>
      <c r="B464" s="16" t="s">
        <v>1072</v>
      </c>
      <c r="C464" s="16" t="s">
        <v>65</v>
      </c>
    </row>
    <row r="465" spans="1:3" x14ac:dyDescent="0.35">
      <c r="A465" s="14">
        <v>21064</v>
      </c>
      <c r="B465" s="16" t="s">
        <v>105</v>
      </c>
      <c r="C465" s="16" t="s">
        <v>61</v>
      </c>
    </row>
    <row r="466" spans="1:3" x14ac:dyDescent="0.35">
      <c r="A466" s="14">
        <v>21065</v>
      </c>
      <c r="B466" s="16" t="s">
        <v>119</v>
      </c>
      <c r="C466" s="16" t="s">
        <v>1078</v>
      </c>
    </row>
    <row r="467" spans="1:3" ht="25" x14ac:dyDescent="0.35">
      <c r="A467" s="14">
        <v>21066</v>
      </c>
      <c r="B467" s="16" t="s">
        <v>117</v>
      </c>
      <c r="C467" s="16" t="s">
        <v>64</v>
      </c>
    </row>
    <row r="468" spans="1:3" x14ac:dyDescent="0.35">
      <c r="A468" s="14">
        <v>21067</v>
      </c>
      <c r="B468" s="16" t="s">
        <v>87</v>
      </c>
      <c r="C468" s="16" t="s">
        <v>65</v>
      </c>
    </row>
    <row r="469" spans="1:3" x14ac:dyDescent="0.35">
      <c r="A469" s="14">
        <v>21069</v>
      </c>
      <c r="B469" s="16" t="s">
        <v>123</v>
      </c>
      <c r="C469" s="16" t="s">
        <v>1073</v>
      </c>
    </row>
    <row r="470" spans="1:3" x14ac:dyDescent="0.35">
      <c r="A470" s="14">
        <v>21070</v>
      </c>
      <c r="B470" s="16" t="s">
        <v>126</v>
      </c>
      <c r="C470" s="16" t="s">
        <v>1076</v>
      </c>
    </row>
    <row r="471" spans="1:3" x14ac:dyDescent="0.35">
      <c r="A471" s="14">
        <v>21071</v>
      </c>
      <c r="B471" s="16" t="s">
        <v>141</v>
      </c>
      <c r="C471" s="16" t="s">
        <v>1073</v>
      </c>
    </row>
    <row r="472" spans="1:3" x14ac:dyDescent="0.35">
      <c r="A472" s="14">
        <v>21072</v>
      </c>
      <c r="B472" s="16" t="s">
        <v>85</v>
      </c>
      <c r="C472" s="16" t="s">
        <v>1078</v>
      </c>
    </row>
    <row r="473" spans="1:3" x14ac:dyDescent="0.35">
      <c r="A473" s="14">
        <v>21073</v>
      </c>
      <c r="B473" s="16" t="s">
        <v>1081</v>
      </c>
      <c r="C473" s="16" t="s">
        <v>1076</v>
      </c>
    </row>
    <row r="474" spans="1:3" x14ac:dyDescent="0.35">
      <c r="A474" s="14">
        <v>21075</v>
      </c>
      <c r="B474" s="16" t="s">
        <v>92</v>
      </c>
      <c r="C474" s="16" t="s">
        <v>58</v>
      </c>
    </row>
    <row r="475" spans="1:3" x14ac:dyDescent="0.35">
      <c r="A475" s="14">
        <v>21076</v>
      </c>
      <c r="B475" s="16" t="s">
        <v>92</v>
      </c>
      <c r="C475" s="16" t="s">
        <v>58</v>
      </c>
    </row>
    <row r="476" spans="1:3" x14ac:dyDescent="0.35">
      <c r="A476" s="14">
        <v>21078</v>
      </c>
      <c r="B476" s="16" t="s">
        <v>98</v>
      </c>
      <c r="C476" s="16" t="s">
        <v>1071</v>
      </c>
    </row>
    <row r="477" spans="1:3" x14ac:dyDescent="0.35">
      <c r="A477" s="14">
        <v>21081</v>
      </c>
      <c r="B477" s="16" t="s">
        <v>134</v>
      </c>
      <c r="C477" s="16" t="s">
        <v>1080</v>
      </c>
    </row>
    <row r="478" spans="1:3" x14ac:dyDescent="0.35">
      <c r="A478" s="14">
        <v>21082</v>
      </c>
      <c r="B478" s="16" t="s">
        <v>105</v>
      </c>
      <c r="C478" s="16" t="s">
        <v>1079</v>
      </c>
    </row>
    <row r="479" spans="1:3" x14ac:dyDescent="0.35">
      <c r="A479" s="14">
        <v>21084</v>
      </c>
      <c r="B479" s="16" t="s">
        <v>1081</v>
      </c>
      <c r="C479" s="16" t="s">
        <v>57</v>
      </c>
    </row>
    <row r="480" spans="1:3" x14ac:dyDescent="0.35">
      <c r="A480" s="14">
        <v>21079</v>
      </c>
      <c r="B480" s="16" t="s">
        <v>87</v>
      </c>
      <c r="C480" s="16" t="s">
        <v>65</v>
      </c>
    </row>
    <row r="481" spans="1:3" x14ac:dyDescent="0.35">
      <c r="A481">
        <v>21100</v>
      </c>
      <c r="B481" s="16" t="s">
        <v>114</v>
      </c>
      <c r="C481" s="16" t="s">
        <v>66</v>
      </c>
    </row>
    <row r="482" spans="1:3" x14ac:dyDescent="0.35">
      <c r="A482" s="14">
        <v>21098</v>
      </c>
      <c r="B482" s="16" t="s">
        <v>90</v>
      </c>
      <c r="C482" s="16" t="s">
        <v>60</v>
      </c>
    </row>
    <row r="483" spans="1:3" x14ac:dyDescent="0.35">
      <c r="A483" s="14">
        <v>21025</v>
      </c>
      <c r="B483" s="16" t="s">
        <v>1072</v>
      </c>
      <c r="C483" s="16" t="s">
        <v>58</v>
      </c>
    </row>
    <row r="484" spans="1:3" x14ac:dyDescent="0.35">
      <c r="A484" t="s">
        <v>154</v>
      </c>
      <c r="B484" t="s">
        <v>1072</v>
      </c>
      <c r="C484" t="s">
        <v>66</v>
      </c>
    </row>
    <row r="485" spans="1:3" x14ac:dyDescent="0.35">
      <c r="A485" t="s">
        <v>152</v>
      </c>
      <c r="B485" t="s">
        <v>1072</v>
      </c>
      <c r="C485" t="s">
        <v>56</v>
      </c>
    </row>
    <row r="486" spans="1:3" x14ac:dyDescent="0.35">
      <c r="A486" t="s">
        <v>153</v>
      </c>
      <c r="B486" t="s">
        <v>1072</v>
      </c>
      <c r="C486" t="s">
        <v>61</v>
      </c>
    </row>
  </sheetData>
  <conditionalFormatting sqref="A155:A157">
    <cfRule type="duplicateValues" dxfId="5" priority="3"/>
    <cfRule type="duplicateValues" dxfId="4" priority="4"/>
  </conditionalFormatting>
  <conditionalFormatting sqref="A440:A478">
    <cfRule type="duplicateValues" dxfId="3" priority="29"/>
  </conditionalFormatting>
  <conditionalFormatting sqref="A479:A484">
    <cfRule type="duplicateValues" dxfId="2" priority="33"/>
  </conditionalFormatting>
  <conditionalFormatting sqref="A485:A486">
    <cfRule type="duplicateValues" dxfId="1" priority="35"/>
  </conditionalFormatting>
  <conditionalFormatting sqref="A670:A1048576 A1:A154 A158:A478">
    <cfRule type="duplicateValues" dxfId="0" priority="10"/>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1417E-F46D-4948-9792-E963E4F1CF97}">
  <dimension ref="A1:CK373"/>
  <sheetViews>
    <sheetView topLeftCell="AR1" zoomScale="88" workbookViewId="0">
      <pane ySplit="1" topLeftCell="A2" activePane="bottomLeft" state="frozen"/>
      <selection pane="bottomLeft" activeCell="BL6" sqref="BL6"/>
    </sheetView>
  </sheetViews>
  <sheetFormatPr defaultRowHeight="14.5" x14ac:dyDescent="0.35"/>
  <cols>
    <col min="3" max="3" width="10.453125" customWidth="1"/>
    <col min="5" max="5" width="10.26953125" customWidth="1"/>
    <col min="7" max="7" width="18.54296875" customWidth="1"/>
    <col min="8" max="8" width="12.54296875" customWidth="1"/>
    <col min="9" max="9" width="14" customWidth="1"/>
    <col min="10" max="10" width="15.7265625" customWidth="1"/>
    <col min="11" max="11" width="15.54296875" customWidth="1"/>
    <col min="12" max="12" width="10.1796875" customWidth="1"/>
    <col min="13" max="13" width="13" customWidth="1"/>
    <col min="14" max="14" width="10.26953125" customWidth="1"/>
    <col min="15" max="15" width="10.1796875" customWidth="1"/>
    <col min="16" max="16" width="18.26953125" customWidth="1"/>
    <col min="17" max="17" width="14.81640625" customWidth="1"/>
    <col min="18" max="18" width="19.26953125" customWidth="1"/>
    <col min="19" max="19" width="17.453125" customWidth="1"/>
    <col min="20" max="20" width="19.54296875" customWidth="1"/>
    <col min="21" max="21" width="18.81640625" customWidth="1"/>
    <col min="22" max="22" width="20.7265625" customWidth="1"/>
    <col min="23" max="23" width="21.7265625" customWidth="1"/>
    <col min="24" max="24" width="22" customWidth="1"/>
    <col min="25" max="25" width="23.54296875" customWidth="1"/>
    <col min="26" max="26" width="21.453125" customWidth="1"/>
    <col min="27" max="27" width="21.26953125" customWidth="1"/>
    <col min="28" max="28" width="22.453125" customWidth="1"/>
    <col min="29" max="29" width="22.1796875" customWidth="1"/>
    <col min="30" max="30" width="22" customWidth="1"/>
    <col min="31" max="31" width="24.1796875" customWidth="1"/>
    <col min="32" max="32" width="19.453125" customWidth="1"/>
    <col min="33" max="33" width="18.1796875" customWidth="1"/>
    <col min="34" max="34" width="19.26953125" customWidth="1"/>
    <col min="35" max="35" width="20.453125" customWidth="1"/>
    <col min="36" max="36" width="28.453125" customWidth="1"/>
    <col min="37" max="37" width="22.54296875" customWidth="1"/>
    <col min="38" max="38" width="20.453125" customWidth="1"/>
    <col min="39" max="39" width="19.54296875" customWidth="1"/>
    <col min="40" max="40" width="19.1796875" customWidth="1"/>
    <col min="41" max="41" width="21.1796875" customWidth="1"/>
    <col min="42" max="42" width="21" customWidth="1"/>
    <col min="43" max="43" width="21.453125" customWidth="1"/>
    <col min="44" max="44" width="20.81640625" customWidth="1"/>
    <col min="45" max="45" width="22.453125" customWidth="1"/>
    <col min="46" max="46" width="21" customWidth="1"/>
    <col min="47" max="47" width="22.54296875" customWidth="1"/>
    <col min="48" max="48" width="22" customWidth="1"/>
    <col min="49" max="49" width="18.7265625" customWidth="1"/>
    <col min="50" max="50" width="19" customWidth="1"/>
    <col min="51" max="51" width="18.1796875" customWidth="1"/>
    <col min="52" max="52" width="21.1796875" customWidth="1"/>
    <col min="53" max="53" width="25.1796875" customWidth="1"/>
    <col min="54" max="54" width="23.453125" customWidth="1"/>
    <col min="55" max="55" width="24.54296875" customWidth="1"/>
    <col min="56" max="56" width="23.26953125" customWidth="1"/>
    <col min="57" max="57" width="26.1796875" customWidth="1"/>
    <col min="58" max="58" width="18.26953125" customWidth="1"/>
    <col min="59" max="59" width="23.81640625" customWidth="1"/>
    <col min="60" max="60" width="20.453125" customWidth="1"/>
    <col min="61" max="61" width="23.26953125" customWidth="1"/>
    <col min="62" max="62" width="20.1796875" customWidth="1"/>
    <col min="63" max="63" width="26.453125" customWidth="1"/>
    <col min="64" max="64" width="13.81640625" customWidth="1"/>
    <col min="65" max="65" width="22.1796875" customWidth="1"/>
    <col min="66" max="67" width="10.453125" customWidth="1"/>
    <col min="68" max="70" width="8.7265625" customWidth="1"/>
    <col min="71" max="71" width="19.81640625" customWidth="1"/>
    <col min="72" max="72" width="20.26953125" customWidth="1"/>
    <col min="73" max="73" width="26.7265625" customWidth="1"/>
    <col min="74" max="74" width="25.1796875" customWidth="1"/>
    <col min="75" max="75" width="22.81640625" customWidth="1"/>
    <col min="76" max="76" width="20.81640625" customWidth="1"/>
    <col min="77" max="77" width="27.7265625" customWidth="1"/>
    <col min="78" max="78" width="26.1796875" customWidth="1"/>
    <col min="79" max="80" width="23.81640625" customWidth="1"/>
    <col min="81" max="81" width="26" customWidth="1"/>
    <col min="82" max="82" width="17.1796875" customWidth="1"/>
    <col min="83" max="83" width="19.453125" customWidth="1"/>
    <col min="84" max="84" width="20.81640625" customWidth="1"/>
    <col min="85" max="85" width="20" customWidth="1"/>
    <col min="86" max="86" width="10.453125" customWidth="1"/>
    <col min="88" max="88" width="13.54296875" customWidth="1"/>
    <col min="89" max="89" width="14.26953125" customWidth="1"/>
  </cols>
  <sheetData>
    <row r="1" spans="1:89" x14ac:dyDescent="0.35">
      <c r="A1" t="s">
        <v>2</v>
      </c>
      <c r="B1" t="s">
        <v>155</v>
      </c>
      <c r="C1" t="s">
        <v>156</v>
      </c>
      <c r="D1" t="s">
        <v>0</v>
      </c>
      <c r="E1" t="s">
        <v>157</v>
      </c>
      <c r="F1" t="s">
        <v>158</v>
      </c>
      <c r="G1" t="s">
        <v>3</v>
      </c>
      <c r="H1" t="s">
        <v>159</v>
      </c>
      <c r="I1" t="s">
        <v>4</v>
      </c>
      <c r="J1" t="s">
        <v>160</v>
      </c>
      <c r="K1" t="s">
        <v>5</v>
      </c>
      <c r="L1" t="s">
        <v>161</v>
      </c>
      <c r="M1" t="s">
        <v>6</v>
      </c>
      <c r="N1" t="s">
        <v>18</v>
      </c>
      <c r="O1" t="s">
        <v>162</v>
      </c>
      <c r="P1" t="s">
        <v>14</v>
      </c>
      <c r="Q1" t="s">
        <v>163</v>
      </c>
      <c r="R1" t="s">
        <v>164</v>
      </c>
      <c r="S1" t="s">
        <v>16</v>
      </c>
      <c r="T1" t="s">
        <v>165</v>
      </c>
      <c r="U1" t="s">
        <v>166</v>
      </c>
      <c r="V1" t="s">
        <v>167</v>
      </c>
      <c r="W1" t="s">
        <v>168</v>
      </c>
      <c r="X1" t="s">
        <v>169</v>
      </c>
      <c r="Y1" t="s">
        <v>170</v>
      </c>
      <c r="Z1" t="s">
        <v>171</v>
      </c>
      <c r="AA1" t="s">
        <v>172</v>
      </c>
      <c r="AB1" t="s">
        <v>173</v>
      </c>
      <c r="AC1" t="s">
        <v>174</v>
      </c>
      <c r="AD1" t="s">
        <v>175</v>
      </c>
      <c r="AE1" t="s">
        <v>176</v>
      </c>
      <c r="AF1" t="s">
        <v>177</v>
      </c>
      <c r="AG1" t="s">
        <v>178</v>
      </c>
      <c r="AH1" t="s">
        <v>179</v>
      </c>
      <c r="AI1" t="s">
        <v>180</v>
      </c>
      <c r="AJ1" t="s">
        <v>181</v>
      </c>
      <c r="AK1" t="s">
        <v>182</v>
      </c>
      <c r="AL1" t="s">
        <v>183</v>
      </c>
      <c r="AM1" t="s">
        <v>184</v>
      </c>
      <c r="AN1" t="s">
        <v>185</v>
      </c>
      <c r="AO1" t="s">
        <v>186</v>
      </c>
      <c r="AP1" t="s">
        <v>187</v>
      </c>
      <c r="AQ1" t="s">
        <v>188</v>
      </c>
      <c r="AR1" t="s">
        <v>189</v>
      </c>
      <c r="AS1" t="s">
        <v>190</v>
      </c>
      <c r="AT1" t="s">
        <v>191</v>
      </c>
      <c r="AU1" t="s">
        <v>192</v>
      </c>
      <c r="AV1" t="s">
        <v>193</v>
      </c>
      <c r="AW1" t="s">
        <v>194</v>
      </c>
      <c r="AX1" t="s">
        <v>195</v>
      </c>
      <c r="AY1" t="s">
        <v>196</v>
      </c>
      <c r="AZ1" t="s">
        <v>197</v>
      </c>
      <c r="BA1" t="s">
        <v>198</v>
      </c>
      <c r="BB1" t="s">
        <v>199</v>
      </c>
      <c r="BC1" t="s">
        <v>200</v>
      </c>
      <c r="BD1" t="s">
        <v>201</v>
      </c>
      <c r="BE1" t="s">
        <v>202</v>
      </c>
      <c r="BF1" t="s">
        <v>203</v>
      </c>
      <c r="BG1" t="s">
        <v>204</v>
      </c>
      <c r="BH1" t="s">
        <v>205</v>
      </c>
      <c r="BI1" t="s">
        <v>17</v>
      </c>
      <c r="BJ1" t="s">
        <v>206</v>
      </c>
      <c r="BK1" t="s">
        <v>15</v>
      </c>
      <c r="BL1" t="s">
        <v>19</v>
      </c>
      <c r="BM1" t="s">
        <v>20</v>
      </c>
      <c r="BN1" t="s">
        <v>21</v>
      </c>
      <c r="BO1" t="s">
        <v>22</v>
      </c>
      <c r="BP1" t="s">
        <v>23</v>
      </c>
      <c r="BQ1" t="s">
        <v>207</v>
      </c>
      <c r="BR1" t="s">
        <v>208</v>
      </c>
      <c r="BS1" t="s">
        <v>209</v>
      </c>
      <c r="BT1" t="s">
        <v>210</v>
      </c>
      <c r="BU1" t="s">
        <v>211</v>
      </c>
      <c r="BV1" t="s">
        <v>212</v>
      </c>
      <c r="BW1" t="s">
        <v>213</v>
      </c>
      <c r="BX1" t="s">
        <v>214</v>
      </c>
      <c r="BY1" t="s">
        <v>215</v>
      </c>
      <c r="BZ1" t="s">
        <v>216</v>
      </c>
      <c r="CA1" t="s">
        <v>217</v>
      </c>
      <c r="CB1" t="s">
        <v>10</v>
      </c>
      <c r="CC1" t="s">
        <v>218</v>
      </c>
      <c r="CD1" t="s">
        <v>1064</v>
      </c>
      <c r="CE1" t="s">
        <v>1065</v>
      </c>
      <c r="CF1" t="s">
        <v>11</v>
      </c>
      <c r="CG1" t="s">
        <v>12</v>
      </c>
      <c r="CH1" t="s">
        <v>13</v>
      </c>
      <c r="CI1" t="s">
        <v>219</v>
      </c>
      <c r="CJ1" t="s">
        <v>220</v>
      </c>
      <c r="CK1" t="s">
        <v>221</v>
      </c>
    </row>
    <row r="2" spans="1:89" x14ac:dyDescent="0.35">
      <c r="A2" t="str">
        <f>_xlfn.XLOOKUP(Table1[[#This Row],[HMIS Project ID]],'Quick HIC'!G:G,'Quick HIC'!D:D,"",0)</f>
        <v>Chapel Hill/Orange County CoC</v>
      </c>
      <c r="B2">
        <v>8</v>
      </c>
      <c r="C2" t="s">
        <v>222</v>
      </c>
      <c r="D2" t="s">
        <v>52</v>
      </c>
      <c r="E2" t="s">
        <v>785</v>
      </c>
      <c r="F2">
        <v>2026</v>
      </c>
      <c r="G2" t="s">
        <v>807</v>
      </c>
      <c r="H2">
        <v>7613</v>
      </c>
      <c r="I2" t="s">
        <v>1056</v>
      </c>
      <c r="K2">
        <v>7614</v>
      </c>
      <c r="L2" s="1">
        <v>46048</v>
      </c>
      <c r="M2" t="s">
        <v>36</v>
      </c>
      <c r="N2" t="s">
        <v>234</v>
      </c>
      <c r="O2">
        <v>379135</v>
      </c>
      <c r="P2" t="s">
        <v>32</v>
      </c>
      <c r="Q2" t="s">
        <v>814</v>
      </c>
      <c r="R2" s="1">
        <v>45931</v>
      </c>
      <c r="S2" t="s">
        <v>42</v>
      </c>
      <c r="T2" s="1">
        <v>43101</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c r="AZ2">
        <v>0</v>
      </c>
      <c r="BA2">
        <v>0</v>
      </c>
      <c r="BB2">
        <v>0</v>
      </c>
      <c r="BC2">
        <v>0</v>
      </c>
      <c r="BD2">
        <v>0</v>
      </c>
      <c r="BE2">
        <v>0</v>
      </c>
      <c r="BF2">
        <v>0</v>
      </c>
      <c r="BG2">
        <v>0</v>
      </c>
      <c r="BH2">
        <v>1</v>
      </c>
      <c r="BI2" t="s">
        <v>808</v>
      </c>
      <c r="BJ2" t="s">
        <v>1067</v>
      </c>
      <c r="BK2">
        <v>1</v>
      </c>
      <c r="BL2" t="s">
        <v>809</v>
      </c>
      <c r="BN2" t="s">
        <v>787</v>
      </c>
      <c r="BO2" t="s">
        <v>222</v>
      </c>
      <c r="BP2">
        <v>27514</v>
      </c>
      <c r="BQ2">
        <v>2</v>
      </c>
      <c r="BR2">
        <v>1</v>
      </c>
      <c r="BS2">
        <v>0</v>
      </c>
      <c r="BT2">
        <v>0</v>
      </c>
      <c r="BU2">
        <v>0</v>
      </c>
      <c r="BV2">
        <v>0</v>
      </c>
      <c r="BW2">
        <v>0</v>
      </c>
      <c r="BX2">
        <v>0</v>
      </c>
      <c r="BY2">
        <v>0</v>
      </c>
      <c r="BZ2">
        <v>0</v>
      </c>
      <c r="CA2">
        <v>0</v>
      </c>
      <c r="CB2">
        <v>2</v>
      </c>
      <c r="CC2">
        <v>0</v>
      </c>
      <c r="CF2">
        <v>0</v>
      </c>
      <c r="CG2">
        <v>2</v>
      </c>
      <c r="CH2">
        <v>2</v>
      </c>
      <c r="CI2" t="s">
        <v>33</v>
      </c>
      <c r="CK2">
        <v>2</v>
      </c>
    </row>
    <row r="3" spans="1:89" x14ac:dyDescent="0.35">
      <c r="A3" t="str">
        <f>_xlfn.XLOOKUP(Table1[[#This Row],[HMIS Project ID]],'Quick HIC'!G:G,'Quick HIC'!D:D,"",0)</f>
        <v>Chapel Hill/Orange County CoC</v>
      </c>
      <c r="B3">
        <v>13</v>
      </c>
      <c r="C3" t="s">
        <v>222</v>
      </c>
      <c r="D3" t="s">
        <v>52</v>
      </c>
      <c r="E3" t="s">
        <v>785</v>
      </c>
      <c r="F3">
        <v>2026</v>
      </c>
      <c r="G3" t="s">
        <v>1057</v>
      </c>
      <c r="H3">
        <v>259</v>
      </c>
      <c r="I3" t="s">
        <v>1058</v>
      </c>
      <c r="K3">
        <v>20619</v>
      </c>
      <c r="L3" s="1">
        <v>46048</v>
      </c>
      <c r="M3" t="s">
        <v>38</v>
      </c>
      <c r="O3">
        <v>379135</v>
      </c>
      <c r="P3" t="s">
        <v>34</v>
      </c>
      <c r="Q3" t="s">
        <v>814</v>
      </c>
      <c r="R3" s="1">
        <v>45474</v>
      </c>
      <c r="S3" t="s">
        <v>570</v>
      </c>
      <c r="T3" s="1">
        <v>45108</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c r="AZ3">
        <v>0</v>
      </c>
      <c r="BA3">
        <v>1</v>
      </c>
      <c r="BB3">
        <v>0</v>
      </c>
      <c r="BC3">
        <v>0</v>
      </c>
      <c r="BD3">
        <v>0</v>
      </c>
      <c r="BE3">
        <v>0</v>
      </c>
      <c r="BF3">
        <v>0</v>
      </c>
      <c r="BG3">
        <v>0</v>
      </c>
      <c r="BH3">
        <v>0</v>
      </c>
      <c r="BJ3" t="s">
        <v>1068</v>
      </c>
      <c r="BK3">
        <v>0</v>
      </c>
      <c r="BL3" t="s">
        <v>802</v>
      </c>
      <c r="BN3" t="s">
        <v>378</v>
      </c>
      <c r="BO3" t="s">
        <v>222</v>
      </c>
      <c r="BP3">
        <v>27515</v>
      </c>
      <c r="BQ3">
        <v>0</v>
      </c>
      <c r="BR3">
        <v>0</v>
      </c>
      <c r="BS3">
        <v>0</v>
      </c>
      <c r="BT3">
        <v>0</v>
      </c>
      <c r="BU3">
        <v>0</v>
      </c>
      <c r="BV3">
        <v>1</v>
      </c>
      <c r="BW3">
        <v>0</v>
      </c>
      <c r="BX3">
        <v>0</v>
      </c>
      <c r="BY3">
        <v>0</v>
      </c>
      <c r="BZ3">
        <v>0</v>
      </c>
      <c r="CA3">
        <v>0</v>
      </c>
      <c r="CB3">
        <v>1</v>
      </c>
      <c r="CC3">
        <v>0</v>
      </c>
      <c r="CF3">
        <v>0</v>
      </c>
      <c r="CG3">
        <v>1</v>
      </c>
      <c r="CH3">
        <v>1</v>
      </c>
      <c r="CI3" t="s">
        <v>33</v>
      </c>
      <c r="CK3">
        <v>0</v>
      </c>
    </row>
    <row r="4" spans="1:89" x14ac:dyDescent="0.35">
      <c r="A4" t="str">
        <f>_xlfn.XLOOKUP(Table1[[#This Row],[HMIS Project ID]],'Quick HIC'!G:G,'Quick HIC'!D:D,"",0)</f>
        <v>Chapel Hill/Orange County CoC</v>
      </c>
      <c r="B4">
        <v>1</v>
      </c>
      <c r="C4" t="s">
        <v>222</v>
      </c>
      <c r="D4" t="s">
        <v>52</v>
      </c>
      <c r="E4" t="s">
        <v>785</v>
      </c>
      <c r="F4">
        <v>2026</v>
      </c>
      <c r="G4" t="s">
        <v>1048</v>
      </c>
      <c r="H4">
        <v>229</v>
      </c>
      <c r="I4" t="s">
        <v>1049</v>
      </c>
      <c r="K4">
        <v>231</v>
      </c>
      <c r="L4" s="1">
        <v>46048</v>
      </c>
      <c r="M4" t="s">
        <v>36</v>
      </c>
      <c r="N4" t="s">
        <v>234</v>
      </c>
      <c r="O4">
        <v>370552</v>
      </c>
      <c r="P4" t="s">
        <v>34</v>
      </c>
      <c r="Q4" t="s">
        <v>814</v>
      </c>
      <c r="R4" s="1">
        <v>45387</v>
      </c>
      <c r="S4" t="s">
        <v>24</v>
      </c>
      <c r="T4" s="1">
        <v>35916</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t="s">
        <v>1050</v>
      </c>
      <c r="BJ4" t="s">
        <v>1067</v>
      </c>
      <c r="BK4">
        <v>0</v>
      </c>
      <c r="BL4" t="s">
        <v>786</v>
      </c>
      <c r="BN4" t="s">
        <v>787</v>
      </c>
      <c r="BO4" t="s">
        <v>222</v>
      </c>
      <c r="BP4">
        <v>27516</v>
      </c>
      <c r="BQ4">
        <v>0</v>
      </c>
      <c r="BR4">
        <v>0</v>
      </c>
      <c r="BS4">
        <v>0</v>
      </c>
      <c r="BT4">
        <v>0</v>
      </c>
      <c r="BU4">
        <v>0</v>
      </c>
      <c r="BV4">
        <v>14</v>
      </c>
      <c r="BW4">
        <v>0</v>
      </c>
      <c r="BX4">
        <v>0</v>
      </c>
      <c r="BY4">
        <v>0</v>
      </c>
      <c r="BZ4">
        <v>0</v>
      </c>
      <c r="CA4">
        <v>0</v>
      </c>
      <c r="CB4">
        <v>14</v>
      </c>
      <c r="CC4">
        <v>0</v>
      </c>
      <c r="CF4">
        <v>0</v>
      </c>
      <c r="CG4">
        <v>10</v>
      </c>
      <c r="CH4">
        <v>14</v>
      </c>
      <c r="CI4" t="s">
        <v>33</v>
      </c>
      <c r="CK4">
        <v>2</v>
      </c>
    </row>
    <row r="5" spans="1:89" x14ac:dyDescent="0.35">
      <c r="A5" t="str">
        <f>_xlfn.XLOOKUP(Table1[[#This Row],[HMIS Project ID]],'Quick HIC'!G:G,'Quick HIC'!D:D,"",0)</f>
        <v>Chapel Hill/Orange County CoC</v>
      </c>
      <c r="B5">
        <v>4</v>
      </c>
      <c r="C5" t="s">
        <v>222</v>
      </c>
      <c r="D5" t="s">
        <v>52</v>
      </c>
      <c r="E5" t="s">
        <v>785</v>
      </c>
      <c r="F5">
        <v>2026</v>
      </c>
      <c r="G5" t="s">
        <v>1048</v>
      </c>
      <c r="H5">
        <v>229</v>
      </c>
      <c r="I5" t="s">
        <v>791</v>
      </c>
      <c r="K5">
        <v>6954</v>
      </c>
      <c r="L5" s="1">
        <v>46048</v>
      </c>
      <c r="M5" t="s">
        <v>36</v>
      </c>
      <c r="N5" t="s">
        <v>234</v>
      </c>
      <c r="O5">
        <v>379135</v>
      </c>
      <c r="P5" t="s">
        <v>34</v>
      </c>
      <c r="Q5" t="s">
        <v>814</v>
      </c>
      <c r="R5" s="1">
        <v>45597</v>
      </c>
      <c r="S5" t="s">
        <v>24</v>
      </c>
      <c r="T5" s="1">
        <v>42278</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t="s">
        <v>1052</v>
      </c>
      <c r="BJ5" t="s">
        <v>1067</v>
      </c>
      <c r="BK5">
        <v>0</v>
      </c>
      <c r="BL5" t="s">
        <v>790</v>
      </c>
      <c r="BN5" t="s">
        <v>787</v>
      </c>
      <c r="BO5" t="s">
        <v>222</v>
      </c>
      <c r="BP5">
        <v>27514</v>
      </c>
      <c r="BQ5">
        <v>0</v>
      </c>
      <c r="BR5">
        <v>0</v>
      </c>
      <c r="BS5">
        <v>0</v>
      </c>
      <c r="BT5">
        <v>0</v>
      </c>
      <c r="BU5">
        <v>0</v>
      </c>
      <c r="BV5">
        <v>0</v>
      </c>
      <c r="BW5">
        <v>0</v>
      </c>
      <c r="BX5">
        <v>0</v>
      </c>
      <c r="BY5">
        <v>0</v>
      </c>
      <c r="BZ5">
        <v>0</v>
      </c>
      <c r="CA5">
        <v>0</v>
      </c>
      <c r="CB5">
        <v>0</v>
      </c>
      <c r="CC5">
        <v>0</v>
      </c>
      <c r="CF5">
        <v>17</v>
      </c>
      <c r="CG5">
        <v>12</v>
      </c>
      <c r="CH5">
        <v>17</v>
      </c>
      <c r="CI5" t="s">
        <v>33</v>
      </c>
      <c r="CK5">
        <v>2</v>
      </c>
    </row>
    <row r="6" spans="1:89" x14ac:dyDescent="0.35">
      <c r="A6" t="str">
        <f>_xlfn.XLOOKUP(Table1[[#This Row],[HMIS Project ID]],'Quick HIC'!G:G,'Quick HIC'!D:D,"",0)</f>
        <v>Chapel Hill/Orange County CoC</v>
      </c>
      <c r="B6">
        <v>3</v>
      </c>
      <c r="C6" t="s">
        <v>222</v>
      </c>
      <c r="D6" t="s">
        <v>52</v>
      </c>
      <c r="E6" t="s">
        <v>785</v>
      </c>
      <c r="F6">
        <v>2026</v>
      </c>
      <c r="G6" t="s">
        <v>1048</v>
      </c>
      <c r="H6">
        <v>229</v>
      </c>
      <c r="I6" t="s">
        <v>789</v>
      </c>
      <c r="K6">
        <v>6660</v>
      </c>
      <c r="L6" s="1">
        <v>46048</v>
      </c>
      <c r="M6" t="s">
        <v>40</v>
      </c>
      <c r="O6">
        <v>379135</v>
      </c>
      <c r="P6" t="s">
        <v>34</v>
      </c>
      <c r="Q6" t="s">
        <v>814</v>
      </c>
      <c r="R6" s="1">
        <v>44378</v>
      </c>
      <c r="S6" t="s">
        <v>24</v>
      </c>
      <c r="T6" s="1">
        <v>42270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1</v>
      </c>
      <c r="BI6" t="s">
        <v>749</v>
      </c>
      <c r="BJ6" t="s">
        <v>1067</v>
      </c>
      <c r="BK6">
        <v>0</v>
      </c>
      <c r="BL6" t="s">
        <v>790</v>
      </c>
      <c r="BN6" t="s">
        <v>787</v>
      </c>
      <c r="BO6" t="s">
        <v>222</v>
      </c>
      <c r="BP6">
        <v>27514</v>
      </c>
      <c r="BQ6">
        <v>0</v>
      </c>
      <c r="BR6">
        <v>0</v>
      </c>
      <c r="BS6">
        <v>0</v>
      </c>
      <c r="BT6">
        <v>0</v>
      </c>
      <c r="BU6">
        <v>0</v>
      </c>
      <c r="BV6">
        <v>52</v>
      </c>
      <c r="BW6">
        <v>0</v>
      </c>
      <c r="BX6">
        <v>0</v>
      </c>
      <c r="BY6">
        <v>0</v>
      </c>
      <c r="BZ6">
        <v>0</v>
      </c>
      <c r="CA6">
        <v>0</v>
      </c>
      <c r="CB6">
        <v>52</v>
      </c>
      <c r="CC6">
        <v>0</v>
      </c>
      <c r="CF6">
        <v>0</v>
      </c>
      <c r="CG6">
        <v>46</v>
      </c>
      <c r="CH6">
        <v>52</v>
      </c>
      <c r="CI6" t="s">
        <v>33</v>
      </c>
      <c r="CK6">
        <v>2</v>
      </c>
    </row>
    <row r="7" spans="1:89" x14ac:dyDescent="0.35">
      <c r="A7" t="str">
        <f>_xlfn.XLOOKUP(Table1[[#This Row],[HMIS Project ID]],'Quick HIC'!G:G,'Quick HIC'!D:D,"",0)</f>
        <v>Chapel Hill/Orange County CoC</v>
      </c>
      <c r="B7">
        <v>6</v>
      </c>
      <c r="C7" t="s">
        <v>222</v>
      </c>
      <c r="D7" t="s">
        <v>52</v>
      </c>
      <c r="E7" t="s">
        <v>785</v>
      </c>
      <c r="F7">
        <v>2026</v>
      </c>
      <c r="G7" t="s">
        <v>1048</v>
      </c>
      <c r="H7">
        <v>229</v>
      </c>
      <c r="I7" t="s">
        <v>792</v>
      </c>
      <c r="K7">
        <v>7251</v>
      </c>
      <c r="L7" s="1">
        <v>46048</v>
      </c>
      <c r="M7" t="s">
        <v>38</v>
      </c>
      <c r="O7">
        <v>379135</v>
      </c>
      <c r="P7" t="s">
        <v>34</v>
      </c>
      <c r="Q7" t="s">
        <v>814</v>
      </c>
      <c r="R7" s="1">
        <v>46048</v>
      </c>
      <c r="S7" t="s">
        <v>24</v>
      </c>
      <c r="T7" s="1">
        <v>41355</v>
      </c>
      <c r="V7">
        <v>0</v>
      </c>
      <c r="W7">
        <v>0</v>
      </c>
      <c r="X7">
        <v>0</v>
      </c>
      <c r="Y7">
        <v>0</v>
      </c>
      <c r="Z7">
        <v>0</v>
      </c>
      <c r="AA7">
        <v>1</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1</v>
      </c>
      <c r="BI7" t="s">
        <v>749</v>
      </c>
      <c r="BJ7" t="s">
        <v>1068</v>
      </c>
      <c r="BK7">
        <v>0</v>
      </c>
      <c r="BL7" t="s">
        <v>793</v>
      </c>
      <c r="BN7" t="s">
        <v>794</v>
      </c>
      <c r="BO7" t="s">
        <v>222</v>
      </c>
      <c r="BP7">
        <v>27510</v>
      </c>
      <c r="BQ7">
        <v>14</v>
      </c>
      <c r="BR7">
        <v>4</v>
      </c>
      <c r="BS7">
        <v>0</v>
      </c>
      <c r="BT7">
        <v>0</v>
      </c>
      <c r="BU7">
        <v>14</v>
      </c>
      <c r="BV7">
        <v>21</v>
      </c>
      <c r="BW7">
        <v>0</v>
      </c>
      <c r="BX7">
        <v>0</v>
      </c>
      <c r="BY7">
        <v>21</v>
      </c>
      <c r="BZ7">
        <v>0</v>
      </c>
      <c r="CA7">
        <v>0</v>
      </c>
      <c r="CB7">
        <v>35</v>
      </c>
      <c r="CC7">
        <v>0</v>
      </c>
      <c r="CF7">
        <v>0</v>
      </c>
      <c r="CG7">
        <v>35</v>
      </c>
      <c r="CH7">
        <v>35</v>
      </c>
      <c r="CI7" t="s">
        <v>33</v>
      </c>
      <c r="CK7">
        <v>2</v>
      </c>
    </row>
    <row r="8" spans="1:89" x14ac:dyDescent="0.35">
      <c r="A8" t="str">
        <f>_xlfn.XLOOKUP(Table1[[#This Row],[HMIS Project ID]],'Quick HIC'!G:G,'Quick HIC'!D:D,"",0)</f>
        <v>Chapel Hill/Orange County CoC</v>
      </c>
      <c r="B8">
        <v>5</v>
      </c>
      <c r="C8" t="s">
        <v>222</v>
      </c>
      <c r="D8" t="s">
        <v>52</v>
      </c>
      <c r="E8" t="s">
        <v>785</v>
      </c>
      <c r="F8">
        <v>2026</v>
      </c>
      <c r="G8" t="s">
        <v>1048</v>
      </c>
      <c r="H8">
        <v>229</v>
      </c>
      <c r="I8" t="s">
        <v>1053</v>
      </c>
      <c r="K8">
        <v>7084</v>
      </c>
      <c r="L8" s="1">
        <v>46048</v>
      </c>
      <c r="M8" t="s">
        <v>36</v>
      </c>
      <c r="N8" t="s">
        <v>234</v>
      </c>
      <c r="O8">
        <v>379135</v>
      </c>
      <c r="P8" t="s">
        <v>34</v>
      </c>
      <c r="Q8" t="s">
        <v>814</v>
      </c>
      <c r="R8" s="1">
        <v>46048</v>
      </c>
      <c r="S8" t="s">
        <v>24</v>
      </c>
      <c r="T8" s="1">
        <v>42644</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1</v>
      </c>
      <c r="BI8" t="s">
        <v>1054</v>
      </c>
      <c r="BJ8" t="s">
        <v>1067</v>
      </c>
      <c r="BK8">
        <v>0</v>
      </c>
      <c r="BL8" t="s">
        <v>786</v>
      </c>
      <c r="BN8" t="s">
        <v>787</v>
      </c>
      <c r="BO8" t="s">
        <v>222</v>
      </c>
      <c r="BP8">
        <v>27516</v>
      </c>
      <c r="BQ8">
        <v>31</v>
      </c>
      <c r="BR8">
        <v>9</v>
      </c>
      <c r="BS8">
        <v>0</v>
      </c>
      <c r="BT8">
        <v>0</v>
      </c>
      <c r="BU8">
        <v>0</v>
      </c>
      <c r="BV8">
        <v>0</v>
      </c>
      <c r="BW8">
        <v>0</v>
      </c>
      <c r="BX8">
        <v>0</v>
      </c>
      <c r="BY8">
        <v>0</v>
      </c>
      <c r="BZ8">
        <v>0</v>
      </c>
      <c r="CA8">
        <v>0</v>
      </c>
      <c r="CB8">
        <v>31</v>
      </c>
      <c r="CC8">
        <v>0</v>
      </c>
      <c r="CF8">
        <v>0</v>
      </c>
      <c r="CG8">
        <v>24</v>
      </c>
      <c r="CH8">
        <v>31</v>
      </c>
      <c r="CI8" t="s">
        <v>33</v>
      </c>
      <c r="CK8">
        <v>2</v>
      </c>
    </row>
    <row r="9" spans="1:89" x14ac:dyDescent="0.35">
      <c r="A9" t="str">
        <f>_xlfn.XLOOKUP(Table1[[#This Row],[HMIS Project ID]],'Quick HIC'!G:G,'Quick HIC'!D:D,"",0)</f>
        <v>Chapel Hill/Orange County CoC</v>
      </c>
      <c r="B9">
        <v>7</v>
      </c>
      <c r="C9" t="s">
        <v>222</v>
      </c>
      <c r="D9" t="s">
        <v>52</v>
      </c>
      <c r="E9" t="s">
        <v>785</v>
      </c>
      <c r="F9">
        <v>2026</v>
      </c>
      <c r="G9" t="s">
        <v>1048</v>
      </c>
      <c r="H9">
        <v>229</v>
      </c>
      <c r="I9" t="s">
        <v>1055</v>
      </c>
      <c r="K9">
        <v>7254</v>
      </c>
      <c r="L9" s="1">
        <v>46048</v>
      </c>
      <c r="M9" t="s">
        <v>36</v>
      </c>
      <c r="N9" t="s">
        <v>234</v>
      </c>
      <c r="O9">
        <v>379135</v>
      </c>
      <c r="P9" t="s">
        <v>34</v>
      </c>
      <c r="Q9" t="s">
        <v>814</v>
      </c>
      <c r="R9" s="1">
        <v>46023</v>
      </c>
      <c r="S9" t="s">
        <v>24</v>
      </c>
      <c r="T9" s="1">
        <v>43027</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1</v>
      </c>
      <c r="BI9" t="s">
        <v>749</v>
      </c>
      <c r="BJ9" t="s">
        <v>1067</v>
      </c>
      <c r="BK9">
        <v>0</v>
      </c>
      <c r="BL9" t="s">
        <v>786</v>
      </c>
      <c r="BN9" t="s">
        <v>787</v>
      </c>
      <c r="BO9" t="s">
        <v>222</v>
      </c>
      <c r="BP9">
        <v>27516</v>
      </c>
      <c r="BQ9">
        <v>0</v>
      </c>
      <c r="BR9">
        <v>0</v>
      </c>
      <c r="BS9">
        <v>0</v>
      </c>
      <c r="BT9">
        <v>0</v>
      </c>
      <c r="BU9">
        <v>0</v>
      </c>
      <c r="BV9">
        <v>0</v>
      </c>
      <c r="BW9">
        <v>0</v>
      </c>
      <c r="BX9">
        <v>0</v>
      </c>
      <c r="BY9">
        <v>0</v>
      </c>
      <c r="BZ9">
        <v>0</v>
      </c>
      <c r="CA9">
        <v>0</v>
      </c>
      <c r="CB9">
        <v>0</v>
      </c>
      <c r="CC9">
        <v>3</v>
      </c>
      <c r="CD9" s="1">
        <v>46023</v>
      </c>
      <c r="CE9" s="1">
        <v>46113</v>
      </c>
      <c r="CF9">
        <v>0</v>
      </c>
      <c r="CG9">
        <v>2</v>
      </c>
      <c r="CH9">
        <v>3</v>
      </c>
      <c r="CI9" t="s">
        <v>33</v>
      </c>
      <c r="CK9">
        <v>2</v>
      </c>
    </row>
    <row r="10" spans="1:89" x14ac:dyDescent="0.35">
      <c r="A10" t="str">
        <f>_xlfn.XLOOKUP(Table1[[#This Row],[HMIS Project ID]],'Quick HIC'!G:G,'Quick HIC'!D:D,"",0)</f>
        <v>Chapel Hill/Orange County CoC</v>
      </c>
      <c r="B10">
        <v>15</v>
      </c>
      <c r="C10" t="s">
        <v>222</v>
      </c>
      <c r="D10" t="s">
        <v>52</v>
      </c>
      <c r="E10" t="s">
        <v>785</v>
      </c>
      <c r="F10">
        <v>2026</v>
      </c>
      <c r="G10" t="s">
        <v>804</v>
      </c>
      <c r="H10">
        <v>235</v>
      </c>
      <c r="I10" t="s">
        <v>805</v>
      </c>
      <c r="K10">
        <v>20933</v>
      </c>
      <c r="L10" s="1">
        <v>46048</v>
      </c>
      <c r="M10" t="s">
        <v>36</v>
      </c>
      <c r="N10" t="s">
        <v>260</v>
      </c>
      <c r="O10">
        <v>379135</v>
      </c>
      <c r="P10" t="s">
        <v>33</v>
      </c>
      <c r="Q10" t="s">
        <v>814</v>
      </c>
      <c r="R10" s="1">
        <v>46048</v>
      </c>
      <c r="S10" t="s">
        <v>24</v>
      </c>
      <c r="T10" s="1">
        <v>45658</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t="s">
        <v>806</v>
      </c>
      <c r="BJ10" t="s">
        <v>1068</v>
      </c>
      <c r="BK10">
        <v>0</v>
      </c>
      <c r="BO10" t="s">
        <v>222</v>
      </c>
      <c r="BP10">
        <v>27516</v>
      </c>
      <c r="BQ10">
        <v>0</v>
      </c>
      <c r="BR10">
        <v>0</v>
      </c>
      <c r="BS10">
        <v>0</v>
      </c>
      <c r="BT10">
        <v>0</v>
      </c>
      <c r="BU10">
        <v>0</v>
      </c>
      <c r="BV10">
        <v>0</v>
      </c>
      <c r="BW10">
        <v>0</v>
      </c>
      <c r="BX10">
        <v>0</v>
      </c>
      <c r="BY10">
        <v>0</v>
      </c>
      <c r="BZ10">
        <v>0</v>
      </c>
      <c r="CA10">
        <v>0</v>
      </c>
      <c r="CB10">
        <v>0</v>
      </c>
      <c r="CC10">
        <v>0</v>
      </c>
      <c r="CF10">
        <v>7</v>
      </c>
      <c r="CG10">
        <v>7</v>
      </c>
      <c r="CH10">
        <v>7</v>
      </c>
      <c r="CI10" t="s">
        <v>33</v>
      </c>
      <c r="CK10">
        <v>2</v>
      </c>
    </row>
    <row r="11" spans="1:89" x14ac:dyDescent="0.35">
      <c r="A11" t="str">
        <f>_xlfn.XLOOKUP(Table1[[#This Row],[HMIS Project ID]],'Quick HIC'!G:G,'Quick HIC'!D:D,"",0)</f>
        <v>Chapel Hill/Orange County CoC</v>
      </c>
      <c r="B11">
        <v>17</v>
      </c>
      <c r="C11" t="s">
        <v>222</v>
      </c>
      <c r="D11" t="s">
        <v>52</v>
      </c>
      <c r="E11" t="s">
        <v>785</v>
      </c>
      <c r="F11">
        <v>2026</v>
      </c>
      <c r="G11" t="s">
        <v>1060</v>
      </c>
      <c r="H11">
        <v>21093</v>
      </c>
      <c r="I11" t="s">
        <v>1061</v>
      </c>
      <c r="K11">
        <v>21094</v>
      </c>
      <c r="L11" s="1">
        <v>46048</v>
      </c>
      <c r="M11" t="s">
        <v>36</v>
      </c>
      <c r="N11" t="s">
        <v>260</v>
      </c>
      <c r="O11">
        <v>379135</v>
      </c>
      <c r="P11" t="s">
        <v>33</v>
      </c>
      <c r="Q11" t="s">
        <v>814</v>
      </c>
      <c r="R11" s="1">
        <v>46048</v>
      </c>
      <c r="S11" t="s">
        <v>24</v>
      </c>
      <c r="T11" s="1">
        <v>46048</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t="s">
        <v>1062</v>
      </c>
      <c r="BJ11" t="s">
        <v>1068</v>
      </c>
      <c r="BK11">
        <v>0</v>
      </c>
      <c r="BL11" t="s">
        <v>1063</v>
      </c>
      <c r="BN11" t="s">
        <v>787</v>
      </c>
      <c r="BO11" t="s">
        <v>222</v>
      </c>
      <c r="BP11">
        <v>27516</v>
      </c>
      <c r="BQ11">
        <v>0</v>
      </c>
      <c r="BR11">
        <v>0</v>
      </c>
      <c r="BS11">
        <v>0</v>
      </c>
      <c r="BT11">
        <v>0</v>
      </c>
      <c r="BU11">
        <v>0</v>
      </c>
      <c r="BV11">
        <v>0</v>
      </c>
      <c r="BW11">
        <v>0</v>
      </c>
      <c r="BX11">
        <v>0</v>
      </c>
      <c r="BY11">
        <v>0</v>
      </c>
      <c r="BZ11">
        <v>0</v>
      </c>
      <c r="CA11">
        <v>0</v>
      </c>
      <c r="CB11">
        <v>0</v>
      </c>
      <c r="CC11">
        <v>0</v>
      </c>
      <c r="CF11">
        <v>46</v>
      </c>
      <c r="CG11">
        <v>46</v>
      </c>
      <c r="CH11">
        <v>46</v>
      </c>
      <c r="CI11" t="s">
        <v>33</v>
      </c>
      <c r="CK11">
        <v>2</v>
      </c>
    </row>
    <row r="12" spans="1:89" x14ac:dyDescent="0.35">
      <c r="A12" t="str">
        <f>_xlfn.XLOOKUP(Table1[[#This Row],[HMIS Project ID]],'Quick HIC'!G:G,'Quick HIC'!D:D,"",0)</f>
        <v>Chapel Hill/Orange County CoC</v>
      </c>
      <c r="B12">
        <v>10</v>
      </c>
      <c r="C12" t="s">
        <v>222</v>
      </c>
      <c r="D12" t="s">
        <v>52</v>
      </c>
      <c r="E12" t="s">
        <v>785</v>
      </c>
      <c r="F12">
        <v>2026</v>
      </c>
      <c r="G12" t="s">
        <v>798</v>
      </c>
      <c r="H12">
        <v>241</v>
      </c>
      <c r="I12" t="s">
        <v>799</v>
      </c>
      <c r="K12">
        <v>20415</v>
      </c>
      <c r="L12" s="1">
        <v>46048</v>
      </c>
      <c r="M12" t="s">
        <v>37</v>
      </c>
      <c r="O12">
        <v>379135</v>
      </c>
      <c r="P12" t="s">
        <v>33</v>
      </c>
      <c r="Q12" t="s">
        <v>814</v>
      </c>
      <c r="R12" s="1">
        <v>46048</v>
      </c>
      <c r="S12" t="s">
        <v>24</v>
      </c>
      <c r="T12" s="1">
        <v>44409</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1</v>
      </c>
      <c r="BF12">
        <v>0</v>
      </c>
      <c r="BG12">
        <v>0</v>
      </c>
      <c r="BH12">
        <v>0</v>
      </c>
      <c r="BJ12" t="s">
        <v>1068</v>
      </c>
      <c r="BK12">
        <v>0</v>
      </c>
      <c r="BN12" t="s">
        <v>787</v>
      </c>
      <c r="BO12" t="s">
        <v>222</v>
      </c>
      <c r="BP12">
        <v>27510</v>
      </c>
      <c r="BQ12">
        <v>0</v>
      </c>
      <c r="BR12">
        <v>0</v>
      </c>
      <c r="BS12">
        <v>0</v>
      </c>
      <c r="BT12">
        <v>0</v>
      </c>
      <c r="BU12">
        <v>0</v>
      </c>
      <c r="BV12">
        <v>15</v>
      </c>
      <c r="BW12">
        <v>0</v>
      </c>
      <c r="BX12">
        <v>0</v>
      </c>
      <c r="BY12">
        <v>0</v>
      </c>
      <c r="BZ12">
        <v>0</v>
      </c>
      <c r="CA12">
        <v>0</v>
      </c>
      <c r="CB12">
        <v>15</v>
      </c>
      <c r="CC12">
        <v>0</v>
      </c>
      <c r="CF12">
        <v>0</v>
      </c>
      <c r="CG12">
        <v>15</v>
      </c>
      <c r="CH12">
        <v>15</v>
      </c>
      <c r="CI12" t="s">
        <v>33</v>
      </c>
      <c r="CK12">
        <v>2</v>
      </c>
    </row>
    <row r="13" spans="1:89" x14ac:dyDescent="0.35">
      <c r="A13" t="str">
        <f>_xlfn.XLOOKUP(Table1[[#This Row],[HMIS Project ID]],'Quick HIC'!G:G,'Quick HIC'!D:D,"",0)</f>
        <v>Chapel Hill/Orange County CoC</v>
      </c>
      <c r="B13">
        <v>11</v>
      </c>
      <c r="C13" t="s">
        <v>222</v>
      </c>
      <c r="D13" t="s">
        <v>52</v>
      </c>
      <c r="E13" t="s">
        <v>785</v>
      </c>
      <c r="F13">
        <v>2026</v>
      </c>
      <c r="G13" t="s">
        <v>798</v>
      </c>
      <c r="H13">
        <v>241</v>
      </c>
      <c r="I13" t="s">
        <v>800</v>
      </c>
      <c r="K13">
        <v>20505</v>
      </c>
      <c r="L13" s="1">
        <v>46048</v>
      </c>
      <c r="M13" t="s">
        <v>37</v>
      </c>
      <c r="O13">
        <v>379135</v>
      </c>
      <c r="P13" t="s">
        <v>33</v>
      </c>
      <c r="Q13" t="s">
        <v>814</v>
      </c>
      <c r="R13" s="1">
        <v>46048</v>
      </c>
      <c r="S13" t="s">
        <v>24</v>
      </c>
      <c r="T13" s="1">
        <v>44587</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1</v>
      </c>
      <c r="BE13">
        <v>0</v>
      </c>
      <c r="BF13">
        <v>0</v>
      </c>
      <c r="BG13">
        <v>0</v>
      </c>
      <c r="BH13">
        <v>0</v>
      </c>
      <c r="BJ13" t="s">
        <v>1068</v>
      </c>
      <c r="BK13">
        <v>0</v>
      </c>
      <c r="BN13" t="s">
        <v>787</v>
      </c>
      <c r="BO13" t="s">
        <v>222</v>
      </c>
      <c r="BP13">
        <v>27514</v>
      </c>
      <c r="BQ13">
        <v>0</v>
      </c>
      <c r="BR13">
        <v>0</v>
      </c>
      <c r="BS13">
        <v>0</v>
      </c>
      <c r="BT13">
        <v>0</v>
      </c>
      <c r="BU13">
        <v>0</v>
      </c>
      <c r="BV13">
        <v>314</v>
      </c>
      <c r="BW13">
        <v>0</v>
      </c>
      <c r="BX13">
        <v>0</v>
      </c>
      <c r="BY13">
        <v>0</v>
      </c>
      <c r="BZ13">
        <v>0</v>
      </c>
      <c r="CA13">
        <v>0</v>
      </c>
      <c r="CB13">
        <v>314</v>
      </c>
      <c r="CC13">
        <v>0</v>
      </c>
      <c r="CF13">
        <v>0</v>
      </c>
      <c r="CG13">
        <v>283</v>
      </c>
      <c r="CH13">
        <v>314</v>
      </c>
      <c r="CI13" t="s">
        <v>33</v>
      </c>
      <c r="CK13">
        <v>2</v>
      </c>
    </row>
    <row r="14" spans="1:89" x14ac:dyDescent="0.35">
      <c r="A14" t="str">
        <f>_xlfn.XLOOKUP(Table1[[#This Row],[HMIS Project ID]],'Quick HIC'!G:G,'Quick HIC'!D:D,"",0)</f>
        <v>Chapel Hill/Orange County CoC</v>
      </c>
      <c r="B14">
        <v>16</v>
      </c>
      <c r="C14" t="s">
        <v>222</v>
      </c>
      <c r="D14" t="s">
        <v>52</v>
      </c>
      <c r="E14" t="s">
        <v>785</v>
      </c>
      <c r="F14">
        <v>2026</v>
      </c>
      <c r="G14" t="s">
        <v>798</v>
      </c>
      <c r="H14">
        <v>241</v>
      </c>
      <c r="I14" t="s">
        <v>1059</v>
      </c>
      <c r="K14">
        <v>20963</v>
      </c>
      <c r="L14" s="1">
        <v>46048</v>
      </c>
      <c r="M14" t="s">
        <v>38</v>
      </c>
      <c r="O14">
        <v>379135</v>
      </c>
      <c r="P14" t="s">
        <v>33</v>
      </c>
      <c r="Q14" t="s">
        <v>814</v>
      </c>
      <c r="R14" s="1">
        <v>46048</v>
      </c>
      <c r="S14" t="s">
        <v>24</v>
      </c>
      <c r="T14" s="1">
        <v>45684</v>
      </c>
      <c r="V14">
        <v>0</v>
      </c>
      <c r="W14">
        <v>0</v>
      </c>
      <c r="X14">
        <v>0</v>
      </c>
      <c r="Y14">
        <v>0</v>
      </c>
      <c r="Z14">
        <v>0</v>
      </c>
      <c r="AA14">
        <v>0</v>
      </c>
      <c r="AB14">
        <v>0</v>
      </c>
      <c r="AC14">
        <v>0</v>
      </c>
      <c r="AD14">
        <v>0</v>
      </c>
      <c r="AE14">
        <v>0</v>
      </c>
      <c r="AF14">
        <v>0</v>
      </c>
      <c r="AG14">
        <v>0</v>
      </c>
      <c r="AH14">
        <v>0</v>
      </c>
      <c r="AI14">
        <v>0</v>
      </c>
      <c r="AJ14">
        <v>0</v>
      </c>
      <c r="AK14">
        <v>0</v>
      </c>
      <c r="AL14">
        <v>1</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J14" t="s">
        <v>1068</v>
      </c>
      <c r="BK14">
        <v>0</v>
      </c>
      <c r="BN14" t="s">
        <v>787</v>
      </c>
      <c r="BO14" t="s">
        <v>222</v>
      </c>
      <c r="BP14">
        <v>27514</v>
      </c>
      <c r="BQ14">
        <v>0</v>
      </c>
      <c r="BR14">
        <v>0</v>
      </c>
      <c r="BS14">
        <v>0</v>
      </c>
      <c r="BT14">
        <v>0</v>
      </c>
      <c r="BU14">
        <v>0</v>
      </c>
      <c r="BV14">
        <v>42</v>
      </c>
      <c r="BW14">
        <v>42</v>
      </c>
      <c r="BX14">
        <v>0</v>
      </c>
      <c r="BY14">
        <v>0</v>
      </c>
      <c r="BZ14">
        <v>0</v>
      </c>
      <c r="CA14">
        <v>0</v>
      </c>
      <c r="CB14">
        <v>42</v>
      </c>
      <c r="CC14">
        <v>0</v>
      </c>
      <c r="CF14">
        <v>0</v>
      </c>
      <c r="CG14">
        <v>21</v>
      </c>
      <c r="CH14">
        <v>42</v>
      </c>
      <c r="CI14" t="s">
        <v>33</v>
      </c>
      <c r="CK14">
        <v>2</v>
      </c>
    </row>
    <row r="15" spans="1:89" x14ac:dyDescent="0.35">
      <c r="A15" t="str">
        <f>_xlfn.XLOOKUP(Table1[[#This Row],[HMIS Project ID]],'Quick HIC'!G:G,'Quick HIC'!D:D,"",0)</f>
        <v>Chapel Hill/Orange County CoC</v>
      </c>
      <c r="B15">
        <v>12</v>
      </c>
      <c r="C15" t="s">
        <v>222</v>
      </c>
      <c r="D15" t="s">
        <v>52</v>
      </c>
      <c r="E15" t="s">
        <v>785</v>
      </c>
      <c r="F15">
        <v>2026</v>
      </c>
      <c r="G15" t="s">
        <v>795</v>
      </c>
      <c r="H15">
        <v>20228</v>
      </c>
      <c r="I15" t="s">
        <v>801</v>
      </c>
      <c r="K15">
        <v>20545</v>
      </c>
      <c r="L15" s="1">
        <v>46048</v>
      </c>
      <c r="M15" t="s">
        <v>39</v>
      </c>
      <c r="O15">
        <v>379135</v>
      </c>
      <c r="P15" t="s">
        <v>34</v>
      </c>
      <c r="Q15" t="s">
        <v>814</v>
      </c>
      <c r="R15" s="1">
        <v>46048</v>
      </c>
      <c r="S15" t="s">
        <v>24</v>
      </c>
      <c r="T15" s="1">
        <v>44835</v>
      </c>
      <c r="V15">
        <v>0</v>
      </c>
      <c r="W15">
        <v>0</v>
      </c>
      <c r="X15">
        <v>0</v>
      </c>
      <c r="Y15">
        <v>0</v>
      </c>
      <c r="Z15">
        <v>0</v>
      </c>
      <c r="AA15">
        <v>0</v>
      </c>
      <c r="AB15">
        <v>1</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J15" t="s">
        <v>1068</v>
      </c>
      <c r="BK15">
        <v>0</v>
      </c>
      <c r="BN15" t="s">
        <v>762</v>
      </c>
      <c r="BO15" t="s">
        <v>222</v>
      </c>
      <c r="BP15">
        <v>27514</v>
      </c>
      <c r="BQ15">
        <v>8</v>
      </c>
      <c r="BR15">
        <v>3</v>
      </c>
      <c r="BS15">
        <v>0</v>
      </c>
      <c r="BT15">
        <v>0</v>
      </c>
      <c r="BU15">
        <v>0</v>
      </c>
      <c r="BV15">
        <v>19</v>
      </c>
      <c r="BW15">
        <v>0</v>
      </c>
      <c r="BX15">
        <v>0</v>
      </c>
      <c r="BY15">
        <v>0</v>
      </c>
      <c r="BZ15">
        <v>0</v>
      </c>
      <c r="CA15">
        <v>0</v>
      </c>
      <c r="CB15">
        <v>27</v>
      </c>
      <c r="CC15">
        <v>0</v>
      </c>
      <c r="CF15">
        <v>0</v>
      </c>
      <c r="CG15">
        <v>27</v>
      </c>
      <c r="CH15">
        <v>27</v>
      </c>
      <c r="CI15" t="s">
        <v>33</v>
      </c>
      <c r="CK15">
        <v>2</v>
      </c>
    </row>
    <row r="16" spans="1:89" x14ac:dyDescent="0.35">
      <c r="A16" t="str">
        <f>_xlfn.XLOOKUP(Table1[[#This Row],[HMIS Project ID]],'Quick HIC'!G:G,'Quick HIC'!D:D,"",0)</f>
        <v>Chapel Hill/Orange County CoC</v>
      </c>
      <c r="B16">
        <v>9</v>
      </c>
      <c r="C16" t="s">
        <v>222</v>
      </c>
      <c r="D16" t="s">
        <v>52</v>
      </c>
      <c r="E16" t="s">
        <v>785</v>
      </c>
      <c r="F16">
        <v>2026</v>
      </c>
      <c r="G16" t="s">
        <v>795</v>
      </c>
      <c r="H16">
        <v>20228</v>
      </c>
      <c r="I16" t="s">
        <v>796</v>
      </c>
      <c r="K16">
        <v>20367</v>
      </c>
      <c r="L16" s="1">
        <v>46048</v>
      </c>
      <c r="M16" t="s">
        <v>39</v>
      </c>
      <c r="O16">
        <v>379135</v>
      </c>
      <c r="P16" t="s">
        <v>34</v>
      </c>
      <c r="Q16" t="s">
        <v>814</v>
      </c>
      <c r="R16" s="1">
        <v>46048</v>
      </c>
      <c r="S16" t="s">
        <v>24</v>
      </c>
      <c r="T16" s="1">
        <v>44197</v>
      </c>
      <c r="V16">
        <v>0</v>
      </c>
      <c r="W16">
        <v>1</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J16" t="s">
        <v>1068</v>
      </c>
      <c r="BK16">
        <v>0</v>
      </c>
      <c r="BL16" t="s">
        <v>797</v>
      </c>
      <c r="BN16" t="s">
        <v>762</v>
      </c>
      <c r="BO16" t="s">
        <v>222</v>
      </c>
      <c r="BP16">
        <v>27514</v>
      </c>
      <c r="BQ16">
        <v>2</v>
      </c>
      <c r="BR16">
        <v>1</v>
      </c>
      <c r="BS16">
        <v>0</v>
      </c>
      <c r="BT16">
        <v>0</v>
      </c>
      <c r="BU16">
        <v>0</v>
      </c>
      <c r="BV16">
        <v>6</v>
      </c>
      <c r="BW16">
        <v>0</v>
      </c>
      <c r="BX16">
        <v>0</v>
      </c>
      <c r="BY16">
        <v>0</v>
      </c>
      <c r="BZ16">
        <v>0</v>
      </c>
      <c r="CA16">
        <v>0</v>
      </c>
      <c r="CB16">
        <v>8</v>
      </c>
      <c r="CC16">
        <v>0</v>
      </c>
      <c r="CF16">
        <v>0</v>
      </c>
      <c r="CG16">
        <v>8</v>
      </c>
      <c r="CH16">
        <v>8</v>
      </c>
      <c r="CI16" t="s">
        <v>33</v>
      </c>
      <c r="CK16">
        <v>2</v>
      </c>
    </row>
    <row r="17" spans="1:89" x14ac:dyDescent="0.35">
      <c r="A17" t="str">
        <f>_xlfn.XLOOKUP(Table1[[#This Row],[HMIS Project ID]],'Quick HIC'!G:G,'Quick HIC'!D:D,"",0)</f>
        <v>Chapel Hill/Orange County CoC</v>
      </c>
      <c r="B17">
        <v>14</v>
      </c>
      <c r="C17" t="s">
        <v>222</v>
      </c>
      <c r="D17" t="s">
        <v>52</v>
      </c>
      <c r="E17" t="s">
        <v>785</v>
      </c>
      <c r="F17">
        <v>2026</v>
      </c>
      <c r="G17" t="s">
        <v>795</v>
      </c>
      <c r="H17">
        <v>20228</v>
      </c>
      <c r="I17" t="s">
        <v>803</v>
      </c>
      <c r="K17">
        <v>20752</v>
      </c>
      <c r="L17" s="1">
        <v>46048</v>
      </c>
      <c r="M17" t="s">
        <v>39</v>
      </c>
      <c r="O17">
        <v>379135</v>
      </c>
      <c r="P17" t="s">
        <v>34</v>
      </c>
      <c r="Q17" t="s">
        <v>814</v>
      </c>
      <c r="R17" s="1">
        <v>46048</v>
      </c>
      <c r="S17" t="s">
        <v>42</v>
      </c>
      <c r="T17" s="1">
        <v>45292</v>
      </c>
      <c r="V17">
        <v>0</v>
      </c>
      <c r="W17">
        <v>0</v>
      </c>
      <c r="X17">
        <v>0</v>
      </c>
      <c r="Y17">
        <v>0</v>
      </c>
      <c r="Z17">
        <v>0</v>
      </c>
      <c r="AA17">
        <v>0</v>
      </c>
      <c r="AB17">
        <v>1</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J17" t="s">
        <v>1068</v>
      </c>
      <c r="BK17">
        <v>0</v>
      </c>
      <c r="BN17" t="s">
        <v>762</v>
      </c>
      <c r="BO17" t="s">
        <v>222</v>
      </c>
      <c r="BP17">
        <v>27514</v>
      </c>
      <c r="BQ17">
        <v>5</v>
      </c>
      <c r="BR17">
        <v>1</v>
      </c>
      <c r="BS17">
        <v>0</v>
      </c>
      <c r="BT17">
        <v>0</v>
      </c>
      <c r="BU17">
        <v>0</v>
      </c>
      <c r="BV17">
        <v>3</v>
      </c>
      <c r="BW17">
        <v>0</v>
      </c>
      <c r="BX17">
        <v>0</v>
      </c>
      <c r="BY17">
        <v>0</v>
      </c>
      <c r="BZ17">
        <v>0</v>
      </c>
      <c r="CA17">
        <v>0</v>
      </c>
      <c r="CB17">
        <v>8</v>
      </c>
      <c r="CC17">
        <v>0</v>
      </c>
      <c r="CF17">
        <v>0</v>
      </c>
      <c r="CG17">
        <v>8</v>
      </c>
      <c r="CH17">
        <v>8</v>
      </c>
      <c r="CI17" t="s">
        <v>33</v>
      </c>
      <c r="CK17">
        <v>2</v>
      </c>
    </row>
    <row r="18" spans="1:89" x14ac:dyDescent="0.35">
      <c r="A18" t="str">
        <f>_xlfn.XLOOKUP(Table1[[#This Row],[HMIS Project ID]],'Quick HIC'!G:G,'Quick HIC'!D:D,"",0)</f>
        <v>Chapel Hill/Orange County CoC</v>
      </c>
      <c r="B18">
        <v>2</v>
      </c>
      <c r="C18" t="s">
        <v>222</v>
      </c>
      <c r="D18" t="s">
        <v>52</v>
      </c>
      <c r="E18" t="s">
        <v>785</v>
      </c>
      <c r="F18">
        <v>2026</v>
      </c>
      <c r="G18" t="s">
        <v>788</v>
      </c>
      <c r="H18">
        <v>7489</v>
      </c>
      <c r="I18" t="s">
        <v>1051</v>
      </c>
      <c r="K18">
        <v>5461</v>
      </c>
      <c r="L18" s="1">
        <v>46048</v>
      </c>
      <c r="M18" t="s">
        <v>39</v>
      </c>
      <c r="O18">
        <v>379135</v>
      </c>
      <c r="P18" t="s">
        <v>34</v>
      </c>
      <c r="Q18" t="s">
        <v>814</v>
      </c>
      <c r="R18" s="1">
        <v>45315</v>
      </c>
      <c r="S18" t="s">
        <v>24</v>
      </c>
      <c r="T18" s="1">
        <v>40179</v>
      </c>
      <c r="V18">
        <v>0</v>
      </c>
      <c r="W18">
        <v>0</v>
      </c>
      <c r="X18">
        <v>0</v>
      </c>
      <c r="Y18">
        <v>0</v>
      </c>
      <c r="Z18">
        <v>0</v>
      </c>
      <c r="AA18">
        <v>0</v>
      </c>
      <c r="AB18">
        <v>0</v>
      </c>
      <c r="AC18">
        <v>0</v>
      </c>
      <c r="AD18">
        <v>0</v>
      </c>
      <c r="AE18">
        <v>0</v>
      </c>
      <c r="AF18">
        <v>0</v>
      </c>
      <c r="AG18">
        <v>0</v>
      </c>
      <c r="AH18">
        <v>0</v>
      </c>
      <c r="AI18">
        <v>0</v>
      </c>
      <c r="AJ18">
        <v>0</v>
      </c>
      <c r="AK18">
        <v>0</v>
      </c>
      <c r="AL18">
        <v>0</v>
      </c>
      <c r="AM18">
        <v>1</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J18" t="s">
        <v>1068</v>
      </c>
      <c r="BK18">
        <v>0</v>
      </c>
      <c r="BO18" t="s">
        <v>222</v>
      </c>
      <c r="BP18">
        <v>27516</v>
      </c>
      <c r="BQ18">
        <v>0</v>
      </c>
      <c r="BR18">
        <v>0</v>
      </c>
      <c r="BS18">
        <v>0</v>
      </c>
      <c r="BT18">
        <v>0</v>
      </c>
      <c r="BU18">
        <v>0</v>
      </c>
      <c r="BV18">
        <v>2</v>
      </c>
      <c r="BW18">
        <v>2</v>
      </c>
      <c r="BX18">
        <v>0</v>
      </c>
      <c r="BY18">
        <v>0</v>
      </c>
      <c r="BZ18">
        <v>0</v>
      </c>
      <c r="CA18">
        <v>0</v>
      </c>
      <c r="CB18">
        <v>2</v>
      </c>
      <c r="CC18">
        <v>0</v>
      </c>
      <c r="CF18">
        <v>0</v>
      </c>
      <c r="CG18">
        <v>2</v>
      </c>
      <c r="CH18">
        <v>2</v>
      </c>
      <c r="CI18" t="s">
        <v>33</v>
      </c>
      <c r="CK18">
        <v>2</v>
      </c>
    </row>
    <row r="19" spans="1:89" x14ac:dyDescent="0.35">
      <c r="A19" t="str">
        <f>_xlfn.XLOOKUP(Table1[[#This Row],[HMIS Project ID]],'Quick HIC'!G:G,'Quick HIC'!D:D,"",0)</f>
        <v>Durham City &amp; County CoC</v>
      </c>
      <c r="B19">
        <v>4</v>
      </c>
      <c r="C19" t="s">
        <v>222</v>
      </c>
      <c r="D19" t="s">
        <v>28</v>
      </c>
      <c r="E19" t="s">
        <v>223</v>
      </c>
      <c r="F19">
        <v>2026</v>
      </c>
      <c r="G19" t="s">
        <v>69</v>
      </c>
      <c r="H19">
        <v>1479</v>
      </c>
      <c r="I19" t="s">
        <v>229</v>
      </c>
      <c r="K19">
        <v>4685</v>
      </c>
      <c r="L19" s="1">
        <v>46048</v>
      </c>
      <c r="M19" t="s">
        <v>38</v>
      </c>
      <c r="O19">
        <v>370828</v>
      </c>
      <c r="P19" t="s">
        <v>34</v>
      </c>
      <c r="Q19" t="s">
        <v>814</v>
      </c>
      <c r="R19" s="1">
        <v>46048</v>
      </c>
      <c r="S19" t="s">
        <v>24</v>
      </c>
      <c r="T19" s="1">
        <v>40664</v>
      </c>
      <c r="V19">
        <v>0</v>
      </c>
      <c r="W19">
        <v>0</v>
      </c>
      <c r="X19">
        <v>0</v>
      </c>
      <c r="Y19">
        <v>0</v>
      </c>
      <c r="Z19">
        <v>0</v>
      </c>
      <c r="AA19">
        <v>1</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J19" t="s">
        <v>1068</v>
      </c>
      <c r="BK19">
        <v>0</v>
      </c>
      <c r="BL19" t="s">
        <v>230</v>
      </c>
      <c r="BM19" t="s">
        <v>231</v>
      </c>
      <c r="BN19" t="s">
        <v>232</v>
      </c>
      <c r="BO19" t="s">
        <v>222</v>
      </c>
      <c r="BP19">
        <v>27703</v>
      </c>
      <c r="BQ19">
        <v>16</v>
      </c>
      <c r="BR19">
        <v>5</v>
      </c>
      <c r="BS19">
        <v>0</v>
      </c>
      <c r="BT19">
        <v>0</v>
      </c>
      <c r="BU19">
        <v>16</v>
      </c>
      <c r="BV19">
        <v>11</v>
      </c>
      <c r="BW19">
        <v>0</v>
      </c>
      <c r="BX19">
        <v>0</v>
      </c>
      <c r="BY19">
        <v>11</v>
      </c>
      <c r="BZ19">
        <v>0</v>
      </c>
      <c r="CA19">
        <v>0</v>
      </c>
      <c r="CB19">
        <v>27</v>
      </c>
      <c r="CC19">
        <v>0</v>
      </c>
      <c r="CF19">
        <v>0</v>
      </c>
      <c r="CG19">
        <v>27</v>
      </c>
      <c r="CH19">
        <v>27</v>
      </c>
      <c r="CI19" t="s">
        <v>33</v>
      </c>
      <c r="CK19">
        <v>2</v>
      </c>
    </row>
    <row r="20" spans="1:89" x14ac:dyDescent="0.35">
      <c r="A20" t="str">
        <f>_xlfn.XLOOKUP(Table1[[#This Row],[HMIS Project ID]],'Quick HIC'!G:G,'Quick HIC'!D:D,"",0)</f>
        <v>Durham City &amp; County CoC</v>
      </c>
      <c r="B20">
        <v>15</v>
      </c>
      <c r="C20" t="s">
        <v>222</v>
      </c>
      <c r="D20" t="s">
        <v>28</v>
      </c>
      <c r="E20" t="s">
        <v>223</v>
      </c>
      <c r="F20">
        <v>2026</v>
      </c>
      <c r="G20" t="s">
        <v>70</v>
      </c>
      <c r="H20">
        <v>5830</v>
      </c>
      <c r="I20" t="s">
        <v>244</v>
      </c>
      <c r="K20">
        <v>5831</v>
      </c>
      <c r="L20" s="1">
        <v>46048</v>
      </c>
      <c r="M20" t="s">
        <v>38</v>
      </c>
      <c r="O20">
        <v>370828</v>
      </c>
      <c r="P20" t="s">
        <v>34</v>
      </c>
      <c r="Q20" t="s">
        <v>814</v>
      </c>
      <c r="R20" s="1">
        <v>45322</v>
      </c>
      <c r="S20" t="s">
        <v>24</v>
      </c>
      <c r="T20" s="1">
        <v>40933</v>
      </c>
      <c r="V20">
        <v>0</v>
      </c>
      <c r="W20">
        <v>0</v>
      </c>
      <c r="X20">
        <v>0</v>
      </c>
      <c r="Y20">
        <v>0</v>
      </c>
      <c r="Z20">
        <v>0</v>
      </c>
      <c r="AA20">
        <v>1</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1</v>
      </c>
      <c r="BI20" t="s">
        <v>749</v>
      </c>
      <c r="BJ20" t="s">
        <v>1068</v>
      </c>
      <c r="BK20">
        <v>0</v>
      </c>
      <c r="BL20" t="s">
        <v>245</v>
      </c>
      <c r="BN20" t="s">
        <v>246</v>
      </c>
      <c r="BO20" t="s">
        <v>222</v>
      </c>
      <c r="BP20">
        <v>27705</v>
      </c>
      <c r="BQ20">
        <v>0</v>
      </c>
      <c r="BR20">
        <v>0</v>
      </c>
      <c r="BS20">
        <v>0</v>
      </c>
      <c r="BT20">
        <v>0</v>
      </c>
      <c r="BU20">
        <v>0</v>
      </c>
      <c r="BV20">
        <v>6</v>
      </c>
      <c r="BW20">
        <v>6</v>
      </c>
      <c r="BX20">
        <v>0</v>
      </c>
      <c r="BY20">
        <v>0</v>
      </c>
      <c r="BZ20">
        <v>0</v>
      </c>
      <c r="CA20">
        <v>0</v>
      </c>
      <c r="CB20">
        <v>6</v>
      </c>
      <c r="CC20">
        <v>0</v>
      </c>
      <c r="CF20">
        <v>0</v>
      </c>
      <c r="CG20">
        <v>5</v>
      </c>
      <c r="CH20">
        <v>6</v>
      </c>
      <c r="CI20" t="s">
        <v>33</v>
      </c>
      <c r="CK20">
        <v>2</v>
      </c>
    </row>
    <row r="21" spans="1:89" x14ac:dyDescent="0.35">
      <c r="A21" t="str">
        <f>_xlfn.XLOOKUP(Table1[[#This Row],[HMIS Project ID]],'Quick HIC'!G:G,'Quick HIC'!D:D,"",0)</f>
        <v>Durham City &amp; County CoC</v>
      </c>
      <c r="B21">
        <v>21</v>
      </c>
      <c r="C21" t="s">
        <v>222</v>
      </c>
      <c r="D21" t="s">
        <v>28</v>
      </c>
      <c r="E21" t="s">
        <v>223</v>
      </c>
      <c r="F21">
        <v>2026</v>
      </c>
      <c r="G21" t="s">
        <v>70</v>
      </c>
      <c r="H21">
        <v>5830</v>
      </c>
      <c r="I21" t="s">
        <v>256</v>
      </c>
      <c r="K21">
        <v>7321</v>
      </c>
      <c r="L21" s="1">
        <v>46048</v>
      </c>
      <c r="M21" t="s">
        <v>38</v>
      </c>
      <c r="O21">
        <v>370828</v>
      </c>
      <c r="P21" t="s">
        <v>34</v>
      </c>
      <c r="Q21" t="s">
        <v>814</v>
      </c>
      <c r="R21" s="1">
        <v>44593</v>
      </c>
      <c r="S21" t="s">
        <v>24</v>
      </c>
      <c r="T21" s="1">
        <v>43070</v>
      </c>
      <c r="V21">
        <v>0</v>
      </c>
      <c r="W21">
        <v>0</v>
      </c>
      <c r="X21">
        <v>0</v>
      </c>
      <c r="Y21">
        <v>0</v>
      </c>
      <c r="Z21">
        <v>0</v>
      </c>
      <c r="AA21">
        <v>1</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1</v>
      </c>
      <c r="BI21" t="s">
        <v>820</v>
      </c>
      <c r="BJ21" t="s">
        <v>1066</v>
      </c>
      <c r="BK21">
        <v>0</v>
      </c>
      <c r="BL21" t="s">
        <v>257</v>
      </c>
      <c r="BM21" t="s">
        <v>258</v>
      </c>
      <c r="BN21" t="s">
        <v>25</v>
      </c>
      <c r="BO21" t="s">
        <v>222</v>
      </c>
      <c r="BP21">
        <v>27701</v>
      </c>
      <c r="BQ21">
        <v>0</v>
      </c>
      <c r="BR21">
        <v>0</v>
      </c>
      <c r="BS21">
        <v>0</v>
      </c>
      <c r="BT21">
        <v>0</v>
      </c>
      <c r="BU21">
        <v>0</v>
      </c>
      <c r="BV21">
        <v>1</v>
      </c>
      <c r="BW21">
        <v>0</v>
      </c>
      <c r="BX21">
        <v>0</v>
      </c>
      <c r="BY21">
        <v>1</v>
      </c>
      <c r="BZ21">
        <v>0</v>
      </c>
      <c r="CA21">
        <v>0</v>
      </c>
      <c r="CB21">
        <v>1</v>
      </c>
      <c r="CC21">
        <v>0</v>
      </c>
      <c r="CF21">
        <v>0</v>
      </c>
      <c r="CG21">
        <v>0</v>
      </c>
      <c r="CH21">
        <v>1</v>
      </c>
      <c r="CI21" t="s">
        <v>33</v>
      </c>
      <c r="CK21">
        <v>2</v>
      </c>
    </row>
    <row r="22" spans="1:89" x14ac:dyDescent="0.35">
      <c r="A22" t="str">
        <f>_xlfn.XLOOKUP(Table1[[#This Row],[HMIS Project ID]],'Quick HIC'!G:G,'Quick HIC'!D:D,"",0)</f>
        <v>Durham City &amp; County CoC</v>
      </c>
      <c r="B22">
        <v>33</v>
      </c>
      <c r="C22" t="s">
        <v>222</v>
      </c>
      <c r="D22" t="s">
        <v>28</v>
      </c>
      <c r="E22" t="s">
        <v>223</v>
      </c>
      <c r="F22">
        <v>2026</v>
      </c>
      <c r="G22" t="s">
        <v>832</v>
      </c>
      <c r="H22">
        <v>20895</v>
      </c>
      <c r="I22" t="s">
        <v>833</v>
      </c>
      <c r="K22">
        <v>21099</v>
      </c>
      <c r="L22" s="1">
        <v>46048</v>
      </c>
      <c r="M22" t="s">
        <v>36</v>
      </c>
      <c r="N22" t="s">
        <v>234</v>
      </c>
      <c r="O22">
        <v>370828</v>
      </c>
      <c r="P22" t="s">
        <v>33</v>
      </c>
      <c r="Q22" t="s">
        <v>814</v>
      </c>
      <c r="R22" s="1">
        <v>46048</v>
      </c>
      <c r="S22" t="s">
        <v>24</v>
      </c>
      <c r="T22" s="1">
        <v>46048</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1</v>
      </c>
      <c r="BI22" t="s">
        <v>834</v>
      </c>
      <c r="BJ22" t="s">
        <v>1067</v>
      </c>
      <c r="BK22">
        <v>0</v>
      </c>
      <c r="BL22" t="s">
        <v>835</v>
      </c>
      <c r="BN22" t="s">
        <v>25</v>
      </c>
      <c r="BO22" t="s">
        <v>222</v>
      </c>
      <c r="BP22">
        <v>27713</v>
      </c>
      <c r="BQ22">
        <v>0</v>
      </c>
      <c r="BR22">
        <v>0</v>
      </c>
      <c r="BS22">
        <v>0</v>
      </c>
      <c r="BT22">
        <v>0</v>
      </c>
      <c r="BU22">
        <v>0</v>
      </c>
      <c r="BV22">
        <v>0</v>
      </c>
      <c r="BW22">
        <v>0</v>
      </c>
      <c r="BX22">
        <v>0</v>
      </c>
      <c r="BY22">
        <v>0</v>
      </c>
      <c r="BZ22">
        <v>0</v>
      </c>
      <c r="CA22">
        <v>0</v>
      </c>
      <c r="CB22">
        <v>0</v>
      </c>
      <c r="CC22">
        <v>0</v>
      </c>
      <c r="CF22">
        <v>43</v>
      </c>
      <c r="CG22">
        <v>43</v>
      </c>
      <c r="CH22">
        <v>43</v>
      </c>
      <c r="CI22" t="s">
        <v>33</v>
      </c>
      <c r="CK22">
        <v>2</v>
      </c>
    </row>
    <row r="23" spans="1:89" x14ac:dyDescent="0.35">
      <c r="A23" t="str">
        <f>_xlfn.XLOOKUP(Table1[[#This Row],[HMIS Project ID]],'Quick HIC'!G:G,'Quick HIC'!D:D,"",0)</f>
        <v>Durham City &amp; County CoC</v>
      </c>
      <c r="B23">
        <v>5</v>
      </c>
      <c r="C23" t="s">
        <v>222</v>
      </c>
      <c r="D23" t="s">
        <v>28</v>
      </c>
      <c r="E23" t="s">
        <v>223</v>
      </c>
      <c r="F23">
        <v>2026</v>
      </c>
      <c r="G23" t="s">
        <v>71</v>
      </c>
      <c r="H23">
        <v>1620</v>
      </c>
      <c r="I23" t="s">
        <v>233</v>
      </c>
      <c r="K23">
        <v>5004</v>
      </c>
      <c r="L23" s="1">
        <v>46048</v>
      </c>
      <c r="M23" t="s">
        <v>36</v>
      </c>
      <c r="N23" t="s">
        <v>234</v>
      </c>
      <c r="O23">
        <v>379063</v>
      </c>
      <c r="P23" t="s">
        <v>32</v>
      </c>
      <c r="Q23" t="s">
        <v>814</v>
      </c>
      <c r="R23" s="1">
        <v>45047</v>
      </c>
      <c r="S23" t="s">
        <v>42</v>
      </c>
      <c r="T23" s="1">
        <v>40179</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1</v>
      </c>
      <c r="BI23" t="s">
        <v>266</v>
      </c>
      <c r="BJ23" t="s">
        <v>1067</v>
      </c>
      <c r="BK23">
        <v>1</v>
      </c>
      <c r="BN23" t="s">
        <v>25</v>
      </c>
      <c r="BO23" t="s">
        <v>222</v>
      </c>
      <c r="BP23">
        <v>27701</v>
      </c>
      <c r="BQ23">
        <v>8</v>
      </c>
      <c r="BR23">
        <v>2</v>
      </c>
      <c r="BS23">
        <v>0</v>
      </c>
      <c r="BT23">
        <v>0</v>
      </c>
      <c r="BU23">
        <v>0</v>
      </c>
      <c r="BV23">
        <v>3</v>
      </c>
      <c r="BW23">
        <v>0</v>
      </c>
      <c r="BX23">
        <v>0</v>
      </c>
      <c r="BY23">
        <v>0</v>
      </c>
      <c r="BZ23">
        <v>0</v>
      </c>
      <c r="CA23">
        <v>0</v>
      </c>
      <c r="CB23">
        <v>11</v>
      </c>
      <c r="CC23">
        <v>0</v>
      </c>
      <c r="CF23">
        <v>0</v>
      </c>
      <c r="CG23">
        <v>5</v>
      </c>
      <c r="CH23">
        <v>11</v>
      </c>
      <c r="CI23" t="s">
        <v>33</v>
      </c>
      <c r="CK23">
        <v>2</v>
      </c>
    </row>
    <row r="24" spans="1:89" x14ac:dyDescent="0.35">
      <c r="A24" t="str">
        <f>_xlfn.XLOOKUP(Table1[[#This Row],[HMIS Project ID]],'Quick HIC'!G:G,'Quick HIC'!D:D,"",0)</f>
        <v>Durham City &amp; County CoC</v>
      </c>
      <c r="B24">
        <v>26</v>
      </c>
      <c r="C24" t="s">
        <v>222</v>
      </c>
      <c r="D24" t="s">
        <v>28</v>
      </c>
      <c r="E24" t="s">
        <v>223</v>
      </c>
      <c r="F24">
        <v>2026</v>
      </c>
      <c r="G24" t="s">
        <v>72</v>
      </c>
      <c r="H24">
        <v>1746</v>
      </c>
      <c r="I24" t="s">
        <v>264</v>
      </c>
      <c r="K24">
        <v>20413</v>
      </c>
      <c r="L24" s="1">
        <v>46048</v>
      </c>
      <c r="M24" t="s">
        <v>37</v>
      </c>
      <c r="O24">
        <v>379063</v>
      </c>
      <c r="P24" t="s">
        <v>33</v>
      </c>
      <c r="Q24" t="s">
        <v>814</v>
      </c>
      <c r="R24" s="1">
        <v>46048</v>
      </c>
      <c r="S24" t="s">
        <v>24</v>
      </c>
      <c r="T24" s="1">
        <v>44409</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1</v>
      </c>
      <c r="BF24">
        <v>0</v>
      </c>
      <c r="BG24">
        <v>0</v>
      </c>
      <c r="BH24">
        <v>0</v>
      </c>
      <c r="BJ24" t="s">
        <v>1068</v>
      </c>
      <c r="BK24">
        <v>0</v>
      </c>
      <c r="BL24" t="s">
        <v>236</v>
      </c>
      <c r="BN24" t="s">
        <v>25</v>
      </c>
      <c r="BO24" t="s">
        <v>222</v>
      </c>
      <c r="BP24">
        <v>27704</v>
      </c>
      <c r="BQ24">
        <v>0</v>
      </c>
      <c r="BR24">
        <v>0</v>
      </c>
      <c r="BS24">
        <v>0</v>
      </c>
      <c r="BT24">
        <v>0</v>
      </c>
      <c r="BU24">
        <v>0</v>
      </c>
      <c r="BV24">
        <v>58</v>
      </c>
      <c r="BW24">
        <v>0</v>
      </c>
      <c r="BX24">
        <v>0</v>
      </c>
      <c r="BY24">
        <v>0</v>
      </c>
      <c r="BZ24">
        <v>0</v>
      </c>
      <c r="CA24">
        <v>0</v>
      </c>
      <c r="CB24">
        <v>58</v>
      </c>
      <c r="CC24">
        <v>0</v>
      </c>
      <c r="CF24">
        <v>0</v>
      </c>
      <c r="CG24">
        <v>28</v>
      </c>
      <c r="CH24">
        <v>58</v>
      </c>
      <c r="CI24" t="s">
        <v>33</v>
      </c>
      <c r="CK24">
        <v>2</v>
      </c>
    </row>
    <row r="25" spans="1:89" x14ac:dyDescent="0.35">
      <c r="A25" t="str">
        <f>_xlfn.XLOOKUP(Table1[[#This Row],[HMIS Project ID]],'Quick HIC'!G:G,'Quick HIC'!D:D,"",0)</f>
        <v>Durham City &amp; County CoC</v>
      </c>
      <c r="B25">
        <v>6</v>
      </c>
      <c r="C25" t="s">
        <v>222</v>
      </c>
      <c r="D25" t="s">
        <v>28</v>
      </c>
      <c r="E25" t="s">
        <v>223</v>
      </c>
      <c r="F25">
        <v>2026</v>
      </c>
      <c r="G25" t="s">
        <v>72</v>
      </c>
      <c r="H25">
        <v>1746</v>
      </c>
      <c r="I25" t="s">
        <v>235</v>
      </c>
      <c r="K25">
        <v>5230</v>
      </c>
      <c r="L25" s="1">
        <v>46048</v>
      </c>
      <c r="M25" t="s">
        <v>38</v>
      </c>
      <c r="O25">
        <v>379063</v>
      </c>
      <c r="P25" t="s">
        <v>34</v>
      </c>
      <c r="Q25" t="s">
        <v>814</v>
      </c>
      <c r="R25" s="1">
        <v>46048</v>
      </c>
      <c r="S25" t="s">
        <v>24</v>
      </c>
      <c r="T25" s="1">
        <v>40933</v>
      </c>
      <c r="V25">
        <v>0</v>
      </c>
      <c r="W25">
        <v>0</v>
      </c>
      <c r="X25">
        <v>0</v>
      </c>
      <c r="Y25">
        <v>0</v>
      </c>
      <c r="Z25">
        <v>0</v>
      </c>
      <c r="AA25">
        <v>1</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J25" t="s">
        <v>1067</v>
      </c>
      <c r="BK25">
        <v>0</v>
      </c>
      <c r="BL25" t="s">
        <v>815</v>
      </c>
      <c r="BN25" t="s">
        <v>25</v>
      </c>
      <c r="BO25" t="s">
        <v>222</v>
      </c>
      <c r="BP25">
        <v>27703</v>
      </c>
      <c r="BQ25">
        <v>17</v>
      </c>
      <c r="BR25">
        <v>5</v>
      </c>
      <c r="BS25">
        <v>0</v>
      </c>
      <c r="BT25">
        <v>0</v>
      </c>
      <c r="BU25">
        <v>17</v>
      </c>
      <c r="BV25">
        <v>8</v>
      </c>
      <c r="BW25">
        <v>0</v>
      </c>
      <c r="BX25">
        <v>0</v>
      </c>
      <c r="BY25">
        <v>8</v>
      </c>
      <c r="BZ25">
        <v>0</v>
      </c>
      <c r="CA25">
        <v>0</v>
      </c>
      <c r="CB25">
        <v>25</v>
      </c>
      <c r="CC25">
        <v>0</v>
      </c>
      <c r="CF25">
        <v>0</v>
      </c>
      <c r="CG25">
        <v>24</v>
      </c>
      <c r="CH25">
        <v>25</v>
      </c>
      <c r="CI25" t="s">
        <v>33</v>
      </c>
      <c r="CK25">
        <v>2</v>
      </c>
    </row>
    <row r="26" spans="1:89" x14ac:dyDescent="0.35">
      <c r="A26" t="str">
        <f>_xlfn.XLOOKUP(Table1[[#This Row],[HMIS Project ID]],'Quick HIC'!G:G,'Quick HIC'!D:D,"",0)</f>
        <v>Durham City &amp; County CoC</v>
      </c>
      <c r="B26">
        <v>27</v>
      </c>
      <c r="C26" t="s">
        <v>222</v>
      </c>
      <c r="D26" t="s">
        <v>28</v>
      </c>
      <c r="E26" t="s">
        <v>223</v>
      </c>
      <c r="F26">
        <v>2026</v>
      </c>
      <c r="G26" t="s">
        <v>72</v>
      </c>
      <c r="H26">
        <v>1746</v>
      </c>
      <c r="I26" t="s">
        <v>265</v>
      </c>
      <c r="K26">
        <v>20504</v>
      </c>
      <c r="L26" s="1">
        <v>46048</v>
      </c>
      <c r="M26" t="s">
        <v>37</v>
      </c>
      <c r="O26">
        <v>379063</v>
      </c>
      <c r="P26" t="s">
        <v>33</v>
      </c>
      <c r="Q26" t="s">
        <v>814</v>
      </c>
      <c r="R26" s="1">
        <v>46048</v>
      </c>
      <c r="S26" t="s">
        <v>24</v>
      </c>
      <c r="T26" s="1">
        <v>44587</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1</v>
      </c>
      <c r="BE26">
        <v>0</v>
      </c>
      <c r="BF26">
        <v>0</v>
      </c>
      <c r="BG26">
        <v>0</v>
      </c>
      <c r="BH26">
        <v>0</v>
      </c>
      <c r="BJ26" t="s">
        <v>1068</v>
      </c>
      <c r="BK26">
        <v>0</v>
      </c>
      <c r="BL26" t="s">
        <v>236</v>
      </c>
      <c r="BN26" t="s">
        <v>25</v>
      </c>
      <c r="BO26" t="s">
        <v>222</v>
      </c>
      <c r="BP26">
        <v>27713</v>
      </c>
      <c r="BQ26">
        <v>0</v>
      </c>
      <c r="BR26">
        <v>0</v>
      </c>
      <c r="BS26">
        <v>0</v>
      </c>
      <c r="BT26">
        <v>0</v>
      </c>
      <c r="BU26">
        <v>0</v>
      </c>
      <c r="BV26">
        <v>225</v>
      </c>
      <c r="BW26">
        <v>0</v>
      </c>
      <c r="BX26">
        <v>0</v>
      </c>
      <c r="BY26">
        <v>0</v>
      </c>
      <c r="BZ26">
        <v>0</v>
      </c>
      <c r="CA26">
        <v>0</v>
      </c>
      <c r="CB26">
        <v>225</v>
      </c>
      <c r="CC26">
        <v>0</v>
      </c>
      <c r="CF26">
        <v>0</v>
      </c>
      <c r="CG26">
        <v>52</v>
      </c>
      <c r="CH26">
        <v>225</v>
      </c>
      <c r="CI26" t="s">
        <v>33</v>
      </c>
      <c r="CK26">
        <v>2</v>
      </c>
    </row>
    <row r="27" spans="1:89" x14ac:dyDescent="0.35">
      <c r="A27" t="str">
        <f>_xlfn.XLOOKUP(Table1[[#This Row],[HMIS Project ID]],'Quick HIC'!G:G,'Quick HIC'!D:D,"",0)</f>
        <v>Durham City &amp; County CoC</v>
      </c>
      <c r="B27">
        <v>9</v>
      </c>
      <c r="C27" t="s">
        <v>222</v>
      </c>
      <c r="D27" t="s">
        <v>28</v>
      </c>
      <c r="E27" t="s">
        <v>223</v>
      </c>
      <c r="F27">
        <v>2026</v>
      </c>
      <c r="G27" t="s">
        <v>72</v>
      </c>
      <c r="H27">
        <v>1746</v>
      </c>
      <c r="I27" t="s">
        <v>816</v>
      </c>
      <c r="K27">
        <v>5364</v>
      </c>
      <c r="L27" s="1">
        <v>46048</v>
      </c>
      <c r="M27" t="s">
        <v>38</v>
      </c>
      <c r="O27">
        <v>379063</v>
      </c>
      <c r="P27" t="s">
        <v>34</v>
      </c>
      <c r="Q27" t="s">
        <v>814</v>
      </c>
      <c r="R27" s="1">
        <v>46048</v>
      </c>
      <c r="S27" t="s">
        <v>24</v>
      </c>
      <c r="T27" s="1">
        <v>40603</v>
      </c>
      <c r="V27">
        <v>0</v>
      </c>
      <c r="W27">
        <v>0</v>
      </c>
      <c r="X27">
        <v>0</v>
      </c>
      <c r="Y27">
        <v>0</v>
      </c>
      <c r="Z27">
        <v>0</v>
      </c>
      <c r="AA27">
        <v>0</v>
      </c>
      <c r="AB27">
        <v>0</v>
      </c>
      <c r="AC27">
        <v>0</v>
      </c>
      <c r="AD27">
        <v>0</v>
      </c>
      <c r="AE27">
        <v>0</v>
      </c>
      <c r="AF27">
        <v>0</v>
      </c>
      <c r="AG27">
        <v>0</v>
      </c>
      <c r="AH27">
        <v>0</v>
      </c>
      <c r="AI27">
        <v>0</v>
      </c>
      <c r="AJ27">
        <v>0</v>
      </c>
      <c r="AK27">
        <v>0</v>
      </c>
      <c r="AL27">
        <v>1</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J27" t="s">
        <v>1068</v>
      </c>
      <c r="BK27">
        <v>0</v>
      </c>
      <c r="BL27" t="s">
        <v>236</v>
      </c>
      <c r="BN27" t="s">
        <v>25</v>
      </c>
      <c r="BO27" t="s">
        <v>222</v>
      </c>
      <c r="BP27">
        <v>27701</v>
      </c>
      <c r="BQ27">
        <v>19</v>
      </c>
      <c r="BR27">
        <v>6</v>
      </c>
      <c r="BS27">
        <v>19</v>
      </c>
      <c r="BT27">
        <v>0</v>
      </c>
      <c r="BU27">
        <v>0</v>
      </c>
      <c r="BV27">
        <v>106</v>
      </c>
      <c r="BW27">
        <v>106</v>
      </c>
      <c r="BX27">
        <v>0</v>
      </c>
      <c r="BY27">
        <v>0</v>
      </c>
      <c r="BZ27">
        <v>0</v>
      </c>
      <c r="CA27">
        <v>0</v>
      </c>
      <c r="CB27">
        <v>125</v>
      </c>
      <c r="CC27">
        <v>0</v>
      </c>
      <c r="CF27">
        <v>0</v>
      </c>
      <c r="CG27">
        <v>125</v>
      </c>
      <c r="CH27">
        <v>125</v>
      </c>
      <c r="CI27" t="s">
        <v>33</v>
      </c>
      <c r="CK27">
        <v>2</v>
      </c>
    </row>
    <row r="28" spans="1:89" x14ac:dyDescent="0.35">
      <c r="A28" t="str">
        <f>_xlfn.XLOOKUP(Table1[[#This Row],[HMIS Project ID]],'Quick HIC'!G:G,'Quick HIC'!D:D,"",0)</f>
        <v>Durham City &amp; County CoC</v>
      </c>
      <c r="B28">
        <v>25</v>
      </c>
      <c r="C28" t="s">
        <v>222</v>
      </c>
      <c r="D28" t="s">
        <v>28</v>
      </c>
      <c r="E28" t="s">
        <v>223</v>
      </c>
      <c r="F28">
        <v>2026</v>
      </c>
      <c r="G28" t="s">
        <v>823</v>
      </c>
      <c r="H28">
        <v>7143</v>
      </c>
      <c r="I28" t="s">
        <v>824</v>
      </c>
      <c r="K28">
        <v>20386</v>
      </c>
      <c r="L28" s="1">
        <v>46048</v>
      </c>
      <c r="M28" t="s">
        <v>38</v>
      </c>
      <c r="O28">
        <v>379063</v>
      </c>
      <c r="P28" t="s">
        <v>33</v>
      </c>
      <c r="Q28" t="s">
        <v>814</v>
      </c>
      <c r="R28" s="1">
        <v>46048</v>
      </c>
      <c r="S28" t="s">
        <v>24</v>
      </c>
      <c r="T28" s="1">
        <v>44223</v>
      </c>
      <c r="V28">
        <v>0</v>
      </c>
      <c r="W28">
        <v>0</v>
      </c>
      <c r="X28">
        <v>0</v>
      </c>
      <c r="Y28">
        <v>0</v>
      </c>
      <c r="Z28">
        <v>0</v>
      </c>
      <c r="AA28">
        <v>0</v>
      </c>
      <c r="AB28">
        <v>0</v>
      </c>
      <c r="AC28">
        <v>0</v>
      </c>
      <c r="AD28">
        <v>0</v>
      </c>
      <c r="AE28">
        <v>0</v>
      </c>
      <c r="AF28">
        <v>0</v>
      </c>
      <c r="AG28">
        <v>0</v>
      </c>
      <c r="AH28">
        <v>0</v>
      </c>
      <c r="AI28">
        <v>0</v>
      </c>
      <c r="AJ28">
        <v>0</v>
      </c>
      <c r="AK28">
        <v>0</v>
      </c>
      <c r="AL28">
        <v>1</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J28" t="s">
        <v>1068</v>
      </c>
      <c r="BK28">
        <v>0</v>
      </c>
      <c r="BP28">
        <v>27701</v>
      </c>
      <c r="BQ28">
        <v>0</v>
      </c>
      <c r="BR28">
        <v>0</v>
      </c>
      <c r="BS28">
        <v>0</v>
      </c>
      <c r="BT28">
        <v>0</v>
      </c>
      <c r="BU28">
        <v>0</v>
      </c>
      <c r="BV28">
        <v>46</v>
      </c>
      <c r="BW28">
        <v>46</v>
      </c>
      <c r="BX28">
        <v>0</v>
      </c>
      <c r="BY28">
        <v>0</v>
      </c>
      <c r="BZ28">
        <v>0</v>
      </c>
      <c r="CA28">
        <v>0</v>
      </c>
      <c r="CB28">
        <v>46</v>
      </c>
      <c r="CC28">
        <v>0</v>
      </c>
      <c r="CF28">
        <v>0</v>
      </c>
      <c r="CG28">
        <v>36</v>
      </c>
      <c r="CH28">
        <v>46</v>
      </c>
      <c r="CI28" t="s">
        <v>33</v>
      </c>
      <c r="CK28">
        <v>2</v>
      </c>
    </row>
    <row r="29" spans="1:89" x14ac:dyDescent="0.35">
      <c r="A29" t="str">
        <f>_xlfn.XLOOKUP(Table1[[#This Row],[HMIS Project ID]],'Quick HIC'!G:G,'Quick HIC'!D:D,"",0)</f>
        <v>Durham City &amp; County CoC</v>
      </c>
      <c r="B29">
        <v>29</v>
      </c>
      <c r="C29" t="s">
        <v>222</v>
      </c>
      <c r="D29" t="s">
        <v>28</v>
      </c>
      <c r="E29" t="s">
        <v>223</v>
      </c>
      <c r="F29">
        <v>2026</v>
      </c>
      <c r="G29" t="s">
        <v>73</v>
      </c>
      <c r="H29">
        <v>7070</v>
      </c>
      <c r="I29" t="s">
        <v>269</v>
      </c>
      <c r="K29">
        <v>20754</v>
      </c>
      <c r="L29" s="1">
        <v>46048</v>
      </c>
      <c r="M29" t="s">
        <v>39</v>
      </c>
      <c r="O29">
        <v>370828</v>
      </c>
      <c r="P29" t="s">
        <v>34</v>
      </c>
      <c r="Q29" t="s">
        <v>814</v>
      </c>
      <c r="R29" s="1">
        <v>46048</v>
      </c>
      <c r="S29" t="s">
        <v>42</v>
      </c>
      <c r="T29" s="1">
        <v>45261</v>
      </c>
      <c r="V29">
        <v>0</v>
      </c>
      <c r="W29">
        <v>0</v>
      </c>
      <c r="X29">
        <v>0</v>
      </c>
      <c r="Y29">
        <v>0</v>
      </c>
      <c r="Z29">
        <v>0</v>
      </c>
      <c r="AA29">
        <v>0</v>
      </c>
      <c r="AB29">
        <v>1</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J29" t="s">
        <v>1068</v>
      </c>
      <c r="BK29">
        <v>0</v>
      </c>
      <c r="BL29" t="s">
        <v>254</v>
      </c>
      <c r="BN29" t="s">
        <v>25</v>
      </c>
      <c r="BO29" t="s">
        <v>222</v>
      </c>
      <c r="BP29">
        <v>27704</v>
      </c>
      <c r="BQ29">
        <v>20</v>
      </c>
      <c r="BR29">
        <v>7</v>
      </c>
      <c r="BS29">
        <v>0</v>
      </c>
      <c r="BT29">
        <v>0</v>
      </c>
      <c r="BU29">
        <v>0</v>
      </c>
      <c r="BV29">
        <v>3</v>
      </c>
      <c r="BW29">
        <v>0</v>
      </c>
      <c r="BX29">
        <v>0</v>
      </c>
      <c r="BY29">
        <v>0</v>
      </c>
      <c r="BZ29">
        <v>0</v>
      </c>
      <c r="CA29">
        <v>0</v>
      </c>
      <c r="CB29">
        <v>23</v>
      </c>
      <c r="CC29">
        <v>0</v>
      </c>
      <c r="CF29">
        <v>0</v>
      </c>
      <c r="CG29">
        <v>23</v>
      </c>
      <c r="CH29">
        <v>23</v>
      </c>
      <c r="CI29" t="s">
        <v>33</v>
      </c>
      <c r="CK29">
        <v>2</v>
      </c>
    </row>
    <row r="30" spans="1:89" x14ac:dyDescent="0.35">
      <c r="A30" t="str">
        <f>_xlfn.XLOOKUP(Table1[[#This Row],[HMIS Project ID]],'Quick HIC'!G:G,'Quick HIC'!D:D,"",0)</f>
        <v>Durham City &amp; County CoC</v>
      </c>
      <c r="B30">
        <v>19</v>
      </c>
      <c r="C30" t="s">
        <v>222</v>
      </c>
      <c r="D30" t="s">
        <v>28</v>
      </c>
      <c r="E30" t="s">
        <v>223</v>
      </c>
      <c r="F30">
        <v>2026</v>
      </c>
      <c r="G30" t="s">
        <v>73</v>
      </c>
      <c r="H30">
        <v>7070</v>
      </c>
      <c r="I30" t="s">
        <v>253</v>
      </c>
      <c r="K30">
        <v>7071</v>
      </c>
      <c r="L30" s="1">
        <v>46048</v>
      </c>
      <c r="M30" t="s">
        <v>36</v>
      </c>
      <c r="N30" t="s">
        <v>234</v>
      </c>
      <c r="O30">
        <v>370828</v>
      </c>
      <c r="P30" t="s">
        <v>34</v>
      </c>
      <c r="Q30" t="s">
        <v>814</v>
      </c>
      <c r="R30" s="1">
        <v>46048</v>
      </c>
      <c r="S30" t="s">
        <v>24</v>
      </c>
      <c r="T30" s="1">
        <v>41244</v>
      </c>
      <c r="V30">
        <v>1</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1</v>
      </c>
      <c r="BI30" t="s">
        <v>456</v>
      </c>
      <c r="BJ30" t="s">
        <v>1067</v>
      </c>
      <c r="BK30">
        <v>0</v>
      </c>
      <c r="BL30" t="s">
        <v>254</v>
      </c>
      <c r="BN30" t="s">
        <v>25</v>
      </c>
      <c r="BO30" t="s">
        <v>222</v>
      </c>
      <c r="BP30">
        <v>27701</v>
      </c>
      <c r="BQ30">
        <v>74</v>
      </c>
      <c r="BR30">
        <v>20</v>
      </c>
      <c r="BS30">
        <v>0</v>
      </c>
      <c r="BT30">
        <v>0</v>
      </c>
      <c r="BU30">
        <v>0</v>
      </c>
      <c r="BV30">
        <v>0</v>
      </c>
      <c r="BW30">
        <v>0</v>
      </c>
      <c r="BX30">
        <v>0</v>
      </c>
      <c r="BY30">
        <v>0</v>
      </c>
      <c r="BZ30">
        <v>0</v>
      </c>
      <c r="CA30">
        <v>0</v>
      </c>
      <c r="CB30">
        <v>74</v>
      </c>
      <c r="CC30">
        <v>0</v>
      </c>
      <c r="CF30">
        <v>0</v>
      </c>
      <c r="CG30">
        <v>74</v>
      </c>
      <c r="CH30">
        <v>74</v>
      </c>
      <c r="CI30" t="s">
        <v>33</v>
      </c>
      <c r="CK30">
        <v>2</v>
      </c>
    </row>
    <row r="31" spans="1:89" x14ac:dyDescent="0.35">
      <c r="A31" t="str">
        <f>_xlfn.XLOOKUP(Table1[[#This Row],[HMIS Project ID]],'Quick HIC'!G:G,'Quick HIC'!D:D,"",0)</f>
        <v>Durham City &amp; County CoC</v>
      </c>
      <c r="B31">
        <v>30</v>
      </c>
      <c r="C31" t="s">
        <v>222</v>
      </c>
      <c r="D31" t="s">
        <v>28</v>
      </c>
      <c r="E31" t="s">
        <v>223</v>
      </c>
      <c r="F31">
        <v>2026</v>
      </c>
      <c r="G31" t="s">
        <v>74</v>
      </c>
      <c r="H31">
        <v>20777</v>
      </c>
      <c r="I31" t="s">
        <v>826</v>
      </c>
      <c r="K31">
        <v>21013</v>
      </c>
      <c r="L31" s="1">
        <v>46048</v>
      </c>
      <c r="M31" t="s">
        <v>39</v>
      </c>
      <c r="O31">
        <v>379063</v>
      </c>
      <c r="P31" t="s">
        <v>34</v>
      </c>
      <c r="Q31" t="s">
        <v>814</v>
      </c>
      <c r="R31" s="1">
        <v>46048</v>
      </c>
      <c r="S31" t="s">
        <v>24</v>
      </c>
      <c r="T31" s="1">
        <v>45931</v>
      </c>
      <c r="V31">
        <v>0</v>
      </c>
      <c r="W31">
        <v>0</v>
      </c>
      <c r="X31">
        <v>0</v>
      </c>
      <c r="Y31">
        <v>0</v>
      </c>
      <c r="Z31">
        <v>0</v>
      </c>
      <c r="AA31">
        <v>0</v>
      </c>
      <c r="AB31">
        <v>1</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J31" t="s">
        <v>1068</v>
      </c>
      <c r="BK31">
        <v>0</v>
      </c>
      <c r="BL31" t="s">
        <v>225</v>
      </c>
      <c r="BN31" t="s">
        <v>25</v>
      </c>
      <c r="BO31" t="s">
        <v>222</v>
      </c>
      <c r="BP31">
        <v>27701</v>
      </c>
      <c r="BQ31">
        <v>5</v>
      </c>
      <c r="BR31">
        <v>1</v>
      </c>
      <c r="BS31">
        <v>0</v>
      </c>
      <c r="BT31">
        <v>0</v>
      </c>
      <c r="BU31">
        <v>0</v>
      </c>
      <c r="BV31">
        <v>0</v>
      </c>
      <c r="BW31">
        <v>0</v>
      </c>
      <c r="BX31">
        <v>0</v>
      </c>
      <c r="BY31">
        <v>0</v>
      </c>
      <c r="BZ31">
        <v>0</v>
      </c>
      <c r="CA31">
        <v>0</v>
      </c>
      <c r="CB31">
        <v>5</v>
      </c>
      <c r="CC31">
        <v>0</v>
      </c>
      <c r="CF31">
        <v>0</v>
      </c>
      <c r="CG31">
        <v>5</v>
      </c>
      <c r="CH31">
        <v>5</v>
      </c>
      <c r="CI31" t="s">
        <v>33</v>
      </c>
      <c r="CK31">
        <v>2</v>
      </c>
    </row>
    <row r="32" spans="1:89" x14ac:dyDescent="0.35">
      <c r="A32" t="str">
        <f>_xlfn.XLOOKUP(Table1[[#This Row],[HMIS Project ID]],'Quick HIC'!G:G,'Quick HIC'!D:D,"",0)</f>
        <v>Durham City &amp; County CoC</v>
      </c>
      <c r="B32">
        <v>1</v>
      </c>
      <c r="C32" t="s">
        <v>222</v>
      </c>
      <c r="D32" t="s">
        <v>28</v>
      </c>
      <c r="E32" t="s">
        <v>223</v>
      </c>
      <c r="F32">
        <v>2026</v>
      </c>
      <c r="G32" t="s">
        <v>75</v>
      </c>
      <c r="H32">
        <v>1483</v>
      </c>
      <c r="I32" t="s">
        <v>224</v>
      </c>
      <c r="K32">
        <v>1573</v>
      </c>
      <c r="L32" s="1">
        <v>46048</v>
      </c>
      <c r="M32" t="s">
        <v>38</v>
      </c>
      <c r="O32">
        <v>370828</v>
      </c>
      <c r="P32" t="s">
        <v>34</v>
      </c>
      <c r="Q32" t="s">
        <v>814</v>
      </c>
      <c r="R32" s="1">
        <v>45684</v>
      </c>
      <c r="S32" t="s">
        <v>24</v>
      </c>
      <c r="T32" s="1">
        <v>39371</v>
      </c>
      <c r="V32">
        <v>0</v>
      </c>
      <c r="W32">
        <v>0</v>
      </c>
      <c r="X32">
        <v>0</v>
      </c>
      <c r="Y32">
        <v>0</v>
      </c>
      <c r="Z32">
        <v>0</v>
      </c>
      <c r="AA32">
        <v>1</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J32" t="s">
        <v>1066</v>
      </c>
      <c r="BK32">
        <v>0</v>
      </c>
      <c r="BL32" t="s">
        <v>225</v>
      </c>
      <c r="BN32" t="s">
        <v>25</v>
      </c>
      <c r="BO32" t="s">
        <v>222</v>
      </c>
      <c r="BP32">
        <v>27701</v>
      </c>
      <c r="BQ32">
        <v>0</v>
      </c>
      <c r="BR32">
        <v>0</v>
      </c>
      <c r="BS32">
        <v>0</v>
      </c>
      <c r="BT32">
        <v>0</v>
      </c>
      <c r="BU32">
        <v>0</v>
      </c>
      <c r="BV32">
        <v>20</v>
      </c>
      <c r="BW32">
        <v>0</v>
      </c>
      <c r="BX32">
        <v>0</v>
      </c>
      <c r="BY32">
        <v>20</v>
      </c>
      <c r="BZ32">
        <v>0</v>
      </c>
      <c r="CA32">
        <v>0</v>
      </c>
      <c r="CB32">
        <v>20</v>
      </c>
      <c r="CC32">
        <v>0</v>
      </c>
      <c r="CF32">
        <v>0</v>
      </c>
      <c r="CG32">
        <v>17</v>
      </c>
      <c r="CH32">
        <v>20</v>
      </c>
      <c r="CI32" t="s">
        <v>33</v>
      </c>
      <c r="CK32">
        <v>2</v>
      </c>
    </row>
    <row r="33" spans="1:89" x14ac:dyDescent="0.35">
      <c r="A33" t="str">
        <f>_xlfn.XLOOKUP(Table1[[#This Row],[HMIS Project ID]],'Quick HIC'!G:G,'Quick HIC'!D:D,"",0)</f>
        <v>Durham City &amp; County CoC</v>
      </c>
      <c r="B33">
        <v>13</v>
      </c>
      <c r="C33" t="s">
        <v>222</v>
      </c>
      <c r="D33" t="s">
        <v>28</v>
      </c>
      <c r="E33" t="s">
        <v>223</v>
      </c>
      <c r="F33">
        <v>2026</v>
      </c>
      <c r="G33" t="s">
        <v>75</v>
      </c>
      <c r="H33">
        <v>1483</v>
      </c>
      <c r="I33" t="s">
        <v>819</v>
      </c>
      <c r="K33">
        <v>5775</v>
      </c>
      <c r="L33" s="1">
        <v>46048</v>
      </c>
      <c r="M33" t="s">
        <v>39</v>
      </c>
      <c r="O33">
        <v>379063</v>
      </c>
      <c r="P33" t="s">
        <v>34</v>
      </c>
      <c r="Q33" t="s">
        <v>814</v>
      </c>
      <c r="R33" s="1">
        <v>46023</v>
      </c>
      <c r="S33" t="s">
        <v>24</v>
      </c>
      <c r="T33" s="1">
        <v>43831</v>
      </c>
      <c r="V33">
        <v>0</v>
      </c>
      <c r="W33">
        <v>1</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J33" t="s">
        <v>1068</v>
      </c>
      <c r="BK33">
        <v>0</v>
      </c>
      <c r="BL33" t="s">
        <v>225</v>
      </c>
      <c r="BN33" t="s">
        <v>25</v>
      </c>
      <c r="BO33" t="s">
        <v>222</v>
      </c>
      <c r="BP33">
        <v>27701</v>
      </c>
      <c r="BQ33">
        <v>0</v>
      </c>
      <c r="BR33">
        <v>0</v>
      </c>
      <c r="BS33">
        <v>0</v>
      </c>
      <c r="BT33">
        <v>0</v>
      </c>
      <c r="BU33">
        <v>0</v>
      </c>
      <c r="BV33">
        <v>0</v>
      </c>
      <c r="BW33">
        <v>0</v>
      </c>
      <c r="BX33">
        <v>0</v>
      </c>
      <c r="BY33">
        <v>0</v>
      </c>
      <c r="BZ33">
        <v>0</v>
      </c>
      <c r="CA33">
        <v>0</v>
      </c>
      <c r="CB33">
        <v>0</v>
      </c>
      <c r="CC33">
        <v>0</v>
      </c>
      <c r="CF33">
        <v>0</v>
      </c>
      <c r="CG33">
        <v>0</v>
      </c>
      <c r="CH33">
        <v>0</v>
      </c>
      <c r="CI33" t="s">
        <v>33</v>
      </c>
      <c r="CK33">
        <v>2</v>
      </c>
    </row>
    <row r="34" spans="1:89" x14ac:dyDescent="0.35">
      <c r="A34" t="str">
        <f>_xlfn.XLOOKUP(Table1[[#This Row],[HMIS Project ID]],'Quick HIC'!G:G,'Quick HIC'!D:D,"",0)</f>
        <v>Durham City &amp; County CoC</v>
      </c>
      <c r="B34">
        <v>18</v>
      </c>
      <c r="C34" t="s">
        <v>222</v>
      </c>
      <c r="D34" t="s">
        <v>28</v>
      </c>
      <c r="E34" t="s">
        <v>223</v>
      </c>
      <c r="F34">
        <v>2026</v>
      </c>
      <c r="G34" t="s">
        <v>75</v>
      </c>
      <c r="H34">
        <v>1483</v>
      </c>
      <c r="I34" t="s">
        <v>252</v>
      </c>
      <c r="K34">
        <v>6131</v>
      </c>
      <c r="L34" s="1">
        <v>46048</v>
      </c>
      <c r="M34" t="s">
        <v>39</v>
      </c>
      <c r="O34">
        <v>379063</v>
      </c>
      <c r="P34" t="s">
        <v>34</v>
      </c>
      <c r="Q34" t="s">
        <v>814</v>
      </c>
      <c r="R34" s="1">
        <v>46048</v>
      </c>
      <c r="S34" t="s">
        <v>24</v>
      </c>
      <c r="T34" s="1">
        <v>42278</v>
      </c>
      <c r="V34">
        <v>0</v>
      </c>
      <c r="W34">
        <v>0</v>
      </c>
      <c r="X34">
        <v>0</v>
      </c>
      <c r="Y34">
        <v>0</v>
      </c>
      <c r="Z34">
        <v>0</v>
      </c>
      <c r="AA34">
        <v>0</v>
      </c>
      <c r="AB34">
        <v>1</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J34" t="s">
        <v>1068</v>
      </c>
      <c r="BK34">
        <v>0</v>
      </c>
      <c r="BL34" t="s">
        <v>225</v>
      </c>
      <c r="BN34" t="s">
        <v>25</v>
      </c>
      <c r="BO34" t="s">
        <v>222</v>
      </c>
      <c r="BP34">
        <v>27705</v>
      </c>
      <c r="BQ34">
        <v>11</v>
      </c>
      <c r="BR34">
        <v>2</v>
      </c>
      <c r="BS34">
        <v>0</v>
      </c>
      <c r="BT34">
        <v>0</v>
      </c>
      <c r="BU34">
        <v>0</v>
      </c>
      <c r="BV34">
        <v>4</v>
      </c>
      <c r="BW34">
        <v>0</v>
      </c>
      <c r="BX34">
        <v>0</v>
      </c>
      <c r="BY34">
        <v>0</v>
      </c>
      <c r="BZ34">
        <v>0</v>
      </c>
      <c r="CA34">
        <v>0</v>
      </c>
      <c r="CB34">
        <v>15</v>
      </c>
      <c r="CC34">
        <v>0</v>
      </c>
      <c r="CF34">
        <v>0</v>
      </c>
      <c r="CG34">
        <v>15</v>
      </c>
      <c r="CH34">
        <v>15</v>
      </c>
      <c r="CI34" t="s">
        <v>33</v>
      </c>
      <c r="CK34">
        <v>2</v>
      </c>
    </row>
    <row r="35" spans="1:89" x14ac:dyDescent="0.35">
      <c r="A35" t="str">
        <f>_xlfn.XLOOKUP(Table1[[#This Row],[HMIS Project ID]],'Quick HIC'!G:G,'Quick HIC'!D:D,"",0)</f>
        <v>Durham City &amp; County CoC</v>
      </c>
      <c r="B35">
        <v>7</v>
      </c>
      <c r="C35" t="s">
        <v>222</v>
      </c>
      <c r="D35" t="s">
        <v>28</v>
      </c>
      <c r="E35" t="s">
        <v>223</v>
      </c>
      <c r="F35">
        <v>2026</v>
      </c>
      <c r="G35" t="s">
        <v>75</v>
      </c>
      <c r="H35">
        <v>1483</v>
      </c>
      <c r="I35" t="s">
        <v>237</v>
      </c>
      <c r="K35">
        <v>5249</v>
      </c>
      <c r="L35" s="1">
        <v>46048</v>
      </c>
      <c r="M35" t="s">
        <v>39</v>
      </c>
      <c r="O35">
        <v>379063</v>
      </c>
      <c r="P35" t="s">
        <v>34</v>
      </c>
      <c r="Q35" t="s">
        <v>814</v>
      </c>
      <c r="R35" s="1">
        <v>46048</v>
      </c>
      <c r="S35" t="s">
        <v>24</v>
      </c>
      <c r="T35" s="1">
        <v>41668</v>
      </c>
      <c r="V35">
        <v>0</v>
      </c>
      <c r="W35">
        <v>1</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J35" t="s">
        <v>1068</v>
      </c>
      <c r="BK35">
        <v>0</v>
      </c>
      <c r="BL35" t="s">
        <v>225</v>
      </c>
      <c r="BN35" t="s">
        <v>25</v>
      </c>
      <c r="BO35" t="s">
        <v>222</v>
      </c>
      <c r="BP35">
        <v>27703</v>
      </c>
      <c r="BQ35">
        <v>11</v>
      </c>
      <c r="BR35">
        <v>4</v>
      </c>
      <c r="BS35">
        <v>0</v>
      </c>
      <c r="BT35">
        <v>0</v>
      </c>
      <c r="BU35">
        <v>0</v>
      </c>
      <c r="BV35">
        <v>7</v>
      </c>
      <c r="BW35">
        <v>0</v>
      </c>
      <c r="BX35">
        <v>0</v>
      </c>
      <c r="BY35">
        <v>0</v>
      </c>
      <c r="BZ35">
        <v>0</v>
      </c>
      <c r="CA35">
        <v>0</v>
      </c>
      <c r="CB35">
        <v>18</v>
      </c>
      <c r="CC35">
        <v>0</v>
      </c>
      <c r="CF35">
        <v>0</v>
      </c>
      <c r="CG35">
        <v>18</v>
      </c>
      <c r="CH35">
        <v>18</v>
      </c>
      <c r="CI35" t="s">
        <v>33</v>
      </c>
      <c r="CK35">
        <v>2</v>
      </c>
    </row>
    <row r="36" spans="1:89" x14ac:dyDescent="0.35">
      <c r="A36" t="str">
        <f>_xlfn.XLOOKUP(Table1[[#This Row],[HMIS Project ID]],'Quick HIC'!G:G,'Quick HIC'!D:D,"",0)</f>
        <v>Durham City &amp; County CoC</v>
      </c>
      <c r="B36">
        <v>11</v>
      </c>
      <c r="C36" t="s">
        <v>222</v>
      </c>
      <c r="D36" t="s">
        <v>28</v>
      </c>
      <c r="E36" t="s">
        <v>223</v>
      </c>
      <c r="F36">
        <v>2026</v>
      </c>
      <c r="G36" t="s">
        <v>75</v>
      </c>
      <c r="H36">
        <v>1483</v>
      </c>
      <c r="I36" t="s">
        <v>241</v>
      </c>
      <c r="K36">
        <v>5375</v>
      </c>
      <c r="L36" s="1">
        <v>46048</v>
      </c>
      <c r="M36" t="s">
        <v>38</v>
      </c>
      <c r="O36">
        <v>379063</v>
      </c>
      <c r="P36" t="s">
        <v>34</v>
      </c>
      <c r="Q36" t="s">
        <v>814</v>
      </c>
      <c r="R36" s="1">
        <v>46048</v>
      </c>
      <c r="S36" t="s">
        <v>24</v>
      </c>
      <c r="T36" s="1">
        <v>41153</v>
      </c>
      <c r="V36">
        <v>0</v>
      </c>
      <c r="W36">
        <v>0</v>
      </c>
      <c r="X36">
        <v>0</v>
      </c>
      <c r="Y36">
        <v>0</v>
      </c>
      <c r="Z36">
        <v>0</v>
      </c>
      <c r="AA36">
        <v>1</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J36" t="s">
        <v>1068</v>
      </c>
      <c r="BK36">
        <v>0</v>
      </c>
      <c r="BL36" t="s">
        <v>225</v>
      </c>
      <c r="BN36" t="s">
        <v>25</v>
      </c>
      <c r="BO36" t="s">
        <v>222</v>
      </c>
      <c r="BP36">
        <v>27701</v>
      </c>
      <c r="BQ36">
        <v>9</v>
      </c>
      <c r="BR36">
        <v>4</v>
      </c>
      <c r="BS36">
        <v>0</v>
      </c>
      <c r="BT36">
        <v>0</v>
      </c>
      <c r="BU36">
        <v>9</v>
      </c>
      <c r="BV36">
        <v>13</v>
      </c>
      <c r="BW36">
        <v>0</v>
      </c>
      <c r="BX36">
        <v>0</v>
      </c>
      <c r="BY36">
        <v>13</v>
      </c>
      <c r="BZ36">
        <v>0</v>
      </c>
      <c r="CA36">
        <v>0</v>
      </c>
      <c r="CB36">
        <v>22</v>
      </c>
      <c r="CC36">
        <v>0</v>
      </c>
      <c r="CF36">
        <v>0</v>
      </c>
      <c r="CG36">
        <v>22</v>
      </c>
      <c r="CH36">
        <v>22</v>
      </c>
      <c r="CI36" t="s">
        <v>33</v>
      </c>
      <c r="CK36">
        <v>2</v>
      </c>
    </row>
    <row r="37" spans="1:89" x14ac:dyDescent="0.35">
      <c r="A37" t="str">
        <f>_xlfn.XLOOKUP(Table1[[#This Row],[HMIS Project ID]],'Quick HIC'!G:G,'Quick HIC'!D:D,"",0)</f>
        <v>Durham City &amp; County CoC</v>
      </c>
      <c r="B37">
        <v>14</v>
      </c>
      <c r="C37" t="s">
        <v>222</v>
      </c>
      <c r="D37" t="s">
        <v>28</v>
      </c>
      <c r="E37" t="s">
        <v>223</v>
      </c>
      <c r="F37">
        <v>2026</v>
      </c>
      <c r="G37" t="s">
        <v>75</v>
      </c>
      <c r="H37">
        <v>1483</v>
      </c>
      <c r="I37" t="s">
        <v>243</v>
      </c>
      <c r="K37">
        <v>5798</v>
      </c>
      <c r="L37" s="1">
        <v>46048</v>
      </c>
      <c r="M37" t="s">
        <v>38</v>
      </c>
      <c r="O37">
        <v>379063</v>
      </c>
      <c r="P37" t="s">
        <v>34</v>
      </c>
      <c r="Q37" t="s">
        <v>814</v>
      </c>
      <c r="R37" s="1">
        <v>46048</v>
      </c>
      <c r="S37" t="s">
        <v>24</v>
      </c>
      <c r="T37" s="1">
        <v>42019</v>
      </c>
      <c r="V37">
        <v>0</v>
      </c>
      <c r="W37">
        <v>0</v>
      </c>
      <c r="X37">
        <v>0</v>
      </c>
      <c r="Y37">
        <v>0</v>
      </c>
      <c r="Z37">
        <v>0</v>
      </c>
      <c r="AA37">
        <v>1</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J37" t="s">
        <v>1068</v>
      </c>
      <c r="BK37">
        <v>0</v>
      </c>
      <c r="BL37" t="s">
        <v>225</v>
      </c>
      <c r="BN37" t="s">
        <v>25</v>
      </c>
      <c r="BO37" t="s">
        <v>222</v>
      </c>
      <c r="BP37">
        <v>27701</v>
      </c>
      <c r="BQ37">
        <v>0</v>
      </c>
      <c r="BR37">
        <v>0</v>
      </c>
      <c r="BS37">
        <v>0</v>
      </c>
      <c r="BT37">
        <v>0</v>
      </c>
      <c r="BU37">
        <v>0</v>
      </c>
      <c r="BV37">
        <v>15</v>
      </c>
      <c r="BW37">
        <v>0</v>
      </c>
      <c r="BX37">
        <v>0</v>
      </c>
      <c r="BY37">
        <v>0</v>
      </c>
      <c r="BZ37">
        <v>0</v>
      </c>
      <c r="CA37">
        <v>0</v>
      </c>
      <c r="CB37">
        <v>15</v>
      </c>
      <c r="CC37">
        <v>0</v>
      </c>
      <c r="CF37">
        <v>0</v>
      </c>
      <c r="CG37">
        <v>15</v>
      </c>
      <c r="CH37">
        <v>15</v>
      </c>
      <c r="CI37" t="s">
        <v>33</v>
      </c>
      <c r="CK37">
        <v>2</v>
      </c>
    </row>
    <row r="38" spans="1:89" x14ac:dyDescent="0.35">
      <c r="A38" t="str">
        <f>_xlfn.XLOOKUP(Table1[[#This Row],[HMIS Project ID]],'Quick HIC'!G:G,'Quick HIC'!D:D,"",0)</f>
        <v>Durham City &amp; County CoC</v>
      </c>
      <c r="B38">
        <v>2</v>
      </c>
      <c r="C38" t="s">
        <v>222</v>
      </c>
      <c r="D38" t="s">
        <v>28</v>
      </c>
      <c r="E38" t="s">
        <v>223</v>
      </c>
      <c r="F38">
        <v>2026</v>
      </c>
      <c r="G38" t="s">
        <v>75</v>
      </c>
      <c r="H38">
        <v>1483</v>
      </c>
      <c r="I38" t="s">
        <v>226</v>
      </c>
      <c r="K38">
        <v>4544</v>
      </c>
      <c r="L38" s="1">
        <v>46048</v>
      </c>
      <c r="M38" t="s">
        <v>38</v>
      </c>
      <c r="O38">
        <v>370828</v>
      </c>
      <c r="P38" t="s">
        <v>34</v>
      </c>
      <c r="Q38" t="s">
        <v>814</v>
      </c>
      <c r="R38" s="1">
        <v>45682</v>
      </c>
      <c r="S38" t="s">
        <v>24</v>
      </c>
      <c r="T38" s="1">
        <v>40316</v>
      </c>
      <c r="V38">
        <v>0</v>
      </c>
      <c r="W38">
        <v>0</v>
      </c>
      <c r="X38">
        <v>0</v>
      </c>
      <c r="Y38">
        <v>0</v>
      </c>
      <c r="Z38">
        <v>0</v>
      </c>
      <c r="AA38">
        <v>1</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J38" t="s">
        <v>1066</v>
      </c>
      <c r="BK38">
        <v>0</v>
      </c>
      <c r="BL38" t="s">
        <v>227</v>
      </c>
      <c r="BN38" t="s">
        <v>25</v>
      </c>
      <c r="BO38" t="s">
        <v>222</v>
      </c>
      <c r="BP38">
        <v>27704</v>
      </c>
      <c r="BQ38">
        <v>0</v>
      </c>
      <c r="BR38">
        <v>0</v>
      </c>
      <c r="BS38">
        <v>0</v>
      </c>
      <c r="BT38">
        <v>0</v>
      </c>
      <c r="BU38">
        <v>0</v>
      </c>
      <c r="BV38">
        <v>18</v>
      </c>
      <c r="BW38">
        <v>0</v>
      </c>
      <c r="BX38">
        <v>0</v>
      </c>
      <c r="BY38">
        <v>18</v>
      </c>
      <c r="BZ38">
        <v>0</v>
      </c>
      <c r="CA38">
        <v>0</v>
      </c>
      <c r="CB38">
        <v>18</v>
      </c>
      <c r="CC38">
        <v>0</v>
      </c>
      <c r="CF38">
        <v>0</v>
      </c>
      <c r="CG38">
        <v>18</v>
      </c>
      <c r="CH38">
        <v>18</v>
      </c>
      <c r="CI38" t="s">
        <v>33</v>
      </c>
      <c r="CK38">
        <v>2</v>
      </c>
    </row>
    <row r="39" spans="1:89" x14ac:dyDescent="0.35">
      <c r="A39" t="str">
        <f>_xlfn.XLOOKUP(Table1[[#This Row],[HMIS Project ID]],'Quick HIC'!G:G,'Quick HIC'!D:D,"",0)</f>
        <v>Durham City &amp; County CoC</v>
      </c>
      <c r="B39">
        <v>3</v>
      </c>
      <c r="C39" t="s">
        <v>222</v>
      </c>
      <c r="D39" t="s">
        <v>28</v>
      </c>
      <c r="E39" t="s">
        <v>223</v>
      </c>
      <c r="F39">
        <v>2026</v>
      </c>
      <c r="G39" t="s">
        <v>75</v>
      </c>
      <c r="H39">
        <v>1483</v>
      </c>
      <c r="I39" t="s">
        <v>228</v>
      </c>
      <c r="K39">
        <v>4546</v>
      </c>
      <c r="L39" s="1">
        <v>46048</v>
      </c>
      <c r="M39" t="s">
        <v>38</v>
      </c>
      <c r="O39">
        <v>370828</v>
      </c>
      <c r="P39" t="s">
        <v>34</v>
      </c>
      <c r="Q39" t="s">
        <v>814</v>
      </c>
      <c r="R39" s="1">
        <v>46048</v>
      </c>
      <c r="S39" t="s">
        <v>24</v>
      </c>
      <c r="T39" s="1">
        <v>40316</v>
      </c>
      <c r="V39">
        <v>0</v>
      </c>
      <c r="W39">
        <v>0</v>
      </c>
      <c r="X39">
        <v>0</v>
      </c>
      <c r="Y39">
        <v>0</v>
      </c>
      <c r="Z39">
        <v>0</v>
      </c>
      <c r="AA39">
        <v>1</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J39" t="s">
        <v>1067</v>
      </c>
      <c r="BK39">
        <v>0</v>
      </c>
      <c r="BL39" t="s">
        <v>227</v>
      </c>
      <c r="BN39" t="s">
        <v>25</v>
      </c>
      <c r="BO39" t="s">
        <v>222</v>
      </c>
      <c r="BP39">
        <v>27704</v>
      </c>
      <c r="BQ39">
        <v>0</v>
      </c>
      <c r="BR39">
        <v>0</v>
      </c>
      <c r="BS39">
        <v>0</v>
      </c>
      <c r="BT39">
        <v>0</v>
      </c>
      <c r="BU39">
        <v>0</v>
      </c>
      <c r="BV39">
        <v>2</v>
      </c>
      <c r="BW39">
        <v>0</v>
      </c>
      <c r="BX39">
        <v>0</v>
      </c>
      <c r="BY39">
        <v>2</v>
      </c>
      <c r="BZ39">
        <v>0</v>
      </c>
      <c r="CA39">
        <v>0</v>
      </c>
      <c r="CB39">
        <v>2</v>
      </c>
      <c r="CC39">
        <v>0</v>
      </c>
      <c r="CF39">
        <v>0</v>
      </c>
      <c r="CG39">
        <v>2</v>
      </c>
      <c r="CH39">
        <v>2</v>
      </c>
      <c r="CI39" t="s">
        <v>33</v>
      </c>
      <c r="CK39">
        <v>2</v>
      </c>
    </row>
    <row r="40" spans="1:89" x14ac:dyDescent="0.35">
      <c r="A40" t="str">
        <f>_xlfn.XLOOKUP(Table1[[#This Row],[HMIS Project ID]],'Quick HIC'!G:G,'Quick HIC'!D:D,"",0)</f>
        <v>Durham City &amp; County CoC</v>
      </c>
      <c r="B40">
        <v>31</v>
      </c>
      <c r="C40" t="s">
        <v>222</v>
      </c>
      <c r="D40" t="s">
        <v>28</v>
      </c>
      <c r="E40" t="s">
        <v>223</v>
      </c>
      <c r="F40">
        <v>2026</v>
      </c>
      <c r="G40" t="s">
        <v>827</v>
      </c>
      <c r="H40">
        <v>7606</v>
      </c>
      <c r="I40" t="s">
        <v>828</v>
      </c>
      <c r="K40">
        <v>21017</v>
      </c>
      <c r="L40" s="1">
        <v>46048</v>
      </c>
      <c r="M40" t="s">
        <v>36</v>
      </c>
      <c r="N40" t="s">
        <v>234</v>
      </c>
      <c r="O40">
        <v>370828</v>
      </c>
      <c r="P40" t="s">
        <v>34</v>
      </c>
      <c r="Q40" t="s">
        <v>814</v>
      </c>
      <c r="R40" s="1">
        <v>46048</v>
      </c>
      <c r="S40" t="s">
        <v>24</v>
      </c>
      <c r="T40" s="1">
        <v>45976</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1</v>
      </c>
      <c r="BI40" t="s">
        <v>829</v>
      </c>
      <c r="BJ40" t="s">
        <v>1067</v>
      </c>
      <c r="BK40">
        <v>0</v>
      </c>
      <c r="BL40" t="s">
        <v>830</v>
      </c>
      <c r="BN40" t="s">
        <v>25</v>
      </c>
      <c r="BO40" t="s">
        <v>222</v>
      </c>
      <c r="BP40">
        <v>27701</v>
      </c>
      <c r="BQ40">
        <v>0</v>
      </c>
      <c r="BR40">
        <v>0</v>
      </c>
      <c r="BS40">
        <v>0</v>
      </c>
      <c r="BT40">
        <v>0</v>
      </c>
      <c r="BU40">
        <v>0</v>
      </c>
      <c r="BV40">
        <v>0</v>
      </c>
      <c r="BW40">
        <v>0</v>
      </c>
      <c r="BX40">
        <v>0</v>
      </c>
      <c r="BY40">
        <v>0</v>
      </c>
      <c r="BZ40">
        <v>0</v>
      </c>
      <c r="CA40">
        <v>0</v>
      </c>
      <c r="CB40">
        <v>0</v>
      </c>
      <c r="CC40">
        <v>52</v>
      </c>
      <c r="CD40" s="1">
        <v>46048</v>
      </c>
      <c r="CE40" s="1">
        <v>46113</v>
      </c>
      <c r="CF40">
        <v>0</v>
      </c>
      <c r="CG40">
        <v>46</v>
      </c>
      <c r="CH40">
        <v>52</v>
      </c>
      <c r="CI40" t="s">
        <v>33</v>
      </c>
      <c r="CK40">
        <v>2</v>
      </c>
    </row>
    <row r="41" spans="1:89" x14ac:dyDescent="0.35">
      <c r="A41" t="str">
        <f>_xlfn.XLOOKUP(Table1[[#This Row],[HMIS Project ID]],'Quick HIC'!G:G,'Quick HIC'!D:D,"",0)</f>
        <v>Durham City &amp; County CoC</v>
      </c>
      <c r="B41">
        <v>32</v>
      </c>
      <c r="C41" t="s">
        <v>222</v>
      </c>
      <c r="D41" t="s">
        <v>28</v>
      </c>
      <c r="E41" t="s">
        <v>223</v>
      </c>
      <c r="F41">
        <v>2026</v>
      </c>
      <c r="G41" t="s">
        <v>76</v>
      </c>
      <c r="H41">
        <v>7529</v>
      </c>
      <c r="I41" t="s">
        <v>831</v>
      </c>
      <c r="K41">
        <v>21049</v>
      </c>
      <c r="L41" s="1">
        <v>46048</v>
      </c>
      <c r="M41" t="s">
        <v>38</v>
      </c>
      <c r="O41">
        <v>370828</v>
      </c>
      <c r="P41" t="s">
        <v>34</v>
      </c>
      <c r="Q41" t="s">
        <v>814</v>
      </c>
      <c r="R41" s="1">
        <v>46048</v>
      </c>
      <c r="S41" t="s">
        <v>24</v>
      </c>
      <c r="T41" s="1">
        <v>46023</v>
      </c>
      <c r="V41">
        <v>0</v>
      </c>
      <c r="W41">
        <v>0</v>
      </c>
      <c r="X41">
        <v>0</v>
      </c>
      <c r="Y41">
        <v>0</v>
      </c>
      <c r="Z41">
        <v>0</v>
      </c>
      <c r="AA41">
        <v>1</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J41" t="s">
        <v>1068</v>
      </c>
      <c r="BK41">
        <v>0</v>
      </c>
      <c r="BL41" t="s">
        <v>261</v>
      </c>
      <c r="BN41" t="s">
        <v>25</v>
      </c>
      <c r="BO41" t="s">
        <v>222</v>
      </c>
      <c r="BP41">
        <v>27707</v>
      </c>
      <c r="BQ41">
        <v>0</v>
      </c>
      <c r="BR41">
        <v>0</v>
      </c>
      <c r="BS41">
        <v>0</v>
      </c>
      <c r="BT41">
        <v>0</v>
      </c>
      <c r="BU41">
        <v>0</v>
      </c>
      <c r="BV41">
        <v>1</v>
      </c>
      <c r="BW41">
        <v>0</v>
      </c>
      <c r="BX41">
        <v>0</v>
      </c>
      <c r="BY41">
        <v>1</v>
      </c>
      <c r="BZ41">
        <v>0</v>
      </c>
      <c r="CA41">
        <v>0</v>
      </c>
      <c r="CB41">
        <v>1</v>
      </c>
      <c r="CC41">
        <v>0</v>
      </c>
      <c r="CF41">
        <v>0</v>
      </c>
      <c r="CG41">
        <v>1</v>
      </c>
      <c r="CH41">
        <v>1</v>
      </c>
      <c r="CI41" t="s">
        <v>33</v>
      </c>
      <c r="CK41">
        <v>2</v>
      </c>
    </row>
    <row r="42" spans="1:89" x14ac:dyDescent="0.35">
      <c r="A42" t="str">
        <f>_xlfn.XLOOKUP(Table1[[#This Row],[HMIS Project ID]],'Quick HIC'!G:G,'Quick HIC'!D:D,"",0)</f>
        <v>Durham City &amp; County CoC</v>
      </c>
      <c r="B42">
        <v>22</v>
      </c>
      <c r="C42" t="s">
        <v>222</v>
      </c>
      <c r="D42" t="s">
        <v>28</v>
      </c>
      <c r="E42" t="s">
        <v>223</v>
      </c>
      <c r="F42">
        <v>2026</v>
      </c>
      <c r="G42" t="s">
        <v>76</v>
      </c>
      <c r="H42">
        <v>7529</v>
      </c>
      <c r="I42" t="s">
        <v>259</v>
      </c>
      <c r="K42">
        <v>7530</v>
      </c>
      <c r="L42" s="1">
        <v>46048</v>
      </c>
      <c r="M42" t="s">
        <v>36</v>
      </c>
      <c r="N42" t="s">
        <v>260</v>
      </c>
      <c r="O42">
        <v>370828</v>
      </c>
      <c r="P42" t="s">
        <v>34</v>
      </c>
      <c r="Q42" t="s">
        <v>814</v>
      </c>
      <c r="R42" s="1">
        <v>46048</v>
      </c>
      <c r="S42" t="s">
        <v>24</v>
      </c>
      <c r="T42" s="1">
        <v>43435</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1</v>
      </c>
      <c r="BI42" t="s">
        <v>821</v>
      </c>
      <c r="BJ42" t="s">
        <v>1068</v>
      </c>
      <c r="BK42">
        <v>0</v>
      </c>
      <c r="BL42" t="s">
        <v>261</v>
      </c>
      <c r="BN42" t="s">
        <v>25</v>
      </c>
      <c r="BO42" t="s">
        <v>222</v>
      </c>
      <c r="BP42">
        <v>27704</v>
      </c>
      <c r="BQ42">
        <v>0</v>
      </c>
      <c r="BR42">
        <v>0</v>
      </c>
      <c r="BS42">
        <v>0</v>
      </c>
      <c r="BT42">
        <v>0</v>
      </c>
      <c r="BU42">
        <v>0</v>
      </c>
      <c r="BV42">
        <v>4</v>
      </c>
      <c r="BW42">
        <v>0</v>
      </c>
      <c r="BX42">
        <v>0</v>
      </c>
      <c r="BY42">
        <v>0</v>
      </c>
      <c r="BZ42">
        <v>0</v>
      </c>
      <c r="CA42">
        <v>0</v>
      </c>
      <c r="CB42">
        <v>4</v>
      </c>
      <c r="CC42">
        <v>0</v>
      </c>
      <c r="CF42">
        <v>0</v>
      </c>
      <c r="CG42">
        <v>4</v>
      </c>
      <c r="CH42">
        <v>4</v>
      </c>
      <c r="CI42" t="s">
        <v>33</v>
      </c>
      <c r="CK42">
        <v>2</v>
      </c>
    </row>
    <row r="43" spans="1:89" x14ac:dyDescent="0.35">
      <c r="A43" t="str">
        <f>_xlfn.XLOOKUP(Table1[[#This Row],[HMIS Project ID]],'Quick HIC'!G:G,'Quick HIC'!D:D,"",0)</f>
        <v>Durham City &amp; County CoC</v>
      </c>
      <c r="B43">
        <v>24</v>
      </c>
      <c r="C43" t="s">
        <v>222</v>
      </c>
      <c r="D43" t="s">
        <v>28</v>
      </c>
      <c r="E43" t="s">
        <v>223</v>
      </c>
      <c r="F43">
        <v>2026</v>
      </c>
      <c r="G43" t="s">
        <v>76</v>
      </c>
      <c r="H43">
        <v>7529</v>
      </c>
      <c r="I43" t="s">
        <v>262</v>
      </c>
      <c r="K43">
        <v>20204</v>
      </c>
      <c r="L43" s="1">
        <v>46048</v>
      </c>
      <c r="M43" t="s">
        <v>39</v>
      </c>
      <c r="O43">
        <v>370828</v>
      </c>
      <c r="P43" t="s">
        <v>34</v>
      </c>
      <c r="Q43" t="s">
        <v>814</v>
      </c>
      <c r="R43" s="1">
        <v>46048</v>
      </c>
      <c r="S43" t="s">
        <v>24</v>
      </c>
      <c r="T43" s="1">
        <v>43831</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1</v>
      </c>
      <c r="BI43" t="s">
        <v>263</v>
      </c>
      <c r="BJ43" t="s">
        <v>1068</v>
      </c>
      <c r="BK43">
        <v>0</v>
      </c>
      <c r="BL43" t="s">
        <v>261</v>
      </c>
      <c r="BN43" t="s">
        <v>25</v>
      </c>
      <c r="BO43" t="s">
        <v>222</v>
      </c>
      <c r="BP43">
        <v>27707</v>
      </c>
      <c r="BQ43">
        <v>0</v>
      </c>
      <c r="BR43">
        <v>0</v>
      </c>
      <c r="BS43">
        <v>0</v>
      </c>
      <c r="BT43">
        <v>0</v>
      </c>
      <c r="BU43">
        <v>0</v>
      </c>
      <c r="BV43">
        <v>5</v>
      </c>
      <c r="BW43">
        <v>0</v>
      </c>
      <c r="BX43">
        <v>0</v>
      </c>
      <c r="BY43">
        <v>0</v>
      </c>
      <c r="BZ43">
        <v>0</v>
      </c>
      <c r="CA43">
        <v>0</v>
      </c>
      <c r="CB43">
        <v>5</v>
      </c>
      <c r="CC43">
        <v>0</v>
      </c>
      <c r="CF43">
        <v>0</v>
      </c>
      <c r="CG43">
        <v>5</v>
      </c>
      <c r="CH43">
        <v>5</v>
      </c>
      <c r="CI43" t="s">
        <v>33</v>
      </c>
      <c r="CK43">
        <v>2</v>
      </c>
    </row>
    <row r="44" spans="1:89" x14ac:dyDescent="0.35">
      <c r="A44" t="str">
        <f>_xlfn.XLOOKUP(Table1[[#This Row],[HMIS Project ID]],'Quick HIC'!G:G,'Quick HIC'!D:D,"",0)</f>
        <v>Durham City &amp; County CoC</v>
      </c>
      <c r="B44">
        <v>8</v>
      </c>
      <c r="C44" t="s">
        <v>222</v>
      </c>
      <c r="D44" t="s">
        <v>28</v>
      </c>
      <c r="E44" t="s">
        <v>223</v>
      </c>
      <c r="F44">
        <v>2026</v>
      </c>
      <c r="G44" t="s">
        <v>77</v>
      </c>
      <c r="H44">
        <v>1048</v>
      </c>
      <c r="I44" t="s">
        <v>238</v>
      </c>
      <c r="K44">
        <v>5363</v>
      </c>
      <c r="L44" s="1">
        <v>46048</v>
      </c>
      <c r="M44" t="s">
        <v>40</v>
      </c>
      <c r="O44">
        <v>379063</v>
      </c>
      <c r="P44" t="s">
        <v>34</v>
      </c>
      <c r="Q44" t="s">
        <v>814</v>
      </c>
      <c r="R44" s="1">
        <v>45839</v>
      </c>
      <c r="S44" t="s">
        <v>24</v>
      </c>
      <c r="T44" s="1">
        <v>40603</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1</v>
      </c>
      <c r="AR44">
        <v>0</v>
      </c>
      <c r="AS44">
        <v>0</v>
      </c>
      <c r="AT44">
        <v>0</v>
      </c>
      <c r="AU44">
        <v>0</v>
      </c>
      <c r="AV44">
        <v>0</v>
      </c>
      <c r="AW44">
        <v>0</v>
      </c>
      <c r="AX44">
        <v>0</v>
      </c>
      <c r="AY44">
        <v>0</v>
      </c>
      <c r="AZ44">
        <v>0</v>
      </c>
      <c r="BA44">
        <v>0</v>
      </c>
      <c r="BB44">
        <v>0</v>
      </c>
      <c r="BC44">
        <v>0</v>
      </c>
      <c r="BD44">
        <v>0</v>
      </c>
      <c r="BE44">
        <v>0</v>
      </c>
      <c r="BF44">
        <v>0</v>
      </c>
      <c r="BG44">
        <v>0</v>
      </c>
      <c r="BH44">
        <v>0</v>
      </c>
      <c r="BJ44" t="s">
        <v>1066</v>
      </c>
      <c r="BK44">
        <v>0</v>
      </c>
      <c r="BL44" t="s">
        <v>239</v>
      </c>
      <c r="BN44" t="s">
        <v>25</v>
      </c>
      <c r="BO44" t="s">
        <v>222</v>
      </c>
      <c r="BP44">
        <v>27707</v>
      </c>
      <c r="BQ44">
        <v>0</v>
      </c>
      <c r="BR44">
        <v>0</v>
      </c>
      <c r="BS44">
        <v>0</v>
      </c>
      <c r="BT44">
        <v>0</v>
      </c>
      <c r="BU44">
        <v>0</v>
      </c>
      <c r="BV44">
        <v>15</v>
      </c>
      <c r="BW44">
        <v>15</v>
      </c>
      <c r="BX44">
        <v>0</v>
      </c>
      <c r="BY44">
        <v>0</v>
      </c>
      <c r="BZ44">
        <v>0</v>
      </c>
      <c r="CA44">
        <v>0</v>
      </c>
      <c r="CB44">
        <v>15</v>
      </c>
      <c r="CC44">
        <v>0</v>
      </c>
      <c r="CF44">
        <v>0</v>
      </c>
      <c r="CG44">
        <v>9</v>
      </c>
      <c r="CH44">
        <v>15</v>
      </c>
      <c r="CI44" t="s">
        <v>33</v>
      </c>
      <c r="CK44">
        <v>2</v>
      </c>
    </row>
    <row r="45" spans="1:89" x14ac:dyDescent="0.35">
      <c r="A45" t="str">
        <f>_xlfn.XLOOKUP(Table1[[#This Row],[HMIS Project ID]],'Quick HIC'!G:G,'Quick HIC'!D:D,"",0)</f>
        <v>Durham City &amp; County CoC</v>
      </c>
      <c r="B45">
        <v>16</v>
      </c>
      <c r="C45" t="s">
        <v>222</v>
      </c>
      <c r="D45" t="s">
        <v>28</v>
      </c>
      <c r="E45" t="s">
        <v>223</v>
      </c>
      <c r="F45">
        <v>2026</v>
      </c>
      <c r="G45" t="s">
        <v>78</v>
      </c>
      <c r="H45">
        <v>1562</v>
      </c>
      <c r="I45" t="s">
        <v>247</v>
      </c>
      <c r="K45">
        <v>5837</v>
      </c>
      <c r="L45" s="1">
        <v>46048</v>
      </c>
      <c r="M45" t="s">
        <v>36</v>
      </c>
      <c r="N45" t="s">
        <v>234</v>
      </c>
      <c r="O45">
        <v>370828</v>
      </c>
      <c r="P45" t="s">
        <v>34</v>
      </c>
      <c r="Q45" t="s">
        <v>814</v>
      </c>
      <c r="R45" s="1">
        <v>46048</v>
      </c>
      <c r="S45" t="s">
        <v>24</v>
      </c>
      <c r="T45" s="1">
        <v>42231</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1</v>
      </c>
      <c r="BI45" t="s">
        <v>248</v>
      </c>
      <c r="BJ45" t="s">
        <v>1067</v>
      </c>
      <c r="BK45">
        <v>0</v>
      </c>
      <c r="BL45" t="s">
        <v>249</v>
      </c>
      <c r="BM45" t="s">
        <v>250</v>
      </c>
      <c r="BN45" t="s">
        <v>25</v>
      </c>
      <c r="BO45" t="s">
        <v>222</v>
      </c>
      <c r="BP45">
        <v>27702</v>
      </c>
      <c r="BQ45">
        <v>32</v>
      </c>
      <c r="BR45">
        <v>8</v>
      </c>
      <c r="BS45">
        <v>0</v>
      </c>
      <c r="BT45">
        <v>0</v>
      </c>
      <c r="BU45">
        <v>0</v>
      </c>
      <c r="BV45">
        <v>0</v>
      </c>
      <c r="BW45">
        <v>0</v>
      </c>
      <c r="BX45">
        <v>0</v>
      </c>
      <c r="BY45">
        <v>0</v>
      </c>
      <c r="BZ45">
        <v>0</v>
      </c>
      <c r="CA45">
        <v>0</v>
      </c>
      <c r="CB45">
        <v>32</v>
      </c>
      <c r="CC45">
        <v>0</v>
      </c>
      <c r="CF45">
        <v>0</v>
      </c>
      <c r="CG45">
        <v>21</v>
      </c>
      <c r="CH45">
        <v>32</v>
      </c>
      <c r="CI45" t="s">
        <v>33</v>
      </c>
      <c r="CK45">
        <v>2</v>
      </c>
    </row>
    <row r="46" spans="1:89" x14ac:dyDescent="0.35">
      <c r="A46" t="str">
        <f>_xlfn.XLOOKUP(Table1[[#This Row],[HMIS Project ID]],'Quick HIC'!G:G,'Quick HIC'!D:D,"",0)</f>
        <v>Durham City &amp; County CoC</v>
      </c>
      <c r="B46">
        <v>20</v>
      </c>
      <c r="C46" t="s">
        <v>222</v>
      </c>
      <c r="D46" t="s">
        <v>28</v>
      </c>
      <c r="E46" t="s">
        <v>223</v>
      </c>
      <c r="F46">
        <v>2026</v>
      </c>
      <c r="G46" t="s">
        <v>78</v>
      </c>
      <c r="H46">
        <v>1562</v>
      </c>
      <c r="I46" t="s">
        <v>255</v>
      </c>
      <c r="K46">
        <v>7168</v>
      </c>
      <c r="L46" s="1">
        <v>46048</v>
      </c>
      <c r="M46" t="s">
        <v>39</v>
      </c>
      <c r="O46">
        <v>379063</v>
      </c>
      <c r="P46" t="s">
        <v>34</v>
      </c>
      <c r="Q46" t="s">
        <v>814</v>
      </c>
      <c r="R46" s="1">
        <v>46048</v>
      </c>
      <c r="S46" t="s">
        <v>24</v>
      </c>
      <c r="T46" s="1">
        <v>42795</v>
      </c>
      <c r="V46">
        <v>0</v>
      </c>
      <c r="W46">
        <v>0</v>
      </c>
      <c r="X46">
        <v>0</v>
      </c>
      <c r="Y46">
        <v>0</v>
      </c>
      <c r="Z46">
        <v>0</v>
      </c>
      <c r="AA46">
        <v>0</v>
      </c>
      <c r="AB46">
        <v>1</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J46" t="s">
        <v>1068</v>
      </c>
      <c r="BK46">
        <v>0</v>
      </c>
      <c r="BL46" t="s">
        <v>249</v>
      </c>
      <c r="BN46" t="s">
        <v>25</v>
      </c>
      <c r="BO46" t="s">
        <v>222</v>
      </c>
      <c r="BP46">
        <v>27705</v>
      </c>
      <c r="BQ46">
        <v>2</v>
      </c>
      <c r="BR46">
        <v>1</v>
      </c>
      <c r="BS46">
        <v>0</v>
      </c>
      <c r="BT46">
        <v>0</v>
      </c>
      <c r="BU46">
        <v>0</v>
      </c>
      <c r="BV46">
        <v>13</v>
      </c>
      <c r="BW46">
        <v>0</v>
      </c>
      <c r="BX46">
        <v>0</v>
      </c>
      <c r="BY46">
        <v>0</v>
      </c>
      <c r="BZ46">
        <v>0</v>
      </c>
      <c r="CA46">
        <v>0</v>
      </c>
      <c r="CB46">
        <v>15</v>
      </c>
      <c r="CC46">
        <v>0</v>
      </c>
      <c r="CF46">
        <v>0</v>
      </c>
      <c r="CG46">
        <v>15</v>
      </c>
      <c r="CH46">
        <v>15</v>
      </c>
      <c r="CI46" t="s">
        <v>33</v>
      </c>
      <c r="CK46">
        <v>2</v>
      </c>
    </row>
    <row r="47" spans="1:89" x14ac:dyDescent="0.35">
      <c r="A47" t="str">
        <f>_xlfn.XLOOKUP(Table1[[#This Row],[HMIS Project ID]],'Quick HIC'!G:G,'Quick HIC'!D:D,"",0)</f>
        <v>Durham City &amp; County CoC</v>
      </c>
      <c r="B47">
        <v>17</v>
      </c>
      <c r="C47" t="s">
        <v>222</v>
      </c>
      <c r="D47" t="s">
        <v>28</v>
      </c>
      <c r="E47" t="s">
        <v>223</v>
      </c>
      <c r="F47">
        <v>2026</v>
      </c>
      <c r="G47" t="s">
        <v>78</v>
      </c>
      <c r="H47">
        <v>1562</v>
      </c>
      <c r="I47" t="s">
        <v>251</v>
      </c>
      <c r="K47">
        <v>5838</v>
      </c>
      <c r="L47" s="1">
        <v>46048</v>
      </c>
      <c r="M47" t="s">
        <v>36</v>
      </c>
      <c r="N47" t="s">
        <v>234</v>
      </c>
      <c r="O47">
        <v>379063</v>
      </c>
      <c r="P47" t="s">
        <v>34</v>
      </c>
      <c r="Q47" t="s">
        <v>814</v>
      </c>
      <c r="R47" s="1">
        <v>45684</v>
      </c>
      <c r="S47" t="s">
        <v>24</v>
      </c>
      <c r="T47" s="1">
        <v>42231</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1</v>
      </c>
      <c r="BI47" t="s">
        <v>248</v>
      </c>
      <c r="BJ47" t="s">
        <v>1067</v>
      </c>
      <c r="BK47">
        <v>0</v>
      </c>
      <c r="BL47" t="s">
        <v>249</v>
      </c>
      <c r="BM47" t="s">
        <v>250</v>
      </c>
      <c r="BN47" t="s">
        <v>25</v>
      </c>
      <c r="BO47" t="s">
        <v>222</v>
      </c>
      <c r="BP47">
        <v>27702</v>
      </c>
      <c r="BQ47">
        <v>0</v>
      </c>
      <c r="BR47">
        <v>0</v>
      </c>
      <c r="BS47">
        <v>0</v>
      </c>
      <c r="BT47">
        <v>0</v>
      </c>
      <c r="BU47">
        <v>0</v>
      </c>
      <c r="BV47">
        <v>62</v>
      </c>
      <c r="BW47">
        <v>0</v>
      </c>
      <c r="BX47">
        <v>0</v>
      </c>
      <c r="BY47">
        <v>0</v>
      </c>
      <c r="BZ47">
        <v>0</v>
      </c>
      <c r="CA47">
        <v>0</v>
      </c>
      <c r="CB47">
        <v>62</v>
      </c>
      <c r="CC47">
        <v>0</v>
      </c>
      <c r="CF47">
        <v>0</v>
      </c>
      <c r="CG47">
        <v>61</v>
      </c>
      <c r="CH47">
        <v>62</v>
      </c>
      <c r="CI47" t="s">
        <v>33</v>
      </c>
      <c r="CK47">
        <v>2</v>
      </c>
    </row>
    <row r="48" spans="1:89" x14ac:dyDescent="0.35">
      <c r="A48" t="str">
        <f>_xlfn.XLOOKUP(Table1[[#This Row],[HMIS Project ID]],'Quick HIC'!G:G,'Quick HIC'!D:D,"",0)</f>
        <v>Durham City &amp; County CoC</v>
      </c>
      <c r="B48">
        <v>23</v>
      </c>
      <c r="C48" t="s">
        <v>222</v>
      </c>
      <c r="D48" t="s">
        <v>28</v>
      </c>
      <c r="E48" t="s">
        <v>223</v>
      </c>
      <c r="F48">
        <v>2026</v>
      </c>
      <c r="G48" t="s">
        <v>78</v>
      </c>
      <c r="H48">
        <v>1562</v>
      </c>
      <c r="I48" t="s">
        <v>822</v>
      </c>
      <c r="K48">
        <v>20203</v>
      </c>
      <c r="L48" s="1">
        <v>46048</v>
      </c>
      <c r="M48" t="s">
        <v>36</v>
      </c>
      <c r="N48" t="s">
        <v>234</v>
      </c>
      <c r="O48">
        <v>379063</v>
      </c>
      <c r="P48" t="s">
        <v>34</v>
      </c>
      <c r="Q48" t="s">
        <v>814</v>
      </c>
      <c r="R48" s="1">
        <v>45685</v>
      </c>
      <c r="S48" t="s">
        <v>24</v>
      </c>
      <c r="T48" s="1">
        <v>43880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1</v>
      </c>
      <c r="BI48" t="s">
        <v>266</v>
      </c>
      <c r="BJ48" t="s">
        <v>1067</v>
      </c>
      <c r="BK48">
        <v>0</v>
      </c>
      <c r="BL48" t="s">
        <v>249</v>
      </c>
      <c r="BM48" t="s">
        <v>250</v>
      </c>
      <c r="BN48" t="s">
        <v>25</v>
      </c>
      <c r="BO48" t="s">
        <v>222</v>
      </c>
      <c r="BP48">
        <v>27702</v>
      </c>
      <c r="BQ48">
        <v>0</v>
      </c>
      <c r="BR48">
        <v>0</v>
      </c>
      <c r="BS48">
        <v>0</v>
      </c>
      <c r="BT48">
        <v>0</v>
      </c>
      <c r="BU48">
        <v>0</v>
      </c>
      <c r="BV48">
        <v>0</v>
      </c>
      <c r="BW48">
        <v>0</v>
      </c>
      <c r="BX48">
        <v>0</v>
      </c>
      <c r="BY48">
        <v>0</v>
      </c>
      <c r="BZ48">
        <v>0</v>
      </c>
      <c r="CA48">
        <v>0</v>
      </c>
      <c r="CB48">
        <v>0</v>
      </c>
      <c r="CC48">
        <v>0</v>
      </c>
      <c r="CF48">
        <v>10</v>
      </c>
      <c r="CG48">
        <v>9</v>
      </c>
      <c r="CH48">
        <v>10</v>
      </c>
      <c r="CI48" t="s">
        <v>33</v>
      </c>
      <c r="CK48">
        <v>2</v>
      </c>
    </row>
    <row r="49" spans="1:89" x14ac:dyDescent="0.35">
      <c r="A49" t="str">
        <f>_xlfn.XLOOKUP(Table1[[#This Row],[HMIS Project ID]],'Quick HIC'!G:G,'Quick HIC'!D:D,"",0)</f>
        <v>Durham City &amp; County CoC</v>
      </c>
      <c r="B49">
        <v>10</v>
      </c>
      <c r="C49" t="s">
        <v>222</v>
      </c>
      <c r="D49" t="s">
        <v>28</v>
      </c>
      <c r="E49" t="s">
        <v>223</v>
      </c>
      <c r="F49">
        <v>2026</v>
      </c>
      <c r="G49" t="s">
        <v>79</v>
      </c>
      <c r="H49">
        <v>5367</v>
      </c>
      <c r="I49" t="s">
        <v>240</v>
      </c>
      <c r="K49">
        <v>5368</v>
      </c>
      <c r="L49" s="1">
        <v>46048</v>
      </c>
      <c r="M49" t="s">
        <v>36</v>
      </c>
      <c r="N49" t="s">
        <v>234</v>
      </c>
      <c r="O49">
        <v>379063</v>
      </c>
      <c r="P49" t="s">
        <v>34</v>
      </c>
      <c r="Q49" t="s">
        <v>814</v>
      </c>
      <c r="R49" s="1">
        <v>42396</v>
      </c>
      <c r="S49" t="s">
        <v>24</v>
      </c>
      <c r="T49" s="1">
        <v>41186</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1</v>
      </c>
      <c r="AU49">
        <v>0</v>
      </c>
      <c r="AV49">
        <v>0</v>
      </c>
      <c r="AW49">
        <v>0</v>
      </c>
      <c r="AX49">
        <v>0</v>
      </c>
      <c r="AY49">
        <v>0</v>
      </c>
      <c r="AZ49">
        <v>0</v>
      </c>
      <c r="BA49">
        <v>0</v>
      </c>
      <c r="BB49">
        <v>0</v>
      </c>
      <c r="BC49">
        <v>0</v>
      </c>
      <c r="BD49">
        <v>0</v>
      </c>
      <c r="BE49">
        <v>0</v>
      </c>
      <c r="BF49">
        <v>0</v>
      </c>
      <c r="BG49">
        <v>0</v>
      </c>
      <c r="BH49">
        <v>0</v>
      </c>
      <c r="BJ49" t="s">
        <v>1066</v>
      </c>
      <c r="BK49">
        <v>0</v>
      </c>
      <c r="BL49" t="s">
        <v>817</v>
      </c>
      <c r="BN49" t="s">
        <v>25</v>
      </c>
      <c r="BO49" t="s">
        <v>222</v>
      </c>
      <c r="BP49">
        <v>27703</v>
      </c>
      <c r="BQ49">
        <v>0</v>
      </c>
      <c r="BR49">
        <v>0</v>
      </c>
      <c r="BS49">
        <v>0</v>
      </c>
      <c r="BT49">
        <v>0</v>
      </c>
      <c r="BU49">
        <v>0</v>
      </c>
      <c r="BV49">
        <v>12</v>
      </c>
      <c r="BW49">
        <v>12</v>
      </c>
      <c r="BX49">
        <v>0</v>
      </c>
      <c r="BY49">
        <v>0</v>
      </c>
      <c r="BZ49">
        <v>0</v>
      </c>
      <c r="CA49">
        <v>0</v>
      </c>
      <c r="CB49">
        <v>12</v>
      </c>
      <c r="CC49">
        <v>0</v>
      </c>
      <c r="CF49">
        <v>0</v>
      </c>
      <c r="CG49">
        <v>12</v>
      </c>
      <c r="CH49">
        <v>12</v>
      </c>
      <c r="CI49" t="s">
        <v>33</v>
      </c>
      <c r="CK49">
        <v>2</v>
      </c>
    </row>
    <row r="50" spans="1:89" x14ac:dyDescent="0.35">
      <c r="A50" t="str">
        <f>_xlfn.XLOOKUP(Table1[[#This Row],[HMIS Project ID]],'Quick HIC'!G:G,'Quick HIC'!D:D,"",0)</f>
        <v>Durham City &amp; County CoC</v>
      </c>
      <c r="B50">
        <v>12</v>
      </c>
      <c r="C50" t="s">
        <v>222</v>
      </c>
      <c r="D50" t="s">
        <v>28</v>
      </c>
      <c r="E50" t="s">
        <v>223</v>
      </c>
      <c r="F50">
        <v>2026</v>
      </c>
      <c r="G50" t="s">
        <v>80</v>
      </c>
      <c r="H50">
        <v>4581</v>
      </c>
      <c r="I50" t="s">
        <v>818</v>
      </c>
      <c r="K50">
        <v>5454</v>
      </c>
      <c r="L50" s="1">
        <v>46048</v>
      </c>
      <c r="M50" t="s">
        <v>39</v>
      </c>
      <c r="O50">
        <v>379063</v>
      </c>
      <c r="P50" t="s">
        <v>34</v>
      </c>
      <c r="Q50" t="s">
        <v>814</v>
      </c>
      <c r="R50" s="1">
        <v>46048</v>
      </c>
      <c r="S50" t="s">
        <v>24</v>
      </c>
      <c r="T50" s="1">
        <v>41548</v>
      </c>
      <c r="V50">
        <v>0</v>
      </c>
      <c r="W50">
        <v>0</v>
      </c>
      <c r="X50">
        <v>0</v>
      </c>
      <c r="Y50">
        <v>0</v>
      </c>
      <c r="Z50">
        <v>0</v>
      </c>
      <c r="AA50">
        <v>0</v>
      </c>
      <c r="AB50">
        <v>0</v>
      </c>
      <c r="AC50">
        <v>0</v>
      </c>
      <c r="AD50">
        <v>0</v>
      </c>
      <c r="AE50">
        <v>0</v>
      </c>
      <c r="AF50">
        <v>0</v>
      </c>
      <c r="AG50">
        <v>0</v>
      </c>
      <c r="AH50">
        <v>0</v>
      </c>
      <c r="AI50">
        <v>0</v>
      </c>
      <c r="AJ50">
        <v>0</v>
      </c>
      <c r="AK50">
        <v>0</v>
      </c>
      <c r="AL50">
        <v>0</v>
      </c>
      <c r="AM50">
        <v>1</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J50" t="s">
        <v>1068</v>
      </c>
      <c r="BK50">
        <v>0</v>
      </c>
      <c r="BN50" t="s">
        <v>25</v>
      </c>
      <c r="BO50" t="s">
        <v>222</v>
      </c>
      <c r="BP50">
        <v>27707</v>
      </c>
      <c r="BQ50">
        <v>4</v>
      </c>
      <c r="BR50">
        <v>2</v>
      </c>
      <c r="BS50">
        <v>4</v>
      </c>
      <c r="BT50">
        <v>0</v>
      </c>
      <c r="BU50">
        <v>0</v>
      </c>
      <c r="BV50">
        <v>36</v>
      </c>
      <c r="BW50">
        <v>36</v>
      </c>
      <c r="BX50">
        <v>0</v>
      </c>
      <c r="BY50">
        <v>0</v>
      </c>
      <c r="BZ50">
        <v>0</v>
      </c>
      <c r="CA50">
        <v>0</v>
      </c>
      <c r="CB50">
        <v>40</v>
      </c>
      <c r="CC50">
        <v>0</v>
      </c>
      <c r="CF50">
        <v>0</v>
      </c>
      <c r="CG50">
        <v>40</v>
      </c>
      <c r="CH50">
        <v>40</v>
      </c>
      <c r="CI50" t="s">
        <v>33</v>
      </c>
      <c r="CK50">
        <v>2</v>
      </c>
    </row>
    <row r="51" spans="1:89" x14ac:dyDescent="0.35">
      <c r="A51" t="str">
        <f>_xlfn.XLOOKUP(Table1[[#This Row],[HMIS Project ID]],'Quick HIC'!G:G,'Quick HIC'!D:D,"",0)</f>
        <v>Durham City &amp; County CoC</v>
      </c>
      <c r="B51">
        <v>28</v>
      </c>
      <c r="C51" t="s">
        <v>222</v>
      </c>
      <c r="D51" t="s">
        <v>28</v>
      </c>
      <c r="E51" t="s">
        <v>223</v>
      </c>
      <c r="F51">
        <v>2026</v>
      </c>
      <c r="G51" t="s">
        <v>80</v>
      </c>
      <c r="H51">
        <v>4581</v>
      </c>
      <c r="I51" t="s">
        <v>267</v>
      </c>
      <c r="K51">
        <v>20722</v>
      </c>
      <c r="L51" s="1">
        <v>46048</v>
      </c>
      <c r="M51" t="s">
        <v>37</v>
      </c>
      <c r="O51">
        <v>370828</v>
      </c>
      <c r="P51" t="s">
        <v>34</v>
      </c>
      <c r="Q51" t="s">
        <v>814</v>
      </c>
      <c r="R51" s="1">
        <v>45684</v>
      </c>
      <c r="S51" t="s">
        <v>24</v>
      </c>
      <c r="T51" s="1">
        <v>45200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1</v>
      </c>
      <c r="BI51" t="s">
        <v>268</v>
      </c>
      <c r="BJ51" t="s">
        <v>1067</v>
      </c>
      <c r="BK51">
        <v>0</v>
      </c>
      <c r="BL51" t="s">
        <v>825</v>
      </c>
      <c r="BN51" t="s">
        <v>25</v>
      </c>
      <c r="BO51" t="s">
        <v>222</v>
      </c>
      <c r="BP51">
        <v>27703</v>
      </c>
      <c r="BQ51">
        <v>0</v>
      </c>
      <c r="BR51">
        <v>0</v>
      </c>
      <c r="BS51">
        <v>0</v>
      </c>
      <c r="BT51">
        <v>0</v>
      </c>
      <c r="BU51">
        <v>0</v>
      </c>
      <c r="BV51">
        <v>14</v>
      </c>
      <c r="BW51">
        <v>14</v>
      </c>
      <c r="BX51">
        <v>0</v>
      </c>
      <c r="BY51">
        <v>0</v>
      </c>
      <c r="BZ51">
        <v>0</v>
      </c>
      <c r="CA51">
        <v>0</v>
      </c>
      <c r="CB51">
        <v>14</v>
      </c>
      <c r="CC51">
        <v>0</v>
      </c>
      <c r="CF51">
        <v>0</v>
      </c>
      <c r="CG51">
        <v>7</v>
      </c>
      <c r="CH51">
        <v>14</v>
      </c>
      <c r="CI51" t="s">
        <v>33</v>
      </c>
      <c r="CK51">
        <v>2</v>
      </c>
    </row>
    <row r="52" spans="1:89" x14ac:dyDescent="0.35">
      <c r="A52" t="str">
        <f>_xlfn.XLOOKUP(Table1[[#This Row],[HMIS Project ID]],'Quick HIC'!G:G,'Quick HIC'!D:D,"",0)</f>
        <v>Pasquotank</v>
      </c>
      <c r="B52">
        <v>36</v>
      </c>
      <c r="C52" t="s">
        <v>222</v>
      </c>
      <c r="D52" t="s">
        <v>41</v>
      </c>
      <c r="E52" t="s">
        <v>270</v>
      </c>
      <c r="F52">
        <v>2026</v>
      </c>
      <c r="G52" t="s">
        <v>368</v>
      </c>
      <c r="H52">
        <v>2133</v>
      </c>
      <c r="I52" t="s">
        <v>851</v>
      </c>
      <c r="K52">
        <v>4814</v>
      </c>
      <c r="L52" s="1">
        <v>46057</v>
      </c>
      <c r="M52" t="s">
        <v>36</v>
      </c>
      <c r="N52" t="s">
        <v>234</v>
      </c>
      <c r="O52">
        <v>379139</v>
      </c>
      <c r="P52" t="s">
        <v>32</v>
      </c>
      <c r="Q52" t="s">
        <v>814</v>
      </c>
      <c r="R52" s="1">
        <v>44223</v>
      </c>
      <c r="S52" t="s">
        <v>42</v>
      </c>
      <c r="T52" s="1">
        <v>40179</v>
      </c>
      <c r="V52">
        <v>1</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1</v>
      </c>
      <c r="BI52" t="s">
        <v>852</v>
      </c>
      <c r="BJ52" t="s">
        <v>1067</v>
      </c>
      <c r="BK52">
        <v>1</v>
      </c>
      <c r="BN52" t="s">
        <v>369</v>
      </c>
      <c r="BO52" t="s">
        <v>222</v>
      </c>
      <c r="BP52">
        <v>27906</v>
      </c>
      <c r="BQ52">
        <v>15</v>
      </c>
      <c r="BR52">
        <v>7</v>
      </c>
      <c r="BS52">
        <v>0</v>
      </c>
      <c r="BT52">
        <v>0</v>
      </c>
      <c r="BU52">
        <v>0</v>
      </c>
      <c r="BV52">
        <v>3</v>
      </c>
      <c r="BW52">
        <v>0</v>
      </c>
      <c r="BX52">
        <v>0</v>
      </c>
      <c r="BY52">
        <v>0</v>
      </c>
      <c r="BZ52">
        <v>0</v>
      </c>
      <c r="CA52">
        <v>0</v>
      </c>
      <c r="CB52">
        <v>18</v>
      </c>
      <c r="CC52">
        <v>0</v>
      </c>
      <c r="CF52">
        <v>0</v>
      </c>
      <c r="CG52">
        <v>11</v>
      </c>
      <c r="CH52">
        <v>18</v>
      </c>
      <c r="CI52" t="s">
        <v>33</v>
      </c>
      <c r="CK52">
        <v>2</v>
      </c>
    </row>
    <row r="53" spans="1:89" x14ac:dyDescent="0.35">
      <c r="A53" t="str">
        <f>_xlfn.XLOOKUP(Table1[[#This Row],[HMIS Project ID]],'Quick HIC'!G:G,'Quick HIC'!D:D,"",0)</f>
        <v>Alamance</v>
      </c>
      <c r="B53">
        <v>23</v>
      </c>
      <c r="C53" t="s">
        <v>222</v>
      </c>
      <c r="D53" t="s">
        <v>41</v>
      </c>
      <c r="E53" t="s">
        <v>270</v>
      </c>
      <c r="F53">
        <v>2026</v>
      </c>
      <c r="G53" t="s">
        <v>338</v>
      </c>
      <c r="H53">
        <v>217</v>
      </c>
      <c r="I53" t="s">
        <v>339</v>
      </c>
      <c r="K53">
        <v>1825</v>
      </c>
      <c r="L53" s="1">
        <v>46057</v>
      </c>
      <c r="M53" t="s">
        <v>36</v>
      </c>
      <c r="N53" t="s">
        <v>234</v>
      </c>
      <c r="O53">
        <v>370432</v>
      </c>
      <c r="P53" t="s">
        <v>34</v>
      </c>
      <c r="Q53" t="s">
        <v>814</v>
      </c>
      <c r="R53" s="1">
        <v>45683</v>
      </c>
      <c r="S53" t="s">
        <v>24</v>
      </c>
      <c r="T53" s="1">
        <v>40179</v>
      </c>
      <c r="V53">
        <v>1</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1</v>
      </c>
      <c r="BI53" t="s">
        <v>820</v>
      </c>
      <c r="BJ53" t="s">
        <v>1067</v>
      </c>
      <c r="BK53">
        <v>0</v>
      </c>
      <c r="BL53" t="s">
        <v>340</v>
      </c>
      <c r="BN53" t="s">
        <v>341</v>
      </c>
      <c r="BO53" t="s">
        <v>222</v>
      </c>
      <c r="BP53">
        <v>27217</v>
      </c>
      <c r="BQ53">
        <v>11</v>
      </c>
      <c r="BR53">
        <v>4</v>
      </c>
      <c r="BS53">
        <v>0</v>
      </c>
      <c r="BT53">
        <v>0</v>
      </c>
      <c r="BU53">
        <v>0</v>
      </c>
      <c r="BV53">
        <v>26</v>
      </c>
      <c r="BW53">
        <v>0</v>
      </c>
      <c r="BX53">
        <v>0</v>
      </c>
      <c r="BY53">
        <v>0</v>
      </c>
      <c r="BZ53">
        <v>0</v>
      </c>
      <c r="CA53">
        <v>0</v>
      </c>
      <c r="CB53">
        <v>37</v>
      </c>
      <c r="CC53">
        <v>0</v>
      </c>
      <c r="CF53">
        <v>0</v>
      </c>
      <c r="CG53">
        <v>20</v>
      </c>
      <c r="CH53">
        <v>37</v>
      </c>
      <c r="CI53" t="s">
        <v>33</v>
      </c>
      <c r="CK53">
        <v>2</v>
      </c>
    </row>
    <row r="54" spans="1:89" x14ac:dyDescent="0.35">
      <c r="A54" t="str">
        <f>_xlfn.XLOOKUP(Table1[[#This Row],[HMIS Project ID]],'Quick HIC'!G:G,'Quick HIC'!D:D,"",0)</f>
        <v>Anson</v>
      </c>
      <c r="B54">
        <v>285</v>
      </c>
      <c r="C54" t="s">
        <v>222</v>
      </c>
      <c r="D54" t="s">
        <v>41</v>
      </c>
      <c r="E54" t="s">
        <v>270</v>
      </c>
      <c r="F54">
        <v>2026</v>
      </c>
      <c r="G54" t="s">
        <v>744</v>
      </c>
      <c r="H54">
        <v>20490</v>
      </c>
      <c r="I54" t="s">
        <v>745</v>
      </c>
      <c r="K54">
        <v>20857</v>
      </c>
      <c r="L54" s="1">
        <v>46057</v>
      </c>
      <c r="M54" t="s">
        <v>40</v>
      </c>
      <c r="O54">
        <v>379007</v>
      </c>
      <c r="P54" t="s">
        <v>33</v>
      </c>
      <c r="Q54" t="s">
        <v>814</v>
      </c>
      <c r="R54" s="1">
        <v>45682</v>
      </c>
      <c r="S54" t="s">
        <v>24</v>
      </c>
      <c r="T54" s="1">
        <v>44952</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1</v>
      </c>
      <c r="BI54" t="s">
        <v>983</v>
      </c>
      <c r="BJ54" t="s">
        <v>1067</v>
      </c>
      <c r="BK54">
        <v>0</v>
      </c>
      <c r="BL54" t="s">
        <v>746</v>
      </c>
      <c r="BN54" t="s">
        <v>450</v>
      </c>
      <c r="BO54" t="s">
        <v>222</v>
      </c>
      <c r="BP54">
        <v>28170</v>
      </c>
      <c r="BQ54">
        <v>12</v>
      </c>
      <c r="BR54">
        <v>3</v>
      </c>
      <c r="BS54">
        <v>0</v>
      </c>
      <c r="BT54">
        <v>0</v>
      </c>
      <c r="BU54">
        <v>0</v>
      </c>
      <c r="BV54">
        <v>1</v>
      </c>
      <c r="BW54">
        <v>0</v>
      </c>
      <c r="BX54">
        <v>0</v>
      </c>
      <c r="BY54">
        <v>0</v>
      </c>
      <c r="BZ54">
        <v>0</v>
      </c>
      <c r="CA54">
        <v>0</v>
      </c>
      <c r="CB54">
        <v>13</v>
      </c>
      <c r="CC54">
        <v>0</v>
      </c>
      <c r="CF54">
        <v>0</v>
      </c>
      <c r="CG54">
        <v>13</v>
      </c>
      <c r="CH54">
        <v>13</v>
      </c>
      <c r="CI54" t="s">
        <v>33</v>
      </c>
      <c r="CK54">
        <v>2</v>
      </c>
    </row>
    <row r="55" spans="1:89" x14ac:dyDescent="0.35">
      <c r="A55" t="str">
        <f>_xlfn.XLOOKUP(Table1[[#This Row],[HMIS Project ID]],'Quick HIC'!G:G,'Quick HIC'!D:D,"",0)</f>
        <v>Multiple</v>
      </c>
      <c r="B55">
        <v>79</v>
      </c>
      <c r="C55" t="s">
        <v>222</v>
      </c>
      <c r="D55" t="s">
        <v>41</v>
      </c>
      <c r="E55" t="s">
        <v>270</v>
      </c>
      <c r="F55">
        <v>2026</v>
      </c>
      <c r="G55" t="s">
        <v>479</v>
      </c>
      <c r="H55">
        <v>7498</v>
      </c>
      <c r="I55" t="s">
        <v>873</v>
      </c>
      <c r="K55">
        <v>5533</v>
      </c>
      <c r="L55" s="1">
        <v>46057</v>
      </c>
      <c r="M55" t="s">
        <v>39</v>
      </c>
      <c r="O55">
        <v>379035</v>
      </c>
      <c r="P55" t="s">
        <v>34</v>
      </c>
      <c r="Q55" t="s">
        <v>814</v>
      </c>
      <c r="R55" s="1">
        <v>46057</v>
      </c>
      <c r="S55" t="s">
        <v>24</v>
      </c>
      <c r="T55" s="1">
        <v>40179</v>
      </c>
      <c r="V55">
        <v>0</v>
      </c>
      <c r="W55">
        <v>0</v>
      </c>
      <c r="X55">
        <v>0</v>
      </c>
      <c r="Y55">
        <v>0</v>
      </c>
      <c r="Z55">
        <v>0</v>
      </c>
      <c r="AA55">
        <v>0</v>
      </c>
      <c r="AB55">
        <v>0</v>
      </c>
      <c r="AC55">
        <v>0</v>
      </c>
      <c r="AD55">
        <v>0</v>
      </c>
      <c r="AE55">
        <v>0</v>
      </c>
      <c r="AF55">
        <v>0</v>
      </c>
      <c r="AG55">
        <v>0</v>
      </c>
      <c r="AH55">
        <v>0</v>
      </c>
      <c r="AI55">
        <v>0</v>
      </c>
      <c r="AJ55">
        <v>0</v>
      </c>
      <c r="AK55">
        <v>0</v>
      </c>
      <c r="AL55">
        <v>0</v>
      </c>
      <c r="AM55">
        <v>1</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J55" t="s">
        <v>1068</v>
      </c>
      <c r="BK55">
        <v>0</v>
      </c>
      <c r="BL55" t="s">
        <v>480</v>
      </c>
      <c r="BN55" t="s">
        <v>337</v>
      </c>
      <c r="BO55" t="s">
        <v>222</v>
      </c>
      <c r="BP55">
        <v>28715</v>
      </c>
      <c r="BQ55">
        <v>28</v>
      </c>
      <c r="BR55">
        <v>8</v>
      </c>
      <c r="BS55">
        <v>28</v>
      </c>
      <c r="BT55">
        <v>0</v>
      </c>
      <c r="BU55">
        <v>0</v>
      </c>
      <c r="BV55">
        <v>28</v>
      </c>
      <c r="BW55">
        <v>28</v>
      </c>
      <c r="BX55">
        <v>0</v>
      </c>
      <c r="BY55">
        <v>0</v>
      </c>
      <c r="BZ55">
        <v>0</v>
      </c>
      <c r="CA55">
        <v>0</v>
      </c>
      <c r="CB55">
        <v>56</v>
      </c>
      <c r="CC55">
        <v>0</v>
      </c>
      <c r="CF55">
        <v>0</v>
      </c>
      <c r="CG55">
        <v>56</v>
      </c>
      <c r="CH55">
        <v>56</v>
      </c>
      <c r="CI55" t="s">
        <v>33</v>
      </c>
      <c r="CK55">
        <v>2</v>
      </c>
    </row>
    <row r="56" spans="1:89" x14ac:dyDescent="0.35">
      <c r="A56" t="str">
        <f>_xlfn.XLOOKUP(Table1[[#This Row],[HMIS Project ID]],'Quick HIC'!G:G,'Quick HIC'!D:D,"",0)</f>
        <v>Multiple</v>
      </c>
      <c r="B56">
        <v>249</v>
      </c>
      <c r="C56" t="s">
        <v>222</v>
      </c>
      <c r="D56" t="s">
        <v>41</v>
      </c>
      <c r="E56" t="s">
        <v>270</v>
      </c>
      <c r="F56">
        <v>2026</v>
      </c>
      <c r="G56" t="s">
        <v>479</v>
      </c>
      <c r="H56">
        <v>7498</v>
      </c>
      <c r="I56" t="s">
        <v>967</v>
      </c>
      <c r="K56">
        <v>20784</v>
      </c>
      <c r="L56" s="1">
        <v>46057</v>
      </c>
      <c r="M56" t="s">
        <v>39</v>
      </c>
      <c r="O56">
        <v>371452</v>
      </c>
      <c r="P56" t="s">
        <v>34</v>
      </c>
      <c r="Q56" t="s">
        <v>814</v>
      </c>
      <c r="R56" s="1">
        <v>45686</v>
      </c>
      <c r="S56" t="s">
        <v>24</v>
      </c>
      <c r="T56" s="1">
        <v>45292</v>
      </c>
      <c r="V56">
        <v>0</v>
      </c>
      <c r="W56">
        <v>0</v>
      </c>
      <c r="X56">
        <v>0</v>
      </c>
      <c r="Y56">
        <v>0</v>
      </c>
      <c r="Z56">
        <v>0</v>
      </c>
      <c r="AA56">
        <v>0</v>
      </c>
      <c r="AB56">
        <v>0</v>
      </c>
      <c r="AC56">
        <v>0</v>
      </c>
      <c r="AD56">
        <v>0</v>
      </c>
      <c r="AE56">
        <v>0</v>
      </c>
      <c r="AF56">
        <v>0</v>
      </c>
      <c r="AG56">
        <v>0</v>
      </c>
      <c r="AH56">
        <v>0</v>
      </c>
      <c r="AI56">
        <v>0</v>
      </c>
      <c r="AJ56">
        <v>0</v>
      </c>
      <c r="AK56">
        <v>0</v>
      </c>
      <c r="AL56">
        <v>0</v>
      </c>
      <c r="AM56">
        <v>1</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J56" t="s">
        <v>1068</v>
      </c>
      <c r="BK56">
        <v>0</v>
      </c>
      <c r="BL56" t="s">
        <v>480</v>
      </c>
      <c r="BN56" t="s">
        <v>337</v>
      </c>
      <c r="BO56" t="s">
        <v>222</v>
      </c>
      <c r="BP56">
        <v>28540</v>
      </c>
      <c r="BQ56">
        <v>0</v>
      </c>
      <c r="BR56">
        <v>0</v>
      </c>
      <c r="BS56">
        <v>0</v>
      </c>
      <c r="BT56">
        <v>0</v>
      </c>
      <c r="BU56">
        <v>0</v>
      </c>
      <c r="BV56">
        <v>0</v>
      </c>
      <c r="BW56">
        <v>0</v>
      </c>
      <c r="BX56">
        <v>0</v>
      </c>
      <c r="BY56">
        <v>0</v>
      </c>
      <c r="BZ56">
        <v>0</v>
      </c>
      <c r="CA56">
        <v>0</v>
      </c>
      <c r="CB56">
        <v>0</v>
      </c>
      <c r="CC56">
        <v>0</v>
      </c>
      <c r="CF56">
        <v>0</v>
      </c>
      <c r="CG56">
        <v>0</v>
      </c>
      <c r="CH56">
        <v>0</v>
      </c>
      <c r="CI56" t="s">
        <v>33</v>
      </c>
      <c r="CK56">
        <v>2</v>
      </c>
    </row>
    <row r="57" spans="1:89" x14ac:dyDescent="0.35">
      <c r="A57" t="str">
        <f>_xlfn.XLOOKUP(Table1[[#This Row],[HMIS Project ID]],'Quick HIC'!G:G,'Quick HIC'!D:D,"",0)</f>
        <v>Multiple</v>
      </c>
      <c r="B57">
        <v>191</v>
      </c>
      <c r="C57" t="s">
        <v>222</v>
      </c>
      <c r="D57" t="s">
        <v>41</v>
      </c>
      <c r="E57" t="s">
        <v>270</v>
      </c>
      <c r="F57">
        <v>2026</v>
      </c>
      <c r="G57" t="s">
        <v>918</v>
      </c>
      <c r="H57">
        <v>20638</v>
      </c>
      <c r="I57" t="s">
        <v>919</v>
      </c>
      <c r="K57">
        <v>20639</v>
      </c>
      <c r="L57" s="1">
        <v>46057</v>
      </c>
      <c r="M57" t="s">
        <v>38</v>
      </c>
      <c r="O57">
        <v>371338</v>
      </c>
      <c r="P57" t="s">
        <v>34</v>
      </c>
      <c r="Q57" t="s">
        <v>814</v>
      </c>
      <c r="R57" s="1">
        <v>45901</v>
      </c>
      <c r="S57" t="s">
        <v>24</v>
      </c>
      <c r="T57" s="1">
        <v>45200</v>
      </c>
      <c r="V57">
        <v>0</v>
      </c>
      <c r="W57">
        <v>0</v>
      </c>
      <c r="X57">
        <v>0</v>
      </c>
      <c r="Y57">
        <v>0</v>
      </c>
      <c r="Z57">
        <v>0</v>
      </c>
      <c r="AA57">
        <v>0</v>
      </c>
      <c r="AB57">
        <v>0</v>
      </c>
      <c r="AC57">
        <v>0</v>
      </c>
      <c r="AD57">
        <v>0</v>
      </c>
      <c r="AE57">
        <v>0</v>
      </c>
      <c r="AF57">
        <v>0</v>
      </c>
      <c r="AG57">
        <v>0</v>
      </c>
      <c r="AH57">
        <v>0</v>
      </c>
      <c r="AI57">
        <v>0</v>
      </c>
      <c r="AJ57">
        <v>0</v>
      </c>
      <c r="AK57">
        <v>1</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J57" t="s">
        <v>1068</v>
      </c>
      <c r="BK57">
        <v>0</v>
      </c>
      <c r="BL57" t="s">
        <v>587</v>
      </c>
      <c r="BN57" t="s">
        <v>588</v>
      </c>
      <c r="BO57" t="s">
        <v>222</v>
      </c>
      <c r="BP57">
        <v>28603</v>
      </c>
      <c r="BQ57">
        <v>0</v>
      </c>
      <c r="BR57">
        <v>0</v>
      </c>
      <c r="BS57">
        <v>0</v>
      </c>
      <c r="BT57">
        <v>0</v>
      </c>
      <c r="BU57">
        <v>0</v>
      </c>
      <c r="BV57">
        <v>2</v>
      </c>
      <c r="BW57">
        <v>0</v>
      </c>
      <c r="BX57">
        <v>0</v>
      </c>
      <c r="BY57">
        <v>0</v>
      </c>
      <c r="BZ57">
        <v>0</v>
      </c>
      <c r="CA57">
        <v>0</v>
      </c>
      <c r="CB57">
        <v>2</v>
      </c>
      <c r="CC57">
        <v>0</v>
      </c>
      <c r="CF57">
        <v>0</v>
      </c>
      <c r="CG57">
        <v>2</v>
      </c>
      <c r="CH57">
        <v>2</v>
      </c>
      <c r="CI57" t="s">
        <v>33</v>
      </c>
      <c r="CK57">
        <v>2</v>
      </c>
    </row>
    <row r="58" spans="1:89" x14ac:dyDescent="0.35">
      <c r="A58" t="str">
        <f>_xlfn.XLOOKUP(Table1[[#This Row],[HMIS Project ID]],'Quick HIC'!G:G,'Quick HIC'!D:D,"",0)</f>
        <v>Multiple</v>
      </c>
      <c r="B58">
        <v>192</v>
      </c>
      <c r="C58" t="s">
        <v>222</v>
      </c>
      <c r="D58" t="s">
        <v>41</v>
      </c>
      <c r="E58" t="s">
        <v>270</v>
      </c>
      <c r="F58">
        <v>2026</v>
      </c>
      <c r="G58" t="s">
        <v>918</v>
      </c>
      <c r="H58">
        <v>20638</v>
      </c>
      <c r="I58" t="s">
        <v>920</v>
      </c>
      <c r="K58">
        <v>20640</v>
      </c>
      <c r="L58" s="1">
        <v>46057</v>
      </c>
      <c r="M58" t="s">
        <v>38</v>
      </c>
      <c r="O58">
        <v>379087</v>
      </c>
      <c r="P58" t="s">
        <v>34</v>
      </c>
      <c r="Q58" t="s">
        <v>814</v>
      </c>
      <c r="R58" s="1">
        <v>45383</v>
      </c>
      <c r="S58" t="s">
        <v>24</v>
      </c>
      <c r="T58" s="1">
        <v>45200</v>
      </c>
      <c r="V58">
        <v>0</v>
      </c>
      <c r="W58">
        <v>0</v>
      </c>
      <c r="X58">
        <v>0</v>
      </c>
      <c r="Y58">
        <v>0</v>
      </c>
      <c r="Z58">
        <v>0</v>
      </c>
      <c r="AA58">
        <v>0</v>
      </c>
      <c r="AB58">
        <v>0</v>
      </c>
      <c r="AC58">
        <v>0</v>
      </c>
      <c r="AD58">
        <v>0</v>
      </c>
      <c r="AE58">
        <v>0</v>
      </c>
      <c r="AF58">
        <v>0</v>
      </c>
      <c r="AG58">
        <v>0</v>
      </c>
      <c r="AH58">
        <v>0</v>
      </c>
      <c r="AI58">
        <v>0</v>
      </c>
      <c r="AJ58">
        <v>1</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J58" t="s">
        <v>1068</v>
      </c>
      <c r="BK58">
        <v>0</v>
      </c>
      <c r="BL58" t="s">
        <v>587</v>
      </c>
      <c r="BN58" t="s">
        <v>588</v>
      </c>
      <c r="BO58" t="s">
        <v>222</v>
      </c>
      <c r="BP58">
        <v>28786</v>
      </c>
      <c r="BQ58">
        <v>5</v>
      </c>
      <c r="BR58">
        <v>1</v>
      </c>
      <c r="BS58">
        <v>0</v>
      </c>
      <c r="BT58">
        <v>0</v>
      </c>
      <c r="BU58">
        <v>0</v>
      </c>
      <c r="BV58">
        <v>2</v>
      </c>
      <c r="BW58">
        <v>0</v>
      </c>
      <c r="BX58">
        <v>0</v>
      </c>
      <c r="BY58">
        <v>0</v>
      </c>
      <c r="BZ58">
        <v>0</v>
      </c>
      <c r="CA58">
        <v>0</v>
      </c>
      <c r="CB58">
        <v>7</v>
      </c>
      <c r="CC58">
        <v>0</v>
      </c>
      <c r="CF58">
        <v>0</v>
      </c>
      <c r="CG58">
        <v>7</v>
      </c>
      <c r="CH58">
        <v>7</v>
      </c>
      <c r="CI58" t="s">
        <v>33</v>
      </c>
      <c r="CK58">
        <v>2</v>
      </c>
    </row>
    <row r="59" spans="1:89" x14ac:dyDescent="0.35">
      <c r="A59" t="str">
        <f>_xlfn.XLOOKUP(Table1[[#This Row],[HMIS Project ID]],'Quick HIC'!G:G,'Quick HIC'!D:D,"",0)</f>
        <v>Multiple</v>
      </c>
      <c r="B59">
        <v>193</v>
      </c>
      <c r="C59" t="s">
        <v>222</v>
      </c>
      <c r="D59" t="s">
        <v>41</v>
      </c>
      <c r="E59" t="s">
        <v>270</v>
      </c>
      <c r="F59">
        <v>2026</v>
      </c>
      <c r="G59" t="s">
        <v>918</v>
      </c>
      <c r="H59">
        <v>20638</v>
      </c>
      <c r="I59" t="s">
        <v>921</v>
      </c>
      <c r="K59">
        <v>20641</v>
      </c>
      <c r="L59" s="1">
        <v>46057</v>
      </c>
      <c r="M59" t="s">
        <v>39</v>
      </c>
      <c r="O59">
        <v>379087</v>
      </c>
      <c r="P59" t="s">
        <v>34</v>
      </c>
      <c r="Q59" t="s">
        <v>814</v>
      </c>
      <c r="R59" s="1">
        <v>46057</v>
      </c>
      <c r="S59" t="s">
        <v>24</v>
      </c>
      <c r="T59" s="1">
        <v>45200</v>
      </c>
      <c r="V59">
        <v>0</v>
      </c>
      <c r="W59">
        <v>0</v>
      </c>
      <c r="X59">
        <v>0</v>
      </c>
      <c r="Y59">
        <v>0</v>
      </c>
      <c r="Z59">
        <v>0</v>
      </c>
      <c r="AA59">
        <v>0</v>
      </c>
      <c r="AB59">
        <v>1</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J59" t="s">
        <v>1068</v>
      </c>
      <c r="BK59">
        <v>0</v>
      </c>
      <c r="BL59" t="s">
        <v>587</v>
      </c>
      <c r="BN59" t="s">
        <v>588</v>
      </c>
      <c r="BO59" t="s">
        <v>222</v>
      </c>
      <c r="BP59">
        <v>28786</v>
      </c>
      <c r="BQ59">
        <v>29</v>
      </c>
      <c r="BR59">
        <v>7</v>
      </c>
      <c r="BS59">
        <v>0</v>
      </c>
      <c r="BT59">
        <v>0</v>
      </c>
      <c r="BU59">
        <v>0</v>
      </c>
      <c r="BV59">
        <v>29</v>
      </c>
      <c r="BW59">
        <v>0</v>
      </c>
      <c r="BX59">
        <v>0</v>
      </c>
      <c r="BY59">
        <v>0</v>
      </c>
      <c r="BZ59">
        <v>0</v>
      </c>
      <c r="CA59">
        <v>0</v>
      </c>
      <c r="CB59">
        <v>58</v>
      </c>
      <c r="CC59">
        <v>0</v>
      </c>
      <c r="CF59">
        <v>0</v>
      </c>
      <c r="CG59">
        <v>58</v>
      </c>
      <c r="CH59">
        <v>58</v>
      </c>
      <c r="CI59" t="s">
        <v>33</v>
      </c>
      <c r="CK59">
        <v>2</v>
      </c>
    </row>
    <row r="60" spans="1:89" x14ac:dyDescent="0.35">
      <c r="A60" t="str">
        <f>_xlfn.XLOOKUP(Table1[[#This Row],[HMIS Project ID]],'Quick HIC'!G:G,'Quick HIC'!D:D,"",0)</f>
        <v>Multiple</v>
      </c>
      <c r="B60">
        <v>194</v>
      </c>
      <c r="C60" t="s">
        <v>222</v>
      </c>
      <c r="D60" t="s">
        <v>41</v>
      </c>
      <c r="E60" t="s">
        <v>270</v>
      </c>
      <c r="F60">
        <v>2026</v>
      </c>
      <c r="G60" t="s">
        <v>918</v>
      </c>
      <c r="H60">
        <v>20638</v>
      </c>
      <c r="I60" t="s">
        <v>922</v>
      </c>
      <c r="K60">
        <v>20642</v>
      </c>
      <c r="L60" s="1">
        <v>46057</v>
      </c>
      <c r="M60" t="s">
        <v>39</v>
      </c>
      <c r="O60">
        <v>379087</v>
      </c>
      <c r="P60" t="s">
        <v>34</v>
      </c>
      <c r="Q60" t="s">
        <v>814</v>
      </c>
      <c r="R60" s="1">
        <v>46057</v>
      </c>
      <c r="S60" t="s">
        <v>24</v>
      </c>
      <c r="T60" s="1">
        <v>45200</v>
      </c>
      <c r="V60">
        <v>0</v>
      </c>
      <c r="W60">
        <v>0</v>
      </c>
      <c r="X60">
        <v>0</v>
      </c>
      <c r="Y60">
        <v>0</v>
      </c>
      <c r="Z60">
        <v>0</v>
      </c>
      <c r="AA60">
        <v>0</v>
      </c>
      <c r="AB60">
        <v>1</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J60" t="s">
        <v>1068</v>
      </c>
      <c r="BK60">
        <v>0</v>
      </c>
      <c r="BL60" t="s">
        <v>587</v>
      </c>
      <c r="BN60" t="s">
        <v>588</v>
      </c>
      <c r="BO60" t="s">
        <v>222</v>
      </c>
      <c r="BP60">
        <v>28786</v>
      </c>
      <c r="BQ60">
        <v>20</v>
      </c>
      <c r="BR60">
        <v>6</v>
      </c>
      <c r="BS60">
        <v>0</v>
      </c>
      <c r="BT60">
        <v>0</v>
      </c>
      <c r="BU60">
        <v>0</v>
      </c>
      <c r="BV60">
        <v>27</v>
      </c>
      <c r="BW60">
        <v>0</v>
      </c>
      <c r="BX60">
        <v>0</v>
      </c>
      <c r="BY60">
        <v>0</v>
      </c>
      <c r="BZ60">
        <v>0</v>
      </c>
      <c r="CA60">
        <v>0</v>
      </c>
      <c r="CB60">
        <v>47</v>
      </c>
      <c r="CC60">
        <v>0</v>
      </c>
      <c r="CF60">
        <v>0</v>
      </c>
      <c r="CG60">
        <v>47</v>
      </c>
      <c r="CH60">
        <v>47</v>
      </c>
      <c r="CI60" t="s">
        <v>33</v>
      </c>
      <c r="CK60">
        <v>2</v>
      </c>
    </row>
    <row r="61" spans="1:89" x14ac:dyDescent="0.35">
      <c r="A61" t="str">
        <f>_xlfn.XLOOKUP(Table1[[#This Row],[HMIS Project ID]],'Quick HIC'!G:G,'Quick HIC'!D:D,"",0)</f>
        <v>Multiple</v>
      </c>
      <c r="B61">
        <v>219</v>
      </c>
      <c r="C61" t="s">
        <v>222</v>
      </c>
      <c r="D61" t="s">
        <v>41</v>
      </c>
      <c r="E61" t="s">
        <v>270</v>
      </c>
      <c r="F61">
        <v>2026</v>
      </c>
      <c r="G61" t="s">
        <v>918</v>
      </c>
      <c r="H61">
        <v>20638</v>
      </c>
      <c r="I61" t="s">
        <v>947</v>
      </c>
      <c r="K61">
        <v>20692</v>
      </c>
      <c r="L61" s="1">
        <v>46057</v>
      </c>
      <c r="M61" t="s">
        <v>39</v>
      </c>
      <c r="O61">
        <v>379195</v>
      </c>
      <c r="P61" t="s">
        <v>34</v>
      </c>
      <c r="Q61" t="s">
        <v>814</v>
      </c>
      <c r="R61" s="1">
        <v>46057</v>
      </c>
      <c r="S61" t="s">
        <v>24</v>
      </c>
      <c r="T61" s="1">
        <v>45200</v>
      </c>
      <c r="V61">
        <v>0</v>
      </c>
      <c r="W61">
        <v>0</v>
      </c>
      <c r="X61">
        <v>0</v>
      </c>
      <c r="Y61">
        <v>0</v>
      </c>
      <c r="Z61">
        <v>0</v>
      </c>
      <c r="AA61">
        <v>0</v>
      </c>
      <c r="AB61">
        <v>1</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J61" t="s">
        <v>1068</v>
      </c>
      <c r="BK61">
        <v>0</v>
      </c>
      <c r="BL61" t="s">
        <v>605</v>
      </c>
      <c r="BN61" t="s">
        <v>404</v>
      </c>
      <c r="BO61" t="s">
        <v>222</v>
      </c>
      <c r="BP61">
        <v>27893</v>
      </c>
      <c r="BQ61">
        <v>51</v>
      </c>
      <c r="BR61">
        <v>16</v>
      </c>
      <c r="BS61">
        <v>0</v>
      </c>
      <c r="BT61">
        <v>0</v>
      </c>
      <c r="BU61">
        <v>0</v>
      </c>
      <c r="BV61">
        <v>17</v>
      </c>
      <c r="BW61">
        <v>0</v>
      </c>
      <c r="BX61">
        <v>0</v>
      </c>
      <c r="BY61">
        <v>0</v>
      </c>
      <c r="BZ61">
        <v>0</v>
      </c>
      <c r="CA61">
        <v>0</v>
      </c>
      <c r="CB61">
        <v>68</v>
      </c>
      <c r="CC61">
        <v>0</v>
      </c>
      <c r="CF61">
        <v>0</v>
      </c>
      <c r="CG61">
        <v>68</v>
      </c>
      <c r="CH61">
        <v>68</v>
      </c>
      <c r="CI61" t="s">
        <v>33</v>
      </c>
      <c r="CK61">
        <v>2</v>
      </c>
    </row>
    <row r="62" spans="1:89" x14ac:dyDescent="0.35">
      <c r="A62" t="str">
        <f>_xlfn.XLOOKUP(Table1[[#This Row],[HMIS Project ID]],'Quick HIC'!G:G,'Quick HIC'!D:D,"",0)</f>
        <v>Multiple</v>
      </c>
      <c r="B62">
        <v>218</v>
      </c>
      <c r="C62" t="s">
        <v>222</v>
      </c>
      <c r="D62" t="s">
        <v>41</v>
      </c>
      <c r="E62" t="s">
        <v>270</v>
      </c>
      <c r="F62">
        <v>2026</v>
      </c>
      <c r="G62" t="s">
        <v>918</v>
      </c>
      <c r="H62">
        <v>20638</v>
      </c>
      <c r="I62" t="s">
        <v>946</v>
      </c>
      <c r="K62">
        <v>20691</v>
      </c>
      <c r="L62" s="1">
        <v>46057</v>
      </c>
      <c r="M62" t="s">
        <v>39</v>
      </c>
      <c r="O62">
        <v>379191</v>
      </c>
      <c r="P62" t="s">
        <v>34</v>
      </c>
      <c r="Q62" t="s">
        <v>814</v>
      </c>
      <c r="R62" s="1">
        <v>46057</v>
      </c>
      <c r="S62" t="s">
        <v>24</v>
      </c>
      <c r="T62" s="1">
        <v>45200</v>
      </c>
      <c r="V62">
        <v>0</v>
      </c>
      <c r="W62">
        <v>0</v>
      </c>
      <c r="X62">
        <v>0</v>
      </c>
      <c r="Y62">
        <v>0</v>
      </c>
      <c r="Z62">
        <v>0</v>
      </c>
      <c r="AA62">
        <v>0</v>
      </c>
      <c r="AB62">
        <v>1</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J62" t="s">
        <v>1068</v>
      </c>
      <c r="BK62">
        <v>0</v>
      </c>
      <c r="BL62" t="s">
        <v>605</v>
      </c>
      <c r="BN62" t="s">
        <v>404</v>
      </c>
      <c r="BO62" t="s">
        <v>222</v>
      </c>
      <c r="BP62">
        <v>27530</v>
      </c>
      <c r="BQ62">
        <v>8</v>
      </c>
      <c r="BR62">
        <v>3</v>
      </c>
      <c r="BS62">
        <v>0</v>
      </c>
      <c r="BT62">
        <v>0</v>
      </c>
      <c r="BU62">
        <v>0</v>
      </c>
      <c r="BV62">
        <v>8</v>
      </c>
      <c r="BW62">
        <v>0</v>
      </c>
      <c r="BX62">
        <v>0</v>
      </c>
      <c r="BY62">
        <v>0</v>
      </c>
      <c r="BZ62">
        <v>0</v>
      </c>
      <c r="CA62">
        <v>0</v>
      </c>
      <c r="CB62">
        <v>16</v>
      </c>
      <c r="CC62">
        <v>0</v>
      </c>
      <c r="CF62">
        <v>0</v>
      </c>
      <c r="CG62">
        <v>16</v>
      </c>
      <c r="CH62">
        <v>16</v>
      </c>
      <c r="CI62" t="s">
        <v>33</v>
      </c>
      <c r="CK62">
        <v>2</v>
      </c>
    </row>
    <row r="63" spans="1:89" x14ac:dyDescent="0.35">
      <c r="A63" t="str">
        <f>_xlfn.XLOOKUP(Table1[[#This Row],[HMIS Project ID]],'Quick HIC'!G:G,'Quick HIC'!D:D,"",0)</f>
        <v>Multiple</v>
      </c>
      <c r="B63">
        <v>225</v>
      </c>
      <c r="C63" t="s">
        <v>222</v>
      </c>
      <c r="D63" t="s">
        <v>41</v>
      </c>
      <c r="E63" t="s">
        <v>270</v>
      </c>
      <c r="F63">
        <v>2026</v>
      </c>
      <c r="G63" t="s">
        <v>918</v>
      </c>
      <c r="H63">
        <v>20638</v>
      </c>
      <c r="I63" t="s">
        <v>953</v>
      </c>
      <c r="K63">
        <v>20702</v>
      </c>
      <c r="L63" s="1">
        <v>46057</v>
      </c>
      <c r="M63" t="s">
        <v>38</v>
      </c>
      <c r="O63">
        <v>379139</v>
      </c>
      <c r="P63" t="s">
        <v>34</v>
      </c>
      <c r="Q63" t="s">
        <v>814</v>
      </c>
      <c r="R63" s="1">
        <v>46057</v>
      </c>
      <c r="S63" t="s">
        <v>24</v>
      </c>
      <c r="T63" s="1">
        <v>45200</v>
      </c>
      <c r="V63">
        <v>0</v>
      </c>
      <c r="W63">
        <v>0</v>
      </c>
      <c r="X63">
        <v>0</v>
      </c>
      <c r="Y63">
        <v>0</v>
      </c>
      <c r="Z63">
        <v>0</v>
      </c>
      <c r="AA63">
        <v>0</v>
      </c>
      <c r="AB63">
        <v>0</v>
      </c>
      <c r="AC63">
        <v>0</v>
      </c>
      <c r="AD63">
        <v>0</v>
      </c>
      <c r="AE63">
        <v>0</v>
      </c>
      <c r="AF63">
        <v>0</v>
      </c>
      <c r="AG63">
        <v>0</v>
      </c>
      <c r="AH63">
        <v>0</v>
      </c>
      <c r="AI63">
        <v>0</v>
      </c>
      <c r="AJ63">
        <v>0</v>
      </c>
      <c r="AK63">
        <v>1</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J63" t="s">
        <v>1068</v>
      </c>
      <c r="BK63">
        <v>0</v>
      </c>
      <c r="BL63" t="s">
        <v>362</v>
      </c>
      <c r="BN63" t="s">
        <v>272</v>
      </c>
      <c r="BO63" t="s">
        <v>222</v>
      </c>
      <c r="BP63">
        <v>27909</v>
      </c>
      <c r="BQ63">
        <v>0</v>
      </c>
      <c r="BR63">
        <v>0</v>
      </c>
      <c r="BS63">
        <v>0</v>
      </c>
      <c r="BT63">
        <v>0</v>
      </c>
      <c r="BU63">
        <v>0</v>
      </c>
      <c r="BV63">
        <v>2</v>
      </c>
      <c r="BW63">
        <v>0</v>
      </c>
      <c r="BX63">
        <v>0</v>
      </c>
      <c r="BY63">
        <v>2</v>
      </c>
      <c r="BZ63">
        <v>0</v>
      </c>
      <c r="CA63">
        <v>0</v>
      </c>
      <c r="CB63">
        <v>2</v>
      </c>
      <c r="CC63">
        <v>0</v>
      </c>
      <c r="CF63">
        <v>0</v>
      </c>
      <c r="CG63">
        <v>2</v>
      </c>
      <c r="CH63">
        <v>2</v>
      </c>
      <c r="CI63" t="s">
        <v>33</v>
      </c>
      <c r="CK63">
        <v>2</v>
      </c>
    </row>
    <row r="64" spans="1:89" x14ac:dyDescent="0.35">
      <c r="A64" t="str">
        <f>_xlfn.XLOOKUP(Table1[[#This Row],[HMIS Project ID]],'Quick HIC'!G:G,'Quick HIC'!D:D,"",0)</f>
        <v>Multiple</v>
      </c>
      <c r="B64">
        <v>226</v>
      </c>
      <c r="C64" t="s">
        <v>222</v>
      </c>
      <c r="D64" t="s">
        <v>41</v>
      </c>
      <c r="E64" t="s">
        <v>270</v>
      </c>
      <c r="F64">
        <v>2026</v>
      </c>
      <c r="G64" t="s">
        <v>918</v>
      </c>
      <c r="H64">
        <v>20638</v>
      </c>
      <c r="I64" t="s">
        <v>954</v>
      </c>
      <c r="K64">
        <v>20703</v>
      </c>
      <c r="L64" s="1">
        <v>46057</v>
      </c>
      <c r="M64" t="s">
        <v>39</v>
      </c>
      <c r="O64">
        <v>379139</v>
      </c>
      <c r="P64" t="s">
        <v>34</v>
      </c>
      <c r="Q64" t="s">
        <v>814</v>
      </c>
      <c r="R64" s="1">
        <v>46057</v>
      </c>
      <c r="S64" t="s">
        <v>24</v>
      </c>
      <c r="T64" s="1">
        <v>45200</v>
      </c>
      <c r="V64">
        <v>0</v>
      </c>
      <c r="W64">
        <v>0</v>
      </c>
      <c r="X64">
        <v>0</v>
      </c>
      <c r="Y64">
        <v>0</v>
      </c>
      <c r="Z64">
        <v>0</v>
      </c>
      <c r="AA64">
        <v>0</v>
      </c>
      <c r="AB64">
        <v>1</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J64" t="s">
        <v>1068</v>
      </c>
      <c r="BK64">
        <v>0</v>
      </c>
      <c r="BL64" t="s">
        <v>362</v>
      </c>
      <c r="BN64" t="s">
        <v>272</v>
      </c>
      <c r="BO64" t="s">
        <v>222</v>
      </c>
      <c r="BP64">
        <v>27909</v>
      </c>
      <c r="BQ64">
        <v>34</v>
      </c>
      <c r="BR64">
        <v>8</v>
      </c>
      <c r="BS64">
        <v>0</v>
      </c>
      <c r="BT64">
        <v>0</v>
      </c>
      <c r="BU64">
        <v>0</v>
      </c>
      <c r="BV64">
        <v>11</v>
      </c>
      <c r="BW64">
        <v>0</v>
      </c>
      <c r="BX64">
        <v>0</v>
      </c>
      <c r="BY64">
        <v>0</v>
      </c>
      <c r="BZ64">
        <v>0</v>
      </c>
      <c r="CA64">
        <v>0</v>
      </c>
      <c r="CB64">
        <v>45</v>
      </c>
      <c r="CC64">
        <v>0</v>
      </c>
      <c r="CF64">
        <v>0</v>
      </c>
      <c r="CG64">
        <v>45</v>
      </c>
      <c r="CH64">
        <v>45</v>
      </c>
      <c r="CI64" t="s">
        <v>33</v>
      </c>
      <c r="CK64">
        <v>2</v>
      </c>
    </row>
    <row r="65" spans="1:89" x14ac:dyDescent="0.35">
      <c r="A65" t="str">
        <f>_xlfn.XLOOKUP(Table1[[#This Row],[HMIS Project ID]],'Quick HIC'!G:G,'Quick HIC'!D:D,"",0)</f>
        <v>Multiple</v>
      </c>
      <c r="B65">
        <v>228</v>
      </c>
      <c r="C65" t="s">
        <v>222</v>
      </c>
      <c r="D65" t="s">
        <v>41</v>
      </c>
      <c r="E65" t="s">
        <v>270</v>
      </c>
      <c r="F65">
        <v>2026</v>
      </c>
      <c r="G65" t="s">
        <v>918</v>
      </c>
      <c r="H65">
        <v>20638</v>
      </c>
      <c r="I65" t="s">
        <v>956</v>
      </c>
      <c r="K65">
        <v>20707</v>
      </c>
      <c r="L65" s="1">
        <v>46057</v>
      </c>
      <c r="M65" t="s">
        <v>38</v>
      </c>
      <c r="O65">
        <v>379147</v>
      </c>
      <c r="P65" t="s">
        <v>34</v>
      </c>
      <c r="Q65" t="s">
        <v>814</v>
      </c>
      <c r="R65" s="1">
        <v>46057</v>
      </c>
      <c r="S65" t="s">
        <v>24</v>
      </c>
      <c r="T65" s="1">
        <v>45200</v>
      </c>
      <c r="V65">
        <v>0</v>
      </c>
      <c r="W65">
        <v>0</v>
      </c>
      <c r="X65">
        <v>0</v>
      </c>
      <c r="Y65">
        <v>0</v>
      </c>
      <c r="Z65">
        <v>0</v>
      </c>
      <c r="AA65">
        <v>0</v>
      </c>
      <c r="AB65">
        <v>0</v>
      </c>
      <c r="AC65">
        <v>0</v>
      </c>
      <c r="AD65">
        <v>0</v>
      </c>
      <c r="AE65">
        <v>0</v>
      </c>
      <c r="AF65">
        <v>0</v>
      </c>
      <c r="AG65">
        <v>0</v>
      </c>
      <c r="AH65">
        <v>0</v>
      </c>
      <c r="AI65">
        <v>0</v>
      </c>
      <c r="AJ65">
        <v>1</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J65" t="s">
        <v>1068</v>
      </c>
      <c r="BK65">
        <v>0</v>
      </c>
      <c r="BL65" t="s">
        <v>362</v>
      </c>
      <c r="BN65" t="s">
        <v>272</v>
      </c>
      <c r="BO65" t="s">
        <v>222</v>
      </c>
      <c r="BP65">
        <v>27858</v>
      </c>
      <c r="BQ65">
        <v>18</v>
      </c>
      <c r="BR65">
        <v>3</v>
      </c>
      <c r="BS65">
        <v>0</v>
      </c>
      <c r="BT65">
        <v>0</v>
      </c>
      <c r="BU65">
        <v>0</v>
      </c>
      <c r="BV65">
        <v>7</v>
      </c>
      <c r="BW65">
        <v>0</v>
      </c>
      <c r="BX65">
        <v>0</v>
      </c>
      <c r="BY65">
        <v>0</v>
      </c>
      <c r="BZ65">
        <v>0</v>
      </c>
      <c r="CA65">
        <v>0</v>
      </c>
      <c r="CB65">
        <v>25</v>
      </c>
      <c r="CC65">
        <v>0</v>
      </c>
      <c r="CF65">
        <v>0</v>
      </c>
      <c r="CG65">
        <v>25</v>
      </c>
      <c r="CH65">
        <v>25</v>
      </c>
      <c r="CI65" t="s">
        <v>33</v>
      </c>
      <c r="CK65">
        <v>2</v>
      </c>
    </row>
    <row r="66" spans="1:89" x14ac:dyDescent="0.35">
      <c r="A66" t="str">
        <f>_xlfn.XLOOKUP(Table1[[#This Row],[HMIS Project ID]],'Quick HIC'!G:G,'Quick HIC'!D:D,"",0)</f>
        <v>Multiple</v>
      </c>
      <c r="B66">
        <v>227</v>
      </c>
      <c r="C66" t="s">
        <v>222</v>
      </c>
      <c r="D66" t="s">
        <v>41</v>
      </c>
      <c r="E66" t="s">
        <v>270</v>
      </c>
      <c r="F66">
        <v>2026</v>
      </c>
      <c r="G66" t="s">
        <v>918</v>
      </c>
      <c r="H66">
        <v>20638</v>
      </c>
      <c r="I66" t="s">
        <v>955</v>
      </c>
      <c r="K66">
        <v>20706</v>
      </c>
      <c r="L66" s="1">
        <v>46057</v>
      </c>
      <c r="M66" t="s">
        <v>39</v>
      </c>
      <c r="O66">
        <v>379013</v>
      </c>
      <c r="P66" t="s">
        <v>34</v>
      </c>
      <c r="Q66" t="s">
        <v>814</v>
      </c>
      <c r="R66" s="1">
        <v>45686</v>
      </c>
      <c r="S66" t="s">
        <v>24</v>
      </c>
      <c r="T66" s="1">
        <v>45200</v>
      </c>
      <c r="V66">
        <v>0</v>
      </c>
      <c r="W66">
        <v>0</v>
      </c>
      <c r="X66">
        <v>0</v>
      </c>
      <c r="Y66">
        <v>0</v>
      </c>
      <c r="Z66">
        <v>0</v>
      </c>
      <c r="AA66">
        <v>0</v>
      </c>
      <c r="AB66">
        <v>1</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J66" t="s">
        <v>1068</v>
      </c>
      <c r="BK66">
        <v>0</v>
      </c>
      <c r="BL66" t="s">
        <v>362</v>
      </c>
      <c r="BN66" t="s">
        <v>272</v>
      </c>
      <c r="BO66" t="s">
        <v>222</v>
      </c>
      <c r="BP66">
        <v>27889</v>
      </c>
      <c r="BQ66">
        <v>2</v>
      </c>
      <c r="BR66">
        <v>1</v>
      </c>
      <c r="BS66">
        <v>0</v>
      </c>
      <c r="BT66">
        <v>0</v>
      </c>
      <c r="BU66">
        <v>0</v>
      </c>
      <c r="BV66">
        <v>0</v>
      </c>
      <c r="BW66">
        <v>0</v>
      </c>
      <c r="BX66">
        <v>0</v>
      </c>
      <c r="BY66">
        <v>0</v>
      </c>
      <c r="BZ66">
        <v>0</v>
      </c>
      <c r="CA66">
        <v>0</v>
      </c>
      <c r="CB66">
        <v>2</v>
      </c>
      <c r="CC66">
        <v>0</v>
      </c>
      <c r="CF66">
        <v>0</v>
      </c>
      <c r="CG66">
        <v>2</v>
      </c>
      <c r="CH66">
        <v>2</v>
      </c>
      <c r="CI66" t="s">
        <v>33</v>
      </c>
      <c r="CK66">
        <v>2</v>
      </c>
    </row>
    <row r="67" spans="1:89" x14ac:dyDescent="0.35">
      <c r="A67" t="str">
        <f>_xlfn.XLOOKUP(Table1[[#This Row],[HMIS Project ID]],'Quick HIC'!G:G,'Quick HIC'!D:D,"",0)</f>
        <v>Multiple</v>
      </c>
      <c r="B67">
        <v>229</v>
      </c>
      <c r="C67" t="s">
        <v>222</v>
      </c>
      <c r="D67" t="s">
        <v>41</v>
      </c>
      <c r="E67" t="s">
        <v>270</v>
      </c>
      <c r="F67">
        <v>2026</v>
      </c>
      <c r="G67" t="s">
        <v>918</v>
      </c>
      <c r="H67">
        <v>20638</v>
      </c>
      <c r="I67" t="s">
        <v>957</v>
      </c>
      <c r="K67">
        <v>20708</v>
      </c>
      <c r="L67" s="1">
        <v>46057</v>
      </c>
      <c r="M67" t="s">
        <v>39</v>
      </c>
      <c r="O67">
        <v>379147</v>
      </c>
      <c r="P67" t="s">
        <v>34</v>
      </c>
      <c r="Q67" t="s">
        <v>814</v>
      </c>
      <c r="R67" s="1">
        <v>46057</v>
      </c>
      <c r="S67" t="s">
        <v>24</v>
      </c>
      <c r="T67" s="1">
        <v>45200</v>
      </c>
      <c r="V67">
        <v>0</v>
      </c>
      <c r="W67">
        <v>0</v>
      </c>
      <c r="X67">
        <v>0</v>
      </c>
      <c r="Y67">
        <v>0</v>
      </c>
      <c r="Z67">
        <v>0</v>
      </c>
      <c r="AA67">
        <v>0</v>
      </c>
      <c r="AB67">
        <v>1</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J67" t="s">
        <v>1068</v>
      </c>
      <c r="BK67">
        <v>0</v>
      </c>
      <c r="BL67" t="s">
        <v>362</v>
      </c>
      <c r="BN67" t="s">
        <v>272</v>
      </c>
      <c r="BO67" t="s">
        <v>222</v>
      </c>
      <c r="BP67">
        <v>27858</v>
      </c>
      <c r="BQ67">
        <v>46</v>
      </c>
      <c r="BR67">
        <v>13</v>
      </c>
      <c r="BS67">
        <v>0</v>
      </c>
      <c r="BT67">
        <v>0</v>
      </c>
      <c r="BU67">
        <v>0</v>
      </c>
      <c r="BV67">
        <v>33</v>
      </c>
      <c r="BW67">
        <v>0</v>
      </c>
      <c r="BX67">
        <v>0</v>
      </c>
      <c r="BY67">
        <v>0</v>
      </c>
      <c r="BZ67">
        <v>0</v>
      </c>
      <c r="CA67">
        <v>0</v>
      </c>
      <c r="CB67">
        <v>79</v>
      </c>
      <c r="CC67">
        <v>0</v>
      </c>
      <c r="CF67">
        <v>0</v>
      </c>
      <c r="CG67">
        <v>79</v>
      </c>
      <c r="CH67">
        <v>79</v>
      </c>
      <c r="CI67" t="s">
        <v>33</v>
      </c>
      <c r="CK67">
        <v>2</v>
      </c>
    </row>
    <row r="68" spans="1:89" x14ac:dyDescent="0.35">
      <c r="A68" t="str">
        <f>_xlfn.XLOOKUP(Table1[[#This Row],[HMIS Project ID]],'Quick HIC'!G:G,'Quick HIC'!D:D,"",0)</f>
        <v>Multiple</v>
      </c>
      <c r="B68">
        <v>231</v>
      </c>
      <c r="C68" t="s">
        <v>222</v>
      </c>
      <c r="D68" t="s">
        <v>41</v>
      </c>
      <c r="E68" t="s">
        <v>270</v>
      </c>
      <c r="F68">
        <v>2026</v>
      </c>
      <c r="G68" t="s">
        <v>918</v>
      </c>
      <c r="H68">
        <v>20638</v>
      </c>
      <c r="I68" t="s">
        <v>959</v>
      </c>
      <c r="K68">
        <v>20712</v>
      </c>
      <c r="L68" s="1">
        <v>46057</v>
      </c>
      <c r="M68" t="s">
        <v>38</v>
      </c>
      <c r="O68">
        <v>379133</v>
      </c>
      <c r="P68" t="s">
        <v>34</v>
      </c>
      <c r="Q68" t="s">
        <v>814</v>
      </c>
      <c r="R68" s="1">
        <v>46057</v>
      </c>
      <c r="S68" t="s">
        <v>24</v>
      </c>
      <c r="T68" s="1">
        <v>45200</v>
      </c>
      <c r="V68">
        <v>0</v>
      </c>
      <c r="W68">
        <v>0</v>
      </c>
      <c r="X68">
        <v>0</v>
      </c>
      <c r="Y68">
        <v>0</v>
      </c>
      <c r="Z68">
        <v>0</v>
      </c>
      <c r="AA68">
        <v>0</v>
      </c>
      <c r="AB68">
        <v>0</v>
      </c>
      <c r="AC68">
        <v>0</v>
      </c>
      <c r="AD68">
        <v>0</v>
      </c>
      <c r="AE68">
        <v>0</v>
      </c>
      <c r="AF68">
        <v>0</v>
      </c>
      <c r="AG68">
        <v>0</v>
      </c>
      <c r="AH68">
        <v>0</v>
      </c>
      <c r="AI68">
        <v>0</v>
      </c>
      <c r="AJ68">
        <v>1</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J68" t="s">
        <v>1068</v>
      </c>
      <c r="BK68">
        <v>0</v>
      </c>
      <c r="BL68" t="s">
        <v>362</v>
      </c>
      <c r="BN68" t="s">
        <v>272</v>
      </c>
      <c r="BO68" t="s">
        <v>222</v>
      </c>
      <c r="BP68">
        <v>28540</v>
      </c>
      <c r="BQ68">
        <v>0</v>
      </c>
      <c r="BR68">
        <v>0</v>
      </c>
      <c r="BS68">
        <v>0</v>
      </c>
      <c r="BT68">
        <v>0</v>
      </c>
      <c r="BU68">
        <v>0</v>
      </c>
      <c r="BV68">
        <v>1</v>
      </c>
      <c r="BW68">
        <v>0</v>
      </c>
      <c r="BX68">
        <v>0</v>
      </c>
      <c r="BY68">
        <v>1</v>
      </c>
      <c r="BZ68">
        <v>0</v>
      </c>
      <c r="CA68">
        <v>0</v>
      </c>
      <c r="CB68">
        <v>1</v>
      </c>
      <c r="CC68">
        <v>0</v>
      </c>
      <c r="CF68">
        <v>0</v>
      </c>
      <c r="CG68">
        <v>1</v>
      </c>
      <c r="CH68">
        <v>1</v>
      </c>
      <c r="CI68" t="s">
        <v>33</v>
      </c>
      <c r="CK68">
        <v>2</v>
      </c>
    </row>
    <row r="69" spans="1:89" x14ac:dyDescent="0.35">
      <c r="A69" t="str">
        <f>_xlfn.XLOOKUP(Table1[[#This Row],[HMIS Project ID]],'Quick HIC'!G:G,'Quick HIC'!D:D,"",0)</f>
        <v>Multiple</v>
      </c>
      <c r="B69">
        <v>230</v>
      </c>
      <c r="C69" t="s">
        <v>222</v>
      </c>
      <c r="D69" t="s">
        <v>41</v>
      </c>
      <c r="E69" t="s">
        <v>270</v>
      </c>
      <c r="F69">
        <v>2026</v>
      </c>
      <c r="G69" t="s">
        <v>918</v>
      </c>
      <c r="H69">
        <v>20638</v>
      </c>
      <c r="I69" t="s">
        <v>958</v>
      </c>
      <c r="K69">
        <v>20711</v>
      </c>
      <c r="L69" s="1">
        <v>46057</v>
      </c>
      <c r="M69" t="s">
        <v>39</v>
      </c>
      <c r="O69">
        <v>379031</v>
      </c>
      <c r="P69" t="s">
        <v>34</v>
      </c>
      <c r="Q69" t="s">
        <v>814</v>
      </c>
      <c r="R69" s="1">
        <v>45200</v>
      </c>
      <c r="S69" t="s">
        <v>24</v>
      </c>
      <c r="T69" s="1">
        <v>45200</v>
      </c>
      <c r="V69">
        <v>0</v>
      </c>
      <c r="W69">
        <v>0</v>
      </c>
      <c r="X69">
        <v>0</v>
      </c>
      <c r="Y69">
        <v>0</v>
      </c>
      <c r="Z69">
        <v>0</v>
      </c>
      <c r="AA69">
        <v>0</v>
      </c>
      <c r="AB69">
        <v>1</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J69" t="s">
        <v>1068</v>
      </c>
      <c r="BK69">
        <v>0</v>
      </c>
      <c r="BL69" t="s">
        <v>362</v>
      </c>
      <c r="BN69" t="s">
        <v>272</v>
      </c>
      <c r="BO69" t="s">
        <v>222</v>
      </c>
      <c r="BP69">
        <v>28516</v>
      </c>
      <c r="BQ69">
        <v>0</v>
      </c>
      <c r="BR69">
        <v>0</v>
      </c>
      <c r="BS69">
        <v>0</v>
      </c>
      <c r="BT69">
        <v>0</v>
      </c>
      <c r="BU69">
        <v>0</v>
      </c>
      <c r="BV69">
        <v>0</v>
      </c>
      <c r="BW69">
        <v>0</v>
      </c>
      <c r="BX69">
        <v>0</v>
      </c>
      <c r="BY69">
        <v>0</v>
      </c>
      <c r="BZ69">
        <v>0</v>
      </c>
      <c r="CA69">
        <v>0</v>
      </c>
      <c r="CB69">
        <v>0</v>
      </c>
      <c r="CC69">
        <v>0</v>
      </c>
      <c r="CF69">
        <v>0</v>
      </c>
      <c r="CG69">
        <v>0</v>
      </c>
      <c r="CH69">
        <v>0</v>
      </c>
      <c r="CI69" t="s">
        <v>33</v>
      </c>
      <c r="CK69">
        <v>2</v>
      </c>
    </row>
    <row r="70" spans="1:89" x14ac:dyDescent="0.35">
      <c r="A70" t="str">
        <f>_xlfn.XLOOKUP(Table1[[#This Row],[HMIS Project ID]],'Quick HIC'!G:G,'Quick HIC'!D:D,"",0)</f>
        <v>Multiple</v>
      </c>
      <c r="B70">
        <v>232</v>
      </c>
      <c r="C70" t="s">
        <v>222</v>
      </c>
      <c r="D70" t="s">
        <v>41</v>
      </c>
      <c r="E70" t="s">
        <v>270</v>
      </c>
      <c r="F70">
        <v>2026</v>
      </c>
      <c r="G70" t="s">
        <v>918</v>
      </c>
      <c r="H70">
        <v>20638</v>
      </c>
      <c r="I70" t="s">
        <v>960</v>
      </c>
      <c r="K70">
        <v>20713</v>
      </c>
      <c r="L70" s="1">
        <v>46057</v>
      </c>
      <c r="M70" t="s">
        <v>39</v>
      </c>
      <c r="O70">
        <v>379133</v>
      </c>
      <c r="P70" t="s">
        <v>34</v>
      </c>
      <c r="Q70" t="s">
        <v>814</v>
      </c>
      <c r="R70" s="1">
        <v>46057</v>
      </c>
      <c r="S70" t="s">
        <v>24</v>
      </c>
      <c r="T70" s="1">
        <v>45200</v>
      </c>
      <c r="V70">
        <v>0</v>
      </c>
      <c r="W70">
        <v>0</v>
      </c>
      <c r="X70">
        <v>0</v>
      </c>
      <c r="Y70">
        <v>0</v>
      </c>
      <c r="Z70">
        <v>0</v>
      </c>
      <c r="AA70">
        <v>0</v>
      </c>
      <c r="AB70">
        <v>1</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J70" t="s">
        <v>1068</v>
      </c>
      <c r="BK70">
        <v>0</v>
      </c>
      <c r="BL70" t="s">
        <v>362</v>
      </c>
      <c r="BN70" t="s">
        <v>272</v>
      </c>
      <c r="BO70" t="s">
        <v>222</v>
      </c>
      <c r="BP70">
        <v>28540</v>
      </c>
      <c r="BQ70">
        <v>6</v>
      </c>
      <c r="BR70">
        <v>3</v>
      </c>
      <c r="BS70">
        <v>0</v>
      </c>
      <c r="BT70">
        <v>0</v>
      </c>
      <c r="BU70">
        <v>0</v>
      </c>
      <c r="BV70">
        <v>24</v>
      </c>
      <c r="BW70">
        <v>0</v>
      </c>
      <c r="BX70">
        <v>0</v>
      </c>
      <c r="BY70">
        <v>0</v>
      </c>
      <c r="BZ70">
        <v>0</v>
      </c>
      <c r="CA70">
        <v>0</v>
      </c>
      <c r="CB70">
        <v>30</v>
      </c>
      <c r="CC70">
        <v>0</v>
      </c>
      <c r="CF70">
        <v>0</v>
      </c>
      <c r="CG70">
        <v>30</v>
      </c>
      <c r="CH70">
        <v>30</v>
      </c>
      <c r="CI70" t="s">
        <v>33</v>
      </c>
      <c r="CK70">
        <v>2</v>
      </c>
    </row>
    <row r="71" spans="1:89" x14ac:dyDescent="0.35">
      <c r="A71" t="str">
        <f>_xlfn.XLOOKUP(Table1[[#This Row],[HMIS Project ID]],'Quick HIC'!G:G,'Quick HIC'!D:D,"",0)</f>
        <v>Multiple</v>
      </c>
      <c r="B71">
        <v>205</v>
      </c>
      <c r="C71" t="s">
        <v>222</v>
      </c>
      <c r="D71" t="s">
        <v>41</v>
      </c>
      <c r="E71" t="s">
        <v>270</v>
      </c>
      <c r="F71">
        <v>2026</v>
      </c>
      <c r="G71" t="s">
        <v>918</v>
      </c>
      <c r="H71">
        <v>20638</v>
      </c>
      <c r="I71" t="s">
        <v>933</v>
      </c>
      <c r="K71">
        <v>20665</v>
      </c>
      <c r="L71" s="1">
        <v>46057</v>
      </c>
      <c r="M71" t="s">
        <v>38</v>
      </c>
      <c r="O71">
        <v>379161</v>
      </c>
      <c r="P71" t="s">
        <v>34</v>
      </c>
      <c r="Q71" t="s">
        <v>814</v>
      </c>
      <c r="R71" s="1">
        <v>45748</v>
      </c>
      <c r="S71" t="s">
        <v>24</v>
      </c>
      <c r="T71" s="1">
        <v>45200</v>
      </c>
      <c r="V71">
        <v>0</v>
      </c>
      <c r="W71">
        <v>0</v>
      </c>
      <c r="X71">
        <v>0</v>
      </c>
      <c r="Y71">
        <v>0</v>
      </c>
      <c r="Z71">
        <v>0</v>
      </c>
      <c r="AA71">
        <v>0</v>
      </c>
      <c r="AB71">
        <v>0</v>
      </c>
      <c r="AC71">
        <v>0</v>
      </c>
      <c r="AD71">
        <v>0</v>
      </c>
      <c r="AE71">
        <v>0</v>
      </c>
      <c r="AF71">
        <v>0</v>
      </c>
      <c r="AG71">
        <v>0</v>
      </c>
      <c r="AH71">
        <v>0</v>
      </c>
      <c r="AI71">
        <v>0</v>
      </c>
      <c r="AJ71">
        <v>0</v>
      </c>
      <c r="AK71">
        <v>1</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J71" t="s">
        <v>1068</v>
      </c>
      <c r="BK71">
        <v>0</v>
      </c>
      <c r="BL71" t="s">
        <v>555</v>
      </c>
      <c r="BN71" t="s">
        <v>413</v>
      </c>
      <c r="BO71" t="s">
        <v>222</v>
      </c>
      <c r="BP71">
        <v>28043</v>
      </c>
      <c r="BQ71">
        <v>0</v>
      </c>
      <c r="BR71">
        <v>0</v>
      </c>
      <c r="BS71">
        <v>0</v>
      </c>
      <c r="BT71">
        <v>0</v>
      </c>
      <c r="BU71">
        <v>0</v>
      </c>
      <c r="BV71">
        <v>2</v>
      </c>
      <c r="BW71">
        <v>0</v>
      </c>
      <c r="BX71">
        <v>0</v>
      </c>
      <c r="BY71">
        <v>0</v>
      </c>
      <c r="BZ71">
        <v>0</v>
      </c>
      <c r="CA71">
        <v>0</v>
      </c>
      <c r="CB71">
        <v>2</v>
      </c>
      <c r="CC71">
        <v>0</v>
      </c>
      <c r="CF71">
        <v>0</v>
      </c>
      <c r="CG71">
        <v>2</v>
      </c>
      <c r="CH71">
        <v>2</v>
      </c>
      <c r="CI71" t="s">
        <v>33</v>
      </c>
      <c r="CK71">
        <v>2</v>
      </c>
    </row>
    <row r="72" spans="1:89" x14ac:dyDescent="0.35">
      <c r="A72" t="str">
        <f>_xlfn.XLOOKUP(Table1[[#This Row],[HMIS Project ID]],'Quick HIC'!G:G,'Quick HIC'!D:D,"",0)</f>
        <v>Multiple</v>
      </c>
      <c r="B72">
        <v>211</v>
      </c>
      <c r="C72" t="s">
        <v>222</v>
      </c>
      <c r="D72" t="s">
        <v>41</v>
      </c>
      <c r="E72" t="s">
        <v>270</v>
      </c>
      <c r="F72">
        <v>2026</v>
      </c>
      <c r="G72" t="s">
        <v>918</v>
      </c>
      <c r="H72">
        <v>20638</v>
      </c>
      <c r="I72" t="s">
        <v>939</v>
      </c>
      <c r="K72">
        <v>20676</v>
      </c>
      <c r="L72" s="1">
        <v>46057</v>
      </c>
      <c r="M72" t="s">
        <v>38</v>
      </c>
      <c r="O72">
        <v>379089</v>
      </c>
      <c r="P72" t="s">
        <v>34</v>
      </c>
      <c r="Q72" t="s">
        <v>814</v>
      </c>
      <c r="R72" s="1">
        <v>46057</v>
      </c>
      <c r="S72" t="s">
        <v>24</v>
      </c>
      <c r="T72" s="1">
        <v>45200</v>
      </c>
      <c r="V72">
        <v>0</v>
      </c>
      <c r="W72">
        <v>0</v>
      </c>
      <c r="X72">
        <v>0</v>
      </c>
      <c r="Y72">
        <v>0</v>
      </c>
      <c r="Z72">
        <v>0</v>
      </c>
      <c r="AA72">
        <v>0</v>
      </c>
      <c r="AB72">
        <v>0</v>
      </c>
      <c r="AC72">
        <v>0</v>
      </c>
      <c r="AD72">
        <v>0</v>
      </c>
      <c r="AE72">
        <v>0</v>
      </c>
      <c r="AF72">
        <v>0</v>
      </c>
      <c r="AG72">
        <v>0</v>
      </c>
      <c r="AH72">
        <v>0</v>
      </c>
      <c r="AI72">
        <v>0</v>
      </c>
      <c r="AJ72">
        <v>1</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J72" t="s">
        <v>1068</v>
      </c>
      <c r="BK72">
        <v>0</v>
      </c>
      <c r="BL72" t="s">
        <v>555</v>
      </c>
      <c r="BN72" t="s">
        <v>413</v>
      </c>
      <c r="BO72" t="s">
        <v>222</v>
      </c>
      <c r="BP72">
        <v>28792</v>
      </c>
      <c r="BQ72">
        <v>35</v>
      </c>
      <c r="BR72">
        <v>9</v>
      </c>
      <c r="BS72">
        <v>0</v>
      </c>
      <c r="BT72">
        <v>0</v>
      </c>
      <c r="BU72">
        <v>0</v>
      </c>
      <c r="BV72">
        <v>24</v>
      </c>
      <c r="BW72">
        <v>0</v>
      </c>
      <c r="BX72">
        <v>0</v>
      </c>
      <c r="BY72">
        <v>0</v>
      </c>
      <c r="BZ72">
        <v>0</v>
      </c>
      <c r="CA72">
        <v>0</v>
      </c>
      <c r="CB72">
        <v>59</v>
      </c>
      <c r="CC72">
        <v>0</v>
      </c>
      <c r="CF72">
        <v>0</v>
      </c>
      <c r="CG72">
        <v>59</v>
      </c>
      <c r="CH72">
        <v>59</v>
      </c>
      <c r="CI72" t="s">
        <v>33</v>
      </c>
      <c r="CK72">
        <v>2</v>
      </c>
    </row>
    <row r="73" spans="1:89" x14ac:dyDescent="0.35">
      <c r="A73" t="str">
        <f>_xlfn.XLOOKUP(Table1[[#This Row],[HMIS Project ID]],'Quick HIC'!G:G,'Quick HIC'!D:D,"",0)</f>
        <v>Multiple</v>
      </c>
      <c r="B73">
        <v>207</v>
      </c>
      <c r="C73" t="s">
        <v>222</v>
      </c>
      <c r="D73" t="s">
        <v>41</v>
      </c>
      <c r="E73" t="s">
        <v>270</v>
      </c>
      <c r="F73">
        <v>2026</v>
      </c>
      <c r="G73" t="s">
        <v>918</v>
      </c>
      <c r="H73">
        <v>20638</v>
      </c>
      <c r="I73" t="s">
        <v>935</v>
      </c>
      <c r="K73">
        <v>20669</v>
      </c>
      <c r="L73" s="1">
        <v>46057</v>
      </c>
      <c r="M73" t="s">
        <v>39</v>
      </c>
      <c r="O73">
        <v>379161</v>
      </c>
      <c r="P73" t="s">
        <v>34</v>
      </c>
      <c r="Q73" t="s">
        <v>814</v>
      </c>
      <c r="R73" s="1">
        <v>46057</v>
      </c>
      <c r="S73" t="s">
        <v>24</v>
      </c>
      <c r="T73" s="1">
        <v>45200</v>
      </c>
      <c r="V73">
        <v>0</v>
      </c>
      <c r="W73">
        <v>0</v>
      </c>
      <c r="X73">
        <v>0</v>
      </c>
      <c r="Y73">
        <v>0</v>
      </c>
      <c r="Z73">
        <v>0</v>
      </c>
      <c r="AA73">
        <v>0</v>
      </c>
      <c r="AB73">
        <v>1</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J73" t="s">
        <v>1068</v>
      </c>
      <c r="BK73">
        <v>0</v>
      </c>
      <c r="BL73" t="s">
        <v>555</v>
      </c>
      <c r="BN73" t="s">
        <v>413</v>
      </c>
      <c r="BO73" t="s">
        <v>222</v>
      </c>
      <c r="BP73">
        <v>28043</v>
      </c>
      <c r="BQ73">
        <v>13</v>
      </c>
      <c r="BR73">
        <v>4</v>
      </c>
      <c r="BS73">
        <v>0</v>
      </c>
      <c r="BT73">
        <v>0</v>
      </c>
      <c r="BU73">
        <v>0</v>
      </c>
      <c r="BV73">
        <v>7</v>
      </c>
      <c r="BW73">
        <v>0</v>
      </c>
      <c r="BX73">
        <v>0</v>
      </c>
      <c r="BY73">
        <v>0</v>
      </c>
      <c r="BZ73">
        <v>0</v>
      </c>
      <c r="CA73">
        <v>0</v>
      </c>
      <c r="CB73">
        <v>20</v>
      </c>
      <c r="CC73">
        <v>0</v>
      </c>
      <c r="CF73">
        <v>0</v>
      </c>
      <c r="CG73">
        <v>20</v>
      </c>
      <c r="CH73">
        <v>20</v>
      </c>
      <c r="CI73" t="s">
        <v>33</v>
      </c>
      <c r="CK73">
        <v>2</v>
      </c>
    </row>
    <row r="74" spans="1:89" x14ac:dyDescent="0.35">
      <c r="A74" t="str">
        <f>_xlfn.XLOOKUP(Table1[[#This Row],[HMIS Project ID]],'Quick HIC'!G:G,'Quick HIC'!D:D,"",0)</f>
        <v>Multiple</v>
      </c>
      <c r="B74">
        <v>209</v>
      </c>
      <c r="C74" t="s">
        <v>222</v>
      </c>
      <c r="D74" t="s">
        <v>41</v>
      </c>
      <c r="E74" t="s">
        <v>270</v>
      </c>
      <c r="F74">
        <v>2026</v>
      </c>
      <c r="G74" t="s">
        <v>918</v>
      </c>
      <c r="H74">
        <v>20638</v>
      </c>
      <c r="I74" t="s">
        <v>937</v>
      </c>
      <c r="K74">
        <v>20673</v>
      </c>
      <c r="L74" s="1">
        <v>46057</v>
      </c>
      <c r="M74" t="s">
        <v>39</v>
      </c>
      <c r="O74">
        <v>379089</v>
      </c>
      <c r="P74" t="s">
        <v>34</v>
      </c>
      <c r="Q74" t="s">
        <v>814</v>
      </c>
      <c r="R74" s="1">
        <v>46057</v>
      </c>
      <c r="S74" t="s">
        <v>24</v>
      </c>
      <c r="T74" s="1">
        <v>45200</v>
      </c>
      <c r="V74">
        <v>0</v>
      </c>
      <c r="W74">
        <v>0</v>
      </c>
      <c r="X74">
        <v>0</v>
      </c>
      <c r="Y74">
        <v>0</v>
      </c>
      <c r="Z74">
        <v>0</v>
      </c>
      <c r="AA74">
        <v>0</v>
      </c>
      <c r="AB74">
        <v>1</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J74" t="s">
        <v>1068</v>
      </c>
      <c r="BK74">
        <v>0</v>
      </c>
      <c r="BL74" t="s">
        <v>555</v>
      </c>
      <c r="BN74" t="s">
        <v>413</v>
      </c>
      <c r="BO74" t="s">
        <v>222</v>
      </c>
      <c r="BP74">
        <v>28792</v>
      </c>
      <c r="BQ74">
        <v>48</v>
      </c>
      <c r="BR74">
        <v>15</v>
      </c>
      <c r="BS74">
        <v>0</v>
      </c>
      <c r="BT74">
        <v>0</v>
      </c>
      <c r="BU74">
        <v>0</v>
      </c>
      <c r="BV74">
        <v>54</v>
      </c>
      <c r="BW74">
        <v>0</v>
      </c>
      <c r="BX74">
        <v>0</v>
      </c>
      <c r="BY74">
        <v>0</v>
      </c>
      <c r="BZ74">
        <v>0</v>
      </c>
      <c r="CA74">
        <v>0</v>
      </c>
      <c r="CB74">
        <v>102</v>
      </c>
      <c r="CC74">
        <v>0</v>
      </c>
      <c r="CF74">
        <v>0</v>
      </c>
      <c r="CG74">
        <v>102</v>
      </c>
      <c r="CH74">
        <v>102</v>
      </c>
      <c r="CI74" t="s">
        <v>33</v>
      </c>
      <c r="CK74">
        <v>2</v>
      </c>
    </row>
    <row r="75" spans="1:89" x14ac:dyDescent="0.35">
      <c r="A75" t="str">
        <f>_xlfn.XLOOKUP(Table1[[#This Row],[HMIS Project ID]],'Quick HIC'!G:G,'Quick HIC'!D:D,"",0)</f>
        <v>Multiple</v>
      </c>
      <c r="B75">
        <v>339</v>
      </c>
      <c r="C75" t="s">
        <v>222</v>
      </c>
      <c r="D75" t="s">
        <v>41</v>
      </c>
      <c r="E75" t="s">
        <v>270</v>
      </c>
      <c r="F75">
        <v>2026</v>
      </c>
      <c r="G75" t="s">
        <v>918</v>
      </c>
      <c r="H75">
        <v>20638</v>
      </c>
      <c r="I75" t="s">
        <v>992</v>
      </c>
      <c r="K75">
        <v>21018</v>
      </c>
      <c r="L75" s="1">
        <v>46057</v>
      </c>
      <c r="M75" t="s">
        <v>38</v>
      </c>
      <c r="O75">
        <v>379161</v>
      </c>
      <c r="P75" t="s">
        <v>34</v>
      </c>
      <c r="Q75" t="s">
        <v>814</v>
      </c>
      <c r="R75" s="1">
        <v>46057</v>
      </c>
      <c r="S75" t="s">
        <v>24</v>
      </c>
      <c r="T75" s="1">
        <v>45962</v>
      </c>
      <c r="V75">
        <v>0</v>
      </c>
      <c r="W75">
        <v>0</v>
      </c>
      <c r="X75">
        <v>0</v>
      </c>
      <c r="Y75">
        <v>0</v>
      </c>
      <c r="Z75">
        <v>0</v>
      </c>
      <c r="AA75">
        <v>1</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J75" t="s">
        <v>1068</v>
      </c>
      <c r="BK75">
        <v>0</v>
      </c>
      <c r="BL75" t="s">
        <v>555</v>
      </c>
      <c r="BN75" t="s">
        <v>413</v>
      </c>
      <c r="BO75" t="s">
        <v>222</v>
      </c>
      <c r="BP75">
        <v>28043</v>
      </c>
      <c r="BQ75">
        <v>0</v>
      </c>
      <c r="BR75">
        <v>0</v>
      </c>
      <c r="BS75">
        <v>0</v>
      </c>
      <c r="BT75">
        <v>0</v>
      </c>
      <c r="BU75">
        <v>0</v>
      </c>
      <c r="BV75">
        <v>11</v>
      </c>
      <c r="BW75">
        <v>0</v>
      </c>
      <c r="BX75">
        <v>0</v>
      </c>
      <c r="BY75">
        <v>11</v>
      </c>
      <c r="BZ75">
        <v>0</v>
      </c>
      <c r="CA75">
        <v>0</v>
      </c>
      <c r="CB75">
        <v>11</v>
      </c>
      <c r="CC75">
        <v>0</v>
      </c>
      <c r="CF75">
        <v>0</v>
      </c>
      <c r="CG75">
        <v>11</v>
      </c>
      <c r="CH75">
        <v>11</v>
      </c>
      <c r="CI75" t="s">
        <v>33</v>
      </c>
      <c r="CK75">
        <v>0</v>
      </c>
    </row>
    <row r="76" spans="1:89" x14ac:dyDescent="0.35">
      <c r="A76" t="str">
        <f>_xlfn.XLOOKUP(Table1[[#This Row],[HMIS Project ID]],'Quick HIC'!G:G,'Quick HIC'!D:D,"",0)</f>
        <v>Multiple</v>
      </c>
      <c r="B76">
        <v>220</v>
      </c>
      <c r="C76" t="s">
        <v>222</v>
      </c>
      <c r="D76" t="s">
        <v>41</v>
      </c>
      <c r="E76" t="s">
        <v>270</v>
      </c>
      <c r="F76">
        <v>2026</v>
      </c>
      <c r="G76" t="s">
        <v>918</v>
      </c>
      <c r="H76">
        <v>20638</v>
      </c>
      <c r="I76" t="s">
        <v>948</v>
      </c>
      <c r="K76">
        <v>20694</v>
      </c>
      <c r="L76" s="1">
        <v>46057</v>
      </c>
      <c r="M76" t="s">
        <v>38</v>
      </c>
      <c r="O76">
        <v>379035</v>
      </c>
      <c r="P76" t="s">
        <v>34</v>
      </c>
      <c r="Q76" t="s">
        <v>814</v>
      </c>
      <c r="R76" s="1">
        <v>46057</v>
      </c>
      <c r="S76" t="s">
        <v>24</v>
      </c>
      <c r="T76" s="1">
        <v>45200</v>
      </c>
      <c r="V76">
        <v>0</v>
      </c>
      <c r="W76">
        <v>0</v>
      </c>
      <c r="X76">
        <v>0</v>
      </c>
      <c r="Y76">
        <v>0</v>
      </c>
      <c r="Z76">
        <v>0</v>
      </c>
      <c r="AA76">
        <v>0</v>
      </c>
      <c r="AB76">
        <v>0</v>
      </c>
      <c r="AC76">
        <v>0</v>
      </c>
      <c r="AD76">
        <v>0</v>
      </c>
      <c r="AE76">
        <v>0</v>
      </c>
      <c r="AF76">
        <v>0</v>
      </c>
      <c r="AG76">
        <v>0</v>
      </c>
      <c r="AH76">
        <v>0</v>
      </c>
      <c r="AI76">
        <v>0</v>
      </c>
      <c r="AJ76">
        <v>1</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J76" t="s">
        <v>1068</v>
      </c>
      <c r="BK76">
        <v>0</v>
      </c>
      <c r="BL76" t="s">
        <v>688</v>
      </c>
      <c r="BN76" t="s">
        <v>316</v>
      </c>
      <c r="BO76" t="s">
        <v>222</v>
      </c>
      <c r="BP76">
        <v>28601</v>
      </c>
      <c r="BQ76">
        <v>3</v>
      </c>
      <c r="BR76">
        <v>1</v>
      </c>
      <c r="BS76">
        <v>0</v>
      </c>
      <c r="BT76">
        <v>0</v>
      </c>
      <c r="BU76">
        <v>0</v>
      </c>
      <c r="BV76">
        <v>1</v>
      </c>
      <c r="BW76">
        <v>0</v>
      </c>
      <c r="BX76">
        <v>0</v>
      </c>
      <c r="BY76">
        <v>0</v>
      </c>
      <c r="BZ76">
        <v>0</v>
      </c>
      <c r="CA76">
        <v>0</v>
      </c>
      <c r="CB76">
        <v>4</v>
      </c>
      <c r="CC76">
        <v>0</v>
      </c>
      <c r="CF76">
        <v>0</v>
      </c>
      <c r="CG76">
        <v>4</v>
      </c>
      <c r="CH76">
        <v>4</v>
      </c>
      <c r="CI76" t="s">
        <v>33</v>
      </c>
      <c r="CK76">
        <v>2</v>
      </c>
    </row>
    <row r="77" spans="1:89" x14ac:dyDescent="0.35">
      <c r="A77" t="str">
        <f>_xlfn.XLOOKUP(Table1[[#This Row],[HMIS Project ID]],'Quick HIC'!G:G,'Quick HIC'!D:D,"",0)</f>
        <v>Multiple</v>
      </c>
      <c r="B77">
        <v>221</v>
      </c>
      <c r="C77" t="s">
        <v>222</v>
      </c>
      <c r="D77" t="s">
        <v>41</v>
      </c>
      <c r="E77" t="s">
        <v>270</v>
      </c>
      <c r="F77">
        <v>2026</v>
      </c>
      <c r="G77" t="s">
        <v>918</v>
      </c>
      <c r="H77">
        <v>20638</v>
      </c>
      <c r="I77" t="s">
        <v>949</v>
      </c>
      <c r="K77">
        <v>20695</v>
      </c>
      <c r="L77" s="1">
        <v>46057</v>
      </c>
      <c r="M77" t="s">
        <v>39</v>
      </c>
      <c r="O77">
        <v>379035</v>
      </c>
      <c r="P77" t="s">
        <v>34</v>
      </c>
      <c r="Q77" t="s">
        <v>814</v>
      </c>
      <c r="R77" s="1">
        <v>46057</v>
      </c>
      <c r="S77" t="s">
        <v>24</v>
      </c>
      <c r="T77" s="1">
        <v>45200</v>
      </c>
      <c r="V77">
        <v>0</v>
      </c>
      <c r="W77">
        <v>0</v>
      </c>
      <c r="X77">
        <v>0</v>
      </c>
      <c r="Y77">
        <v>0</v>
      </c>
      <c r="Z77">
        <v>0</v>
      </c>
      <c r="AA77">
        <v>0</v>
      </c>
      <c r="AB77">
        <v>1</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J77" t="s">
        <v>1068</v>
      </c>
      <c r="BK77">
        <v>0</v>
      </c>
      <c r="BL77" t="s">
        <v>688</v>
      </c>
      <c r="BN77" t="s">
        <v>316</v>
      </c>
      <c r="BO77" t="s">
        <v>222</v>
      </c>
      <c r="BP77">
        <v>28601</v>
      </c>
      <c r="BQ77">
        <v>23</v>
      </c>
      <c r="BR77">
        <v>7</v>
      </c>
      <c r="BS77">
        <v>0</v>
      </c>
      <c r="BT77">
        <v>0</v>
      </c>
      <c r="BU77">
        <v>0</v>
      </c>
      <c r="BV77">
        <v>29</v>
      </c>
      <c r="BW77">
        <v>0</v>
      </c>
      <c r="BX77">
        <v>0</v>
      </c>
      <c r="BY77">
        <v>0</v>
      </c>
      <c r="BZ77">
        <v>0</v>
      </c>
      <c r="CA77">
        <v>0</v>
      </c>
      <c r="CB77">
        <v>52</v>
      </c>
      <c r="CC77">
        <v>0</v>
      </c>
      <c r="CF77">
        <v>0</v>
      </c>
      <c r="CG77">
        <v>52</v>
      </c>
      <c r="CH77">
        <v>52</v>
      </c>
      <c r="CI77" t="s">
        <v>33</v>
      </c>
      <c r="CK77">
        <v>2</v>
      </c>
    </row>
    <row r="78" spans="1:89" x14ac:dyDescent="0.35">
      <c r="A78" t="str">
        <f>_xlfn.XLOOKUP(Table1[[#This Row],[HMIS Project ID]],'Quick HIC'!G:G,'Quick HIC'!D:D,"",0)</f>
        <v>Multiple</v>
      </c>
      <c r="B78">
        <v>233</v>
      </c>
      <c r="C78" t="s">
        <v>222</v>
      </c>
      <c r="D78" t="s">
        <v>41</v>
      </c>
      <c r="E78" t="s">
        <v>270</v>
      </c>
      <c r="F78">
        <v>2026</v>
      </c>
      <c r="G78" t="s">
        <v>918</v>
      </c>
      <c r="H78">
        <v>20638</v>
      </c>
      <c r="I78" t="s">
        <v>961</v>
      </c>
      <c r="K78">
        <v>20716</v>
      </c>
      <c r="L78" s="1">
        <v>46057</v>
      </c>
      <c r="M78" t="s">
        <v>39</v>
      </c>
      <c r="O78">
        <v>379111</v>
      </c>
      <c r="P78" t="s">
        <v>34</v>
      </c>
      <c r="Q78" t="s">
        <v>814</v>
      </c>
      <c r="R78" s="1">
        <v>46057</v>
      </c>
      <c r="S78" t="s">
        <v>24</v>
      </c>
      <c r="T78" s="1">
        <v>45200</v>
      </c>
      <c r="V78">
        <v>0</v>
      </c>
      <c r="W78">
        <v>0</v>
      </c>
      <c r="X78">
        <v>0</v>
      </c>
      <c r="Y78">
        <v>0</v>
      </c>
      <c r="Z78">
        <v>0</v>
      </c>
      <c r="AA78">
        <v>0</v>
      </c>
      <c r="AB78">
        <v>1</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J78" t="s">
        <v>1068</v>
      </c>
      <c r="BK78">
        <v>0</v>
      </c>
      <c r="BL78" t="s">
        <v>693</v>
      </c>
      <c r="BN78" t="s">
        <v>306</v>
      </c>
      <c r="BO78" t="s">
        <v>222</v>
      </c>
      <c r="BP78">
        <v>28752</v>
      </c>
      <c r="BQ78">
        <v>20</v>
      </c>
      <c r="BR78">
        <v>7</v>
      </c>
      <c r="BS78">
        <v>0</v>
      </c>
      <c r="BT78">
        <v>0</v>
      </c>
      <c r="BU78">
        <v>0</v>
      </c>
      <c r="BV78">
        <v>14</v>
      </c>
      <c r="BW78">
        <v>0</v>
      </c>
      <c r="BX78">
        <v>0</v>
      </c>
      <c r="BY78">
        <v>0</v>
      </c>
      <c r="BZ78">
        <v>0</v>
      </c>
      <c r="CA78">
        <v>0</v>
      </c>
      <c r="CB78">
        <v>34</v>
      </c>
      <c r="CC78">
        <v>0</v>
      </c>
      <c r="CF78">
        <v>0</v>
      </c>
      <c r="CG78">
        <v>34</v>
      </c>
      <c r="CH78">
        <v>34</v>
      </c>
      <c r="CI78" t="s">
        <v>33</v>
      </c>
      <c r="CK78">
        <v>2</v>
      </c>
    </row>
    <row r="79" spans="1:89" x14ac:dyDescent="0.35">
      <c r="A79" t="str">
        <f>_xlfn.XLOOKUP(Table1[[#This Row],[HMIS Project ID]],'Quick HIC'!G:G,'Quick HIC'!D:D,"",0)</f>
        <v>Multiple</v>
      </c>
      <c r="B79">
        <v>234</v>
      </c>
      <c r="C79" t="s">
        <v>222</v>
      </c>
      <c r="D79" t="s">
        <v>41</v>
      </c>
      <c r="E79" t="s">
        <v>270</v>
      </c>
      <c r="F79">
        <v>2026</v>
      </c>
      <c r="G79" t="s">
        <v>918</v>
      </c>
      <c r="H79">
        <v>20638</v>
      </c>
      <c r="I79" t="s">
        <v>962</v>
      </c>
      <c r="K79">
        <v>20718</v>
      </c>
      <c r="L79" s="1">
        <v>46057</v>
      </c>
      <c r="M79" t="s">
        <v>39</v>
      </c>
      <c r="O79">
        <v>379027</v>
      </c>
      <c r="P79" t="s">
        <v>34</v>
      </c>
      <c r="Q79" t="s">
        <v>814</v>
      </c>
      <c r="R79" s="1">
        <v>46057</v>
      </c>
      <c r="S79" t="s">
        <v>24</v>
      </c>
      <c r="T79" s="1">
        <v>45200</v>
      </c>
      <c r="V79">
        <v>0</v>
      </c>
      <c r="W79">
        <v>0</v>
      </c>
      <c r="X79">
        <v>0</v>
      </c>
      <c r="Y79">
        <v>0</v>
      </c>
      <c r="Z79">
        <v>0</v>
      </c>
      <c r="AA79">
        <v>0</v>
      </c>
      <c r="AB79">
        <v>1</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J79" t="s">
        <v>1068</v>
      </c>
      <c r="BK79">
        <v>0</v>
      </c>
      <c r="BL79" t="s">
        <v>693</v>
      </c>
      <c r="BN79" t="s">
        <v>306</v>
      </c>
      <c r="BO79" t="s">
        <v>222</v>
      </c>
      <c r="BP79">
        <v>28645</v>
      </c>
      <c r="BQ79">
        <v>0</v>
      </c>
      <c r="BR79">
        <v>0</v>
      </c>
      <c r="BS79">
        <v>0</v>
      </c>
      <c r="BT79">
        <v>0</v>
      </c>
      <c r="BU79">
        <v>0</v>
      </c>
      <c r="BV79">
        <v>0</v>
      </c>
      <c r="BW79">
        <v>0</v>
      </c>
      <c r="BX79">
        <v>0</v>
      </c>
      <c r="BY79">
        <v>0</v>
      </c>
      <c r="BZ79">
        <v>0</v>
      </c>
      <c r="CA79">
        <v>0</v>
      </c>
      <c r="CB79">
        <v>0</v>
      </c>
      <c r="CC79">
        <v>0</v>
      </c>
      <c r="CF79">
        <v>0</v>
      </c>
      <c r="CG79">
        <v>0</v>
      </c>
      <c r="CH79">
        <v>0</v>
      </c>
      <c r="CI79" t="s">
        <v>33</v>
      </c>
      <c r="CK79">
        <v>2</v>
      </c>
    </row>
    <row r="80" spans="1:89" x14ac:dyDescent="0.35">
      <c r="A80" t="str">
        <f>_xlfn.XLOOKUP(Table1[[#This Row],[HMIS Project ID]],'Quick HIC'!G:G,'Quick HIC'!D:D,"",0)</f>
        <v>Multiple</v>
      </c>
      <c r="B80">
        <v>196</v>
      </c>
      <c r="C80" t="s">
        <v>222</v>
      </c>
      <c r="D80" t="s">
        <v>41</v>
      </c>
      <c r="E80" t="s">
        <v>270</v>
      </c>
      <c r="F80">
        <v>2026</v>
      </c>
      <c r="G80" t="s">
        <v>918</v>
      </c>
      <c r="H80">
        <v>20638</v>
      </c>
      <c r="I80" t="s">
        <v>924</v>
      </c>
      <c r="K80">
        <v>20645</v>
      </c>
      <c r="L80" s="1">
        <v>46057</v>
      </c>
      <c r="M80" t="s">
        <v>38</v>
      </c>
      <c r="O80">
        <v>379097</v>
      </c>
      <c r="P80" t="s">
        <v>34</v>
      </c>
      <c r="Q80" t="s">
        <v>814</v>
      </c>
      <c r="R80" s="1">
        <v>46057</v>
      </c>
      <c r="S80" t="s">
        <v>24</v>
      </c>
      <c r="T80" s="1">
        <v>45200</v>
      </c>
      <c r="V80">
        <v>0</v>
      </c>
      <c r="W80">
        <v>0</v>
      </c>
      <c r="X80">
        <v>0</v>
      </c>
      <c r="Y80">
        <v>0</v>
      </c>
      <c r="Z80">
        <v>0</v>
      </c>
      <c r="AA80">
        <v>0</v>
      </c>
      <c r="AB80">
        <v>0</v>
      </c>
      <c r="AC80">
        <v>0</v>
      </c>
      <c r="AD80">
        <v>0</v>
      </c>
      <c r="AE80">
        <v>0</v>
      </c>
      <c r="AF80">
        <v>0</v>
      </c>
      <c r="AG80">
        <v>0</v>
      </c>
      <c r="AH80">
        <v>0</v>
      </c>
      <c r="AI80">
        <v>0</v>
      </c>
      <c r="AJ80">
        <v>0</v>
      </c>
      <c r="AK80">
        <v>1</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J80" t="s">
        <v>1068</v>
      </c>
      <c r="BK80">
        <v>0</v>
      </c>
      <c r="BL80" t="s">
        <v>687</v>
      </c>
      <c r="BN80" t="s">
        <v>312</v>
      </c>
      <c r="BO80" t="s">
        <v>222</v>
      </c>
      <c r="BP80">
        <v>27030</v>
      </c>
      <c r="BQ80">
        <v>4</v>
      </c>
      <c r="BR80">
        <v>2</v>
      </c>
      <c r="BS80">
        <v>0</v>
      </c>
      <c r="BT80">
        <v>0</v>
      </c>
      <c r="BU80">
        <v>4</v>
      </c>
      <c r="BV80">
        <v>5</v>
      </c>
      <c r="BW80">
        <v>0</v>
      </c>
      <c r="BX80">
        <v>0</v>
      </c>
      <c r="BY80">
        <v>5</v>
      </c>
      <c r="BZ80">
        <v>0</v>
      </c>
      <c r="CA80">
        <v>0</v>
      </c>
      <c r="CB80">
        <v>9</v>
      </c>
      <c r="CC80">
        <v>0</v>
      </c>
      <c r="CF80">
        <v>0</v>
      </c>
      <c r="CG80">
        <v>9</v>
      </c>
      <c r="CH80">
        <v>9</v>
      </c>
      <c r="CI80" t="s">
        <v>33</v>
      </c>
      <c r="CK80">
        <v>2</v>
      </c>
    </row>
    <row r="81" spans="1:89" x14ac:dyDescent="0.35">
      <c r="A81" t="str">
        <f>_xlfn.XLOOKUP(Table1[[#This Row],[HMIS Project ID]],'Quick HIC'!G:G,'Quick HIC'!D:D,"",0)</f>
        <v>Multiple</v>
      </c>
      <c r="B81">
        <v>199</v>
      </c>
      <c r="C81" t="s">
        <v>222</v>
      </c>
      <c r="D81" t="s">
        <v>41</v>
      </c>
      <c r="E81" t="s">
        <v>270</v>
      </c>
      <c r="F81">
        <v>2026</v>
      </c>
      <c r="G81" t="s">
        <v>918</v>
      </c>
      <c r="H81">
        <v>20638</v>
      </c>
      <c r="I81" t="s">
        <v>927</v>
      </c>
      <c r="K81">
        <v>20650</v>
      </c>
      <c r="L81" s="1">
        <v>46057</v>
      </c>
      <c r="M81" t="s">
        <v>38</v>
      </c>
      <c r="O81">
        <v>379097</v>
      </c>
      <c r="P81" t="s">
        <v>34</v>
      </c>
      <c r="Q81" t="s">
        <v>814</v>
      </c>
      <c r="R81" s="1">
        <v>45870</v>
      </c>
      <c r="S81" t="s">
        <v>24</v>
      </c>
      <c r="T81" s="1">
        <v>45200</v>
      </c>
      <c r="V81">
        <v>0</v>
      </c>
      <c r="W81">
        <v>0</v>
      </c>
      <c r="X81">
        <v>0</v>
      </c>
      <c r="Y81">
        <v>0</v>
      </c>
      <c r="Z81">
        <v>0</v>
      </c>
      <c r="AA81">
        <v>0</v>
      </c>
      <c r="AB81">
        <v>0</v>
      </c>
      <c r="AC81">
        <v>0</v>
      </c>
      <c r="AD81">
        <v>0</v>
      </c>
      <c r="AE81">
        <v>0</v>
      </c>
      <c r="AF81">
        <v>0</v>
      </c>
      <c r="AG81">
        <v>0</v>
      </c>
      <c r="AH81">
        <v>0</v>
      </c>
      <c r="AI81">
        <v>0</v>
      </c>
      <c r="AJ81">
        <v>1</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J81" t="s">
        <v>1068</v>
      </c>
      <c r="BK81">
        <v>0</v>
      </c>
      <c r="BL81" t="s">
        <v>687</v>
      </c>
      <c r="BN81" t="s">
        <v>312</v>
      </c>
      <c r="BO81" t="s">
        <v>222</v>
      </c>
      <c r="BP81">
        <v>28677</v>
      </c>
      <c r="BQ81">
        <v>0</v>
      </c>
      <c r="BR81">
        <v>0</v>
      </c>
      <c r="BS81">
        <v>0</v>
      </c>
      <c r="BT81">
        <v>0</v>
      </c>
      <c r="BU81">
        <v>0</v>
      </c>
      <c r="BV81">
        <v>4</v>
      </c>
      <c r="BW81">
        <v>0</v>
      </c>
      <c r="BX81">
        <v>0</v>
      </c>
      <c r="BY81">
        <v>0</v>
      </c>
      <c r="BZ81">
        <v>0</v>
      </c>
      <c r="CA81">
        <v>0</v>
      </c>
      <c r="CB81">
        <v>4</v>
      </c>
      <c r="CC81">
        <v>0</v>
      </c>
      <c r="CF81">
        <v>0</v>
      </c>
      <c r="CG81">
        <v>4</v>
      </c>
      <c r="CH81">
        <v>4</v>
      </c>
      <c r="CI81" t="s">
        <v>33</v>
      </c>
      <c r="CK81">
        <v>2</v>
      </c>
    </row>
    <row r="82" spans="1:89" x14ac:dyDescent="0.35">
      <c r="A82" t="str">
        <f>_xlfn.XLOOKUP(Table1[[#This Row],[HMIS Project ID]],'Quick HIC'!G:G,'Quick HIC'!D:D,"",0)</f>
        <v>Multiple</v>
      </c>
      <c r="B82">
        <v>198</v>
      </c>
      <c r="C82" t="s">
        <v>222</v>
      </c>
      <c r="D82" t="s">
        <v>41</v>
      </c>
      <c r="E82" t="s">
        <v>270</v>
      </c>
      <c r="F82">
        <v>2026</v>
      </c>
      <c r="G82" t="s">
        <v>918</v>
      </c>
      <c r="H82">
        <v>20638</v>
      </c>
      <c r="I82" t="s">
        <v>926</v>
      </c>
      <c r="K82">
        <v>20648</v>
      </c>
      <c r="L82" s="1">
        <v>46057</v>
      </c>
      <c r="M82" t="s">
        <v>39</v>
      </c>
      <c r="O82">
        <v>379097</v>
      </c>
      <c r="P82" t="s">
        <v>34</v>
      </c>
      <c r="Q82" t="s">
        <v>814</v>
      </c>
      <c r="R82" s="1">
        <v>46057</v>
      </c>
      <c r="S82" t="s">
        <v>24</v>
      </c>
      <c r="T82" s="1">
        <v>45200</v>
      </c>
      <c r="V82">
        <v>0</v>
      </c>
      <c r="W82">
        <v>0</v>
      </c>
      <c r="X82">
        <v>0</v>
      </c>
      <c r="Y82">
        <v>0</v>
      </c>
      <c r="Z82">
        <v>0</v>
      </c>
      <c r="AA82">
        <v>0</v>
      </c>
      <c r="AB82">
        <v>1</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J82" t="s">
        <v>1068</v>
      </c>
      <c r="BK82">
        <v>0</v>
      </c>
      <c r="BL82" t="s">
        <v>311</v>
      </c>
      <c r="BN82" t="s">
        <v>312</v>
      </c>
      <c r="BO82" t="s">
        <v>222</v>
      </c>
      <c r="BP82">
        <v>27030</v>
      </c>
      <c r="BQ82">
        <v>23</v>
      </c>
      <c r="BR82">
        <v>7</v>
      </c>
      <c r="BS82">
        <v>0</v>
      </c>
      <c r="BT82">
        <v>0</v>
      </c>
      <c r="BU82">
        <v>0</v>
      </c>
      <c r="BV82">
        <v>10</v>
      </c>
      <c r="BW82">
        <v>0</v>
      </c>
      <c r="BX82">
        <v>0</v>
      </c>
      <c r="BY82">
        <v>0</v>
      </c>
      <c r="BZ82">
        <v>0</v>
      </c>
      <c r="CA82">
        <v>0</v>
      </c>
      <c r="CB82">
        <v>33</v>
      </c>
      <c r="CC82">
        <v>0</v>
      </c>
      <c r="CF82">
        <v>0</v>
      </c>
      <c r="CG82">
        <v>33</v>
      </c>
      <c r="CH82">
        <v>33</v>
      </c>
      <c r="CI82" t="s">
        <v>33</v>
      </c>
      <c r="CK82">
        <v>2</v>
      </c>
    </row>
    <row r="83" spans="1:89" x14ac:dyDescent="0.35">
      <c r="A83" t="str">
        <f>_xlfn.XLOOKUP(Table1[[#This Row],[HMIS Project ID]],'Quick HIC'!G:G,'Quick HIC'!D:D,"",0)</f>
        <v>Multiple</v>
      </c>
      <c r="B83">
        <v>200</v>
      </c>
      <c r="C83" t="s">
        <v>222</v>
      </c>
      <c r="D83" t="s">
        <v>41</v>
      </c>
      <c r="E83" t="s">
        <v>270</v>
      </c>
      <c r="F83">
        <v>2026</v>
      </c>
      <c r="G83" t="s">
        <v>918</v>
      </c>
      <c r="H83">
        <v>20638</v>
      </c>
      <c r="I83" t="s">
        <v>928</v>
      </c>
      <c r="K83">
        <v>20651</v>
      </c>
      <c r="L83" s="1">
        <v>46057</v>
      </c>
      <c r="M83" t="s">
        <v>39</v>
      </c>
      <c r="O83">
        <v>379097</v>
      </c>
      <c r="P83" t="s">
        <v>34</v>
      </c>
      <c r="Q83" t="s">
        <v>814</v>
      </c>
      <c r="R83" s="1">
        <v>46057</v>
      </c>
      <c r="S83" t="s">
        <v>24</v>
      </c>
      <c r="T83" s="1">
        <v>45200</v>
      </c>
      <c r="V83">
        <v>0</v>
      </c>
      <c r="W83">
        <v>0</v>
      </c>
      <c r="X83">
        <v>0</v>
      </c>
      <c r="Y83">
        <v>0</v>
      </c>
      <c r="Z83">
        <v>0</v>
      </c>
      <c r="AA83">
        <v>0</v>
      </c>
      <c r="AB83">
        <v>1</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J83" t="s">
        <v>1068</v>
      </c>
      <c r="BK83">
        <v>0</v>
      </c>
      <c r="BL83" t="s">
        <v>687</v>
      </c>
      <c r="BN83" t="s">
        <v>312</v>
      </c>
      <c r="BO83" t="s">
        <v>222</v>
      </c>
      <c r="BP83">
        <v>28687</v>
      </c>
      <c r="BQ83">
        <v>17</v>
      </c>
      <c r="BR83">
        <v>5</v>
      </c>
      <c r="BS83">
        <v>0</v>
      </c>
      <c r="BT83">
        <v>0</v>
      </c>
      <c r="BU83">
        <v>0</v>
      </c>
      <c r="BV83">
        <v>19</v>
      </c>
      <c r="BW83">
        <v>0</v>
      </c>
      <c r="BX83">
        <v>0</v>
      </c>
      <c r="BY83">
        <v>0</v>
      </c>
      <c r="BZ83">
        <v>0</v>
      </c>
      <c r="CA83">
        <v>0</v>
      </c>
      <c r="CB83">
        <v>36</v>
      </c>
      <c r="CC83">
        <v>0</v>
      </c>
      <c r="CF83">
        <v>0</v>
      </c>
      <c r="CG83">
        <v>36</v>
      </c>
      <c r="CH83">
        <v>36</v>
      </c>
      <c r="CI83" t="s">
        <v>33</v>
      </c>
      <c r="CK83">
        <v>2</v>
      </c>
    </row>
    <row r="84" spans="1:89" x14ac:dyDescent="0.35">
      <c r="A84" t="str">
        <f>_xlfn.XLOOKUP(Table1[[#This Row],[HMIS Project ID]],'Quick HIC'!G:G,'Quick HIC'!D:D,"",0)</f>
        <v>Multiple</v>
      </c>
      <c r="B84">
        <v>195</v>
      </c>
      <c r="C84" t="s">
        <v>222</v>
      </c>
      <c r="D84" t="s">
        <v>41</v>
      </c>
      <c r="E84" t="s">
        <v>270</v>
      </c>
      <c r="F84">
        <v>2026</v>
      </c>
      <c r="G84" t="s">
        <v>918</v>
      </c>
      <c r="H84">
        <v>20638</v>
      </c>
      <c r="I84" t="s">
        <v>923</v>
      </c>
      <c r="K84">
        <v>20644</v>
      </c>
      <c r="L84" s="1">
        <v>46057</v>
      </c>
      <c r="M84" t="s">
        <v>38</v>
      </c>
      <c r="O84">
        <v>379057</v>
      </c>
      <c r="P84" t="s">
        <v>34</v>
      </c>
      <c r="Q84" t="s">
        <v>814</v>
      </c>
      <c r="R84" s="1">
        <v>45901</v>
      </c>
      <c r="S84" t="s">
        <v>24</v>
      </c>
      <c r="T84" s="1">
        <v>45200</v>
      </c>
      <c r="V84">
        <v>0</v>
      </c>
      <c r="W84">
        <v>0</v>
      </c>
      <c r="X84">
        <v>0</v>
      </c>
      <c r="Y84">
        <v>0</v>
      </c>
      <c r="Z84">
        <v>0</v>
      </c>
      <c r="AA84">
        <v>0</v>
      </c>
      <c r="AB84">
        <v>0</v>
      </c>
      <c r="AC84">
        <v>0</v>
      </c>
      <c r="AD84">
        <v>0</v>
      </c>
      <c r="AE84">
        <v>0</v>
      </c>
      <c r="AF84">
        <v>0</v>
      </c>
      <c r="AG84">
        <v>0</v>
      </c>
      <c r="AH84">
        <v>0</v>
      </c>
      <c r="AI84">
        <v>0</v>
      </c>
      <c r="AJ84">
        <v>1</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J84" t="s">
        <v>1068</v>
      </c>
      <c r="BK84">
        <v>0</v>
      </c>
      <c r="BL84" t="s">
        <v>686</v>
      </c>
      <c r="BN84" t="s">
        <v>391</v>
      </c>
      <c r="BO84" t="s">
        <v>222</v>
      </c>
      <c r="BP84">
        <v>27292</v>
      </c>
      <c r="BQ84">
        <v>27</v>
      </c>
      <c r="BR84">
        <v>8</v>
      </c>
      <c r="BS84">
        <v>0</v>
      </c>
      <c r="BT84">
        <v>0</v>
      </c>
      <c r="BU84">
        <v>0</v>
      </c>
      <c r="BV84">
        <v>1</v>
      </c>
      <c r="BW84">
        <v>0</v>
      </c>
      <c r="BX84">
        <v>0</v>
      </c>
      <c r="BY84">
        <v>0</v>
      </c>
      <c r="BZ84">
        <v>0</v>
      </c>
      <c r="CA84">
        <v>0</v>
      </c>
      <c r="CB84">
        <v>28</v>
      </c>
      <c r="CC84">
        <v>0</v>
      </c>
      <c r="CF84">
        <v>0</v>
      </c>
      <c r="CG84">
        <v>28</v>
      </c>
      <c r="CH84">
        <v>28</v>
      </c>
      <c r="CI84" t="s">
        <v>33</v>
      </c>
      <c r="CK84">
        <v>2</v>
      </c>
    </row>
    <row r="85" spans="1:89" x14ac:dyDescent="0.35">
      <c r="A85" t="str">
        <f>_xlfn.XLOOKUP(Table1[[#This Row],[HMIS Project ID]],'Quick HIC'!G:G,'Quick HIC'!D:D,"",0)</f>
        <v>Multiple</v>
      </c>
      <c r="B85">
        <v>197</v>
      </c>
      <c r="C85" t="s">
        <v>222</v>
      </c>
      <c r="D85" t="s">
        <v>41</v>
      </c>
      <c r="E85" t="s">
        <v>270</v>
      </c>
      <c r="F85">
        <v>2026</v>
      </c>
      <c r="G85" t="s">
        <v>918</v>
      </c>
      <c r="H85">
        <v>20638</v>
      </c>
      <c r="I85" t="s">
        <v>925</v>
      </c>
      <c r="K85">
        <v>20646</v>
      </c>
      <c r="L85" s="1">
        <v>46057</v>
      </c>
      <c r="M85" t="s">
        <v>39</v>
      </c>
      <c r="O85">
        <v>379057</v>
      </c>
      <c r="P85" t="s">
        <v>34</v>
      </c>
      <c r="Q85" t="s">
        <v>814</v>
      </c>
      <c r="R85" s="1">
        <v>46057</v>
      </c>
      <c r="S85" t="s">
        <v>24</v>
      </c>
      <c r="T85" s="1">
        <v>45200</v>
      </c>
      <c r="V85">
        <v>0</v>
      </c>
      <c r="W85">
        <v>0</v>
      </c>
      <c r="X85">
        <v>0</v>
      </c>
      <c r="Y85">
        <v>0</v>
      </c>
      <c r="Z85">
        <v>0</v>
      </c>
      <c r="AA85">
        <v>0</v>
      </c>
      <c r="AB85">
        <v>0</v>
      </c>
      <c r="AC85">
        <v>0</v>
      </c>
      <c r="AD85">
        <v>0</v>
      </c>
      <c r="AE85">
        <v>0</v>
      </c>
      <c r="AF85">
        <v>0</v>
      </c>
      <c r="AG85">
        <v>0</v>
      </c>
      <c r="AH85">
        <v>0</v>
      </c>
      <c r="AI85">
        <v>0</v>
      </c>
      <c r="AJ85">
        <v>0</v>
      </c>
      <c r="AK85">
        <v>1</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J85" t="s">
        <v>1068</v>
      </c>
      <c r="BK85">
        <v>0</v>
      </c>
      <c r="BL85" t="s">
        <v>686</v>
      </c>
      <c r="BN85" t="s">
        <v>391</v>
      </c>
      <c r="BO85" t="s">
        <v>222</v>
      </c>
      <c r="BP85">
        <v>27292</v>
      </c>
      <c r="BQ85">
        <v>0</v>
      </c>
      <c r="BR85">
        <v>0</v>
      </c>
      <c r="BS85">
        <v>0</v>
      </c>
      <c r="BT85">
        <v>0</v>
      </c>
      <c r="BU85">
        <v>0</v>
      </c>
      <c r="BV85">
        <v>104</v>
      </c>
      <c r="BW85">
        <v>0</v>
      </c>
      <c r="BX85">
        <v>0</v>
      </c>
      <c r="BY85">
        <v>0</v>
      </c>
      <c r="BZ85">
        <v>0</v>
      </c>
      <c r="CA85">
        <v>0</v>
      </c>
      <c r="CB85">
        <v>104</v>
      </c>
      <c r="CC85">
        <v>0</v>
      </c>
      <c r="CF85">
        <v>0</v>
      </c>
      <c r="CG85">
        <v>104</v>
      </c>
      <c r="CH85">
        <v>104</v>
      </c>
      <c r="CI85" t="s">
        <v>33</v>
      </c>
      <c r="CK85">
        <v>2</v>
      </c>
    </row>
    <row r="86" spans="1:89" x14ac:dyDescent="0.35">
      <c r="A86" t="str">
        <f>_xlfn.XLOOKUP(Table1[[#This Row],[HMIS Project ID]],'Quick HIC'!G:G,'Quick HIC'!D:D,"",0)</f>
        <v>Multiple</v>
      </c>
      <c r="B86">
        <v>202</v>
      </c>
      <c r="C86" t="s">
        <v>222</v>
      </c>
      <c r="D86" t="s">
        <v>41</v>
      </c>
      <c r="E86" t="s">
        <v>270</v>
      </c>
      <c r="F86">
        <v>2026</v>
      </c>
      <c r="G86" t="s">
        <v>918</v>
      </c>
      <c r="H86">
        <v>20638</v>
      </c>
      <c r="I86" t="s">
        <v>930</v>
      </c>
      <c r="K86">
        <v>20655</v>
      </c>
      <c r="L86" s="1">
        <v>46057</v>
      </c>
      <c r="M86" t="s">
        <v>39</v>
      </c>
      <c r="O86">
        <v>379167</v>
      </c>
      <c r="P86" t="s">
        <v>34</v>
      </c>
      <c r="Q86" t="s">
        <v>814</v>
      </c>
      <c r="R86" s="1">
        <v>46057</v>
      </c>
      <c r="S86" t="s">
        <v>24</v>
      </c>
      <c r="T86" s="1">
        <v>45200</v>
      </c>
      <c r="V86">
        <v>0</v>
      </c>
      <c r="W86">
        <v>0</v>
      </c>
      <c r="X86">
        <v>0</v>
      </c>
      <c r="Y86">
        <v>0</v>
      </c>
      <c r="Z86">
        <v>0</v>
      </c>
      <c r="AA86">
        <v>0</v>
      </c>
      <c r="AB86">
        <v>1</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J86" t="s">
        <v>1068</v>
      </c>
      <c r="BK86">
        <v>0</v>
      </c>
      <c r="BL86" t="s">
        <v>688</v>
      </c>
      <c r="BN86" t="s">
        <v>316</v>
      </c>
      <c r="BO86" t="s">
        <v>222</v>
      </c>
      <c r="BP86">
        <v>28001</v>
      </c>
      <c r="BQ86">
        <v>24</v>
      </c>
      <c r="BR86">
        <v>8</v>
      </c>
      <c r="BS86">
        <v>0</v>
      </c>
      <c r="BT86">
        <v>0</v>
      </c>
      <c r="BU86">
        <v>0</v>
      </c>
      <c r="BV86">
        <v>17</v>
      </c>
      <c r="BW86">
        <v>0</v>
      </c>
      <c r="BX86">
        <v>0</v>
      </c>
      <c r="BY86">
        <v>0</v>
      </c>
      <c r="BZ86">
        <v>0</v>
      </c>
      <c r="CA86">
        <v>0</v>
      </c>
      <c r="CB86">
        <v>41</v>
      </c>
      <c r="CC86">
        <v>0</v>
      </c>
      <c r="CF86">
        <v>0</v>
      </c>
      <c r="CG86">
        <v>41</v>
      </c>
      <c r="CH86">
        <v>41</v>
      </c>
      <c r="CI86" t="s">
        <v>33</v>
      </c>
      <c r="CK86">
        <v>2</v>
      </c>
    </row>
    <row r="87" spans="1:89" x14ac:dyDescent="0.35">
      <c r="A87" t="str">
        <f>_xlfn.XLOOKUP(Table1[[#This Row],[HMIS Project ID]],'Quick HIC'!G:G,'Quick HIC'!D:D,"",0)</f>
        <v>Multiple</v>
      </c>
      <c r="B87">
        <v>201</v>
      </c>
      <c r="C87" t="s">
        <v>222</v>
      </c>
      <c r="D87" t="s">
        <v>41</v>
      </c>
      <c r="E87" t="s">
        <v>270</v>
      </c>
      <c r="F87">
        <v>2026</v>
      </c>
      <c r="G87" t="s">
        <v>918</v>
      </c>
      <c r="H87">
        <v>20638</v>
      </c>
      <c r="I87" t="s">
        <v>929</v>
      </c>
      <c r="K87">
        <v>20654</v>
      </c>
      <c r="L87" s="1">
        <v>46057</v>
      </c>
      <c r="M87" t="s">
        <v>39</v>
      </c>
      <c r="O87">
        <v>379025</v>
      </c>
      <c r="P87" t="s">
        <v>34</v>
      </c>
      <c r="Q87" t="s">
        <v>814</v>
      </c>
      <c r="R87" s="1">
        <v>46057</v>
      </c>
      <c r="S87" t="s">
        <v>24</v>
      </c>
      <c r="T87" s="1">
        <v>45200</v>
      </c>
      <c r="V87">
        <v>0</v>
      </c>
      <c r="W87">
        <v>0</v>
      </c>
      <c r="X87">
        <v>0</v>
      </c>
      <c r="Y87">
        <v>0</v>
      </c>
      <c r="Z87">
        <v>0</v>
      </c>
      <c r="AA87">
        <v>0</v>
      </c>
      <c r="AB87">
        <v>1</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J87" t="s">
        <v>1068</v>
      </c>
      <c r="BK87">
        <v>0</v>
      </c>
      <c r="BL87" t="s">
        <v>688</v>
      </c>
      <c r="BN87" t="s">
        <v>316</v>
      </c>
      <c r="BO87" t="s">
        <v>222</v>
      </c>
      <c r="BP87">
        <v>28025</v>
      </c>
      <c r="BQ87">
        <v>89</v>
      </c>
      <c r="BR87">
        <v>22</v>
      </c>
      <c r="BS87">
        <v>0</v>
      </c>
      <c r="BT87">
        <v>0</v>
      </c>
      <c r="BU87">
        <v>0</v>
      </c>
      <c r="BV87">
        <v>34</v>
      </c>
      <c r="BW87">
        <v>0</v>
      </c>
      <c r="BX87">
        <v>0</v>
      </c>
      <c r="BY87">
        <v>0</v>
      </c>
      <c r="BZ87">
        <v>0</v>
      </c>
      <c r="CA87">
        <v>0</v>
      </c>
      <c r="CB87">
        <v>123</v>
      </c>
      <c r="CC87">
        <v>0</v>
      </c>
      <c r="CF87">
        <v>0</v>
      </c>
      <c r="CG87">
        <v>123</v>
      </c>
      <c r="CH87">
        <v>123</v>
      </c>
      <c r="CI87" t="s">
        <v>33</v>
      </c>
      <c r="CK87">
        <v>2</v>
      </c>
    </row>
    <row r="88" spans="1:89" x14ac:dyDescent="0.35">
      <c r="A88" t="str">
        <f>_xlfn.XLOOKUP(Table1[[#This Row],[HMIS Project ID]],'Quick HIC'!G:G,'Quick HIC'!D:D,"",0)</f>
        <v>Multiple</v>
      </c>
      <c r="B88">
        <v>206</v>
      </c>
      <c r="C88" t="s">
        <v>222</v>
      </c>
      <c r="D88" t="s">
        <v>41</v>
      </c>
      <c r="E88" t="s">
        <v>270</v>
      </c>
      <c r="F88">
        <v>2026</v>
      </c>
      <c r="G88" t="s">
        <v>918</v>
      </c>
      <c r="H88">
        <v>20638</v>
      </c>
      <c r="I88" t="s">
        <v>934</v>
      </c>
      <c r="K88">
        <v>20667</v>
      </c>
      <c r="L88" s="1">
        <v>46057</v>
      </c>
      <c r="M88" t="s">
        <v>39</v>
      </c>
      <c r="O88">
        <v>379159</v>
      </c>
      <c r="P88" t="s">
        <v>34</v>
      </c>
      <c r="Q88" t="s">
        <v>814</v>
      </c>
      <c r="R88" s="1">
        <v>46057</v>
      </c>
      <c r="S88" t="s">
        <v>24</v>
      </c>
      <c r="T88" s="1">
        <v>45200</v>
      </c>
      <c r="V88">
        <v>0</v>
      </c>
      <c r="W88">
        <v>0</v>
      </c>
      <c r="X88">
        <v>0</v>
      </c>
      <c r="Y88">
        <v>0</v>
      </c>
      <c r="Z88">
        <v>0</v>
      </c>
      <c r="AA88">
        <v>0</v>
      </c>
      <c r="AB88">
        <v>1</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J88" t="s">
        <v>1068</v>
      </c>
      <c r="BK88">
        <v>0</v>
      </c>
      <c r="BL88" t="s">
        <v>689</v>
      </c>
      <c r="BN88" t="s">
        <v>130</v>
      </c>
      <c r="BO88" t="s">
        <v>222</v>
      </c>
      <c r="BP88">
        <v>28144</v>
      </c>
      <c r="BQ88">
        <v>49</v>
      </c>
      <c r="BR88">
        <v>13</v>
      </c>
      <c r="BS88">
        <v>0</v>
      </c>
      <c r="BT88">
        <v>0</v>
      </c>
      <c r="BU88">
        <v>0</v>
      </c>
      <c r="BV88">
        <v>14</v>
      </c>
      <c r="BW88">
        <v>0</v>
      </c>
      <c r="BX88">
        <v>0</v>
      </c>
      <c r="BY88">
        <v>0</v>
      </c>
      <c r="BZ88">
        <v>0</v>
      </c>
      <c r="CA88">
        <v>0</v>
      </c>
      <c r="CB88">
        <v>63</v>
      </c>
      <c r="CC88">
        <v>0</v>
      </c>
      <c r="CF88">
        <v>0</v>
      </c>
      <c r="CG88">
        <v>63</v>
      </c>
      <c r="CH88">
        <v>63</v>
      </c>
      <c r="CI88" t="s">
        <v>33</v>
      </c>
      <c r="CK88">
        <v>2</v>
      </c>
    </row>
    <row r="89" spans="1:89" x14ac:dyDescent="0.35">
      <c r="A89" t="str">
        <f>_xlfn.XLOOKUP(Table1[[#This Row],[HMIS Project ID]],'Quick HIC'!G:G,'Quick HIC'!D:D,"",0)</f>
        <v>Multiple</v>
      </c>
      <c r="B89">
        <v>342</v>
      </c>
      <c r="C89" t="s">
        <v>222</v>
      </c>
      <c r="D89" t="s">
        <v>41</v>
      </c>
      <c r="E89" t="s">
        <v>270</v>
      </c>
      <c r="F89">
        <v>2026</v>
      </c>
      <c r="G89" t="s">
        <v>918</v>
      </c>
      <c r="H89">
        <v>20638</v>
      </c>
      <c r="I89" t="s">
        <v>995</v>
      </c>
      <c r="K89">
        <v>21025</v>
      </c>
      <c r="L89" s="1">
        <v>46057</v>
      </c>
      <c r="M89" t="s">
        <v>38</v>
      </c>
      <c r="O89">
        <v>379159</v>
      </c>
      <c r="P89" t="s">
        <v>34</v>
      </c>
      <c r="Q89" t="s">
        <v>814</v>
      </c>
      <c r="R89" s="1">
        <v>46057</v>
      </c>
      <c r="S89" t="s">
        <v>24</v>
      </c>
      <c r="T89" s="1">
        <v>45962</v>
      </c>
      <c r="V89">
        <v>0</v>
      </c>
      <c r="W89">
        <v>0</v>
      </c>
      <c r="X89">
        <v>0</v>
      </c>
      <c r="Y89">
        <v>0</v>
      </c>
      <c r="Z89">
        <v>0</v>
      </c>
      <c r="AA89">
        <v>1</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J89" t="s">
        <v>1068</v>
      </c>
      <c r="BK89">
        <v>0</v>
      </c>
      <c r="BL89" t="s">
        <v>689</v>
      </c>
      <c r="BN89" t="s">
        <v>130</v>
      </c>
      <c r="BO89" t="s">
        <v>222</v>
      </c>
      <c r="BP89">
        <v>28144</v>
      </c>
      <c r="BQ89">
        <v>0</v>
      </c>
      <c r="BR89">
        <v>0</v>
      </c>
      <c r="BS89">
        <v>0</v>
      </c>
      <c r="BT89">
        <v>0</v>
      </c>
      <c r="BU89">
        <v>0</v>
      </c>
      <c r="BV89">
        <v>2</v>
      </c>
      <c r="BW89">
        <v>0</v>
      </c>
      <c r="BX89">
        <v>0</v>
      </c>
      <c r="BY89">
        <v>0</v>
      </c>
      <c r="BZ89">
        <v>0</v>
      </c>
      <c r="CA89">
        <v>0</v>
      </c>
      <c r="CB89">
        <v>2</v>
      </c>
      <c r="CC89">
        <v>0</v>
      </c>
      <c r="CF89">
        <v>0</v>
      </c>
      <c r="CG89">
        <v>2</v>
      </c>
      <c r="CH89">
        <v>2</v>
      </c>
      <c r="CI89" t="s">
        <v>33</v>
      </c>
      <c r="CK89">
        <v>2</v>
      </c>
    </row>
    <row r="90" spans="1:89" x14ac:dyDescent="0.35">
      <c r="A90" t="str">
        <f>_xlfn.XLOOKUP(Table1[[#This Row],[HMIS Project ID]],'Quick HIC'!G:G,'Quick HIC'!D:D,"",0)</f>
        <v>Multiple</v>
      </c>
      <c r="B90">
        <v>216</v>
      </c>
      <c r="C90" t="s">
        <v>222</v>
      </c>
      <c r="D90" t="s">
        <v>41</v>
      </c>
      <c r="E90" t="s">
        <v>270</v>
      </c>
      <c r="F90">
        <v>2026</v>
      </c>
      <c r="G90" t="s">
        <v>918</v>
      </c>
      <c r="H90">
        <v>20638</v>
      </c>
      <c r="I90" t="s">
        <v>944</v>
      </c>
      <c r="K90">
        <v>20686</v>
      </c>
      <c r="L90" s="1">
        <v>46057</v>
      </c>
      <c r="M90" t="s">
        <v>38</v>
      </c>
      <c r="O90">
        <v>379157</v>
      </c>
      <c r="P90" t="s">
        <v>34</v>
      </c>
      <c r="Q90" t="s">
        <v>814</v>
      </c>
      <c r="R90" s="1">
        <v>46057</v>
      </c>
      <c r="S90" t="s">
        <v>24</v>
      </c>
      <c r="T90" s="1">
        <v>45200</v>
      </c>
      <c r="V90">
        <v>0</v>
      </c>
      <c r="W90">
        <v>0</v>
      </c>
      <c r="X90">
        <v>0</v>
      </c>
      <c r="Y90">
        <v>0</v>
      </c>
      <c r="Z90">
        <v>0</v>
      </c>
      <c r="AA90">
        <v>0</v>
      </c>
      <c r="AB90">
        <v>0</v>
      </c>
      <c r="AC90">
        <v>0</v>
      </c>
      <c r="AD90">
        <v>0</v>
      </c>
      <c r="AE90">
        <v>0</v>
      </c>
      <c r="AF90">
        <v>0</v>
      </c>
      <c r="AG90">
        <v>0</v>
      </c>
      <c r="AH90">
        <v>0</v>
      </c>
      <c r="AI90">
        <v>0</v>
      </c>
      <c r="AJ90">
        <v>1</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J90" t="s">
        <v>1068</v>
      </c>
      <c r="BK90">
        <v>0</v>
      </c>
      <c r="BL90" t="s">
        <v>691</v>
      </c>
      <c r="BN90" t="s">
        <v>692</v>
      </c>
      <c r="BO90" t="s">
        <v>222</v>
      </c>
      <c r="BP90">
        <v>27375</v>
      </c>
      <c r="BQ90">
        <v>4</v>
      </c>
      <c r="BR90">
        <v>1</v>
      </c>
      <c r="BS90">
        <v>0</v>
      </c>
      <c r="BT90">
        <v>0</v>
      </c>
      <c r="BU90">
        <v>0</v>
      </c>
      <c r="BV90">
        <v>4</v>
      </c>
      <c r="BW90">
        <v>0</v>
      </c>
      <c r="BX90">
        <v>0</v>
      </c>
      <c r="BY90">
        <v>0</v>
      </c>
      <c r="BZ90">
        <v>0</v>
      </c>
      <c r="CA90">
        <v>0</v>
      </c>
      <c r="CB90">
        <v>8</v>
      </c>
      <c r="CC90">
        <v>0</v>
      </c>
      <c r="CF90">
        <v>0</v>
      </c>
      <c r="CG90">
        <v>8</v>
      </c>
      <c r="CH90">
        <v>8</v>
      </c>
      <c r="CI90" t="s">
        <v>33</v>
      </c>
      <c r="CK90">
        <v>2</v>
      </c>
    </row>
    <row r="91" spans="1:89" x14ac:dyDescent="0.35">
      <c r="A91" t="str">
        <f>_xlfn.XLOOKUP(Table1[[#This Row],[HMIS Project ID]],'Quick HIC'!G:G,'Quick HIC'!D:D,"",0)</f>
        <v>Multiple</v>
      </c>
      <c r="B91">
        <v>215</v>
      </c>
      <c r="C91" t="s">
        <v>222</v>
      </c>
      <c r="D91" t="s">
        <v>41</v>
      </c>
      <c r="E91" t="s">
        <v>270</v>
      </c>
      <c r="F91">
        <v>2026</v>
      </c>
      <c r="G91" t="s">
        <v>918</v>
      </c>
      <c r="H91">
        <v>20638</v>
      </c>
      <c r="I91" t="s">
        <v>943</v>
      </c>
      <c r="K91">
        <v>20685</v>
      </c>
      <c r="L91" s="1">
        <v>46057</v>
      </c>
      <c r="M91" t="s">
        <v>39</v>
      </c>
      <c r="O91">
        <v>379145</v>
      </c>
      <c r="P91" t="s">
        <v>34</v>
      </c>
      <c r="Q91" t="s">
        <v>814</v>
      </c>
      <c r="R91" s="1">
        <v>45686</v>
      </c>
      <c r="S91" t="s">
        <v>24</v>
      </c>
      <c r="T91" s="1">
        <v>45200</v>
      </c>
      <c r="V91">
        <v>0</v>
      </c>
      <c r="W91">
        <v>0</v>
      </c>
      <c r="X91">
        <v>0</v>
      </c>
      <c r="Y91">
        <v>0</v>
      </c>
      <c r="Z91">
        <v>0</v>
      </c>
      <c r="AA91">
        <v>0</v>
      </c>
      <c r="AB91">
        <v>1</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J91" t="s">
        <v>1068</v>
      </c>
      <c r="BK91">
        <v>0</v>
      </c>
      <c r="BL91" t="s">
        <v>691</v>
      </c>
      <c r="BN91" t="s">
        <v>692</v>
      </c>
      <c r="BO91" t="s">
        <v>222</v>
      </c>
      <c r="BP91">
        <v>27573</v>
      </c>
      <c r="BQ91">
        <v>0</v>
      </c>
      <c r="BR91">
        <v>0</v>
      </c>
      <c r="BS91">
        <v>0</v>
      </c>
      <c r="BT91">
        <v>0</v>
      </c>
      <c r="BU91">
        <v>0</v>
      </c>
      <c r="BV91">
        <v>1</v>
      </c>
      <c r="BW91">
        <v>0</v>
      </c>
      <c r="BX91">
        <v>0</v>
      </c>
      <c r="BY91">
        <v>0</v>
      </c>
      <c r="BZ91">
        <v>0</v>
      </c>
      <c r="CA91">
        <v>0</v>
      </c>
      <c r="CB91">
        <v>1</v>
      </c>
      <c r="CC91">
        <v>0</v>
      </c>
      <c r="CF91">
        <v>0</v>
      </c>
      <c r="CG91">
        <v>1</v>
      </c>
      <c r="CH91">
        <v>1</v>
      </c>
      <c r="CI91" t="s">
        <v>33</v>
      </c>
      <c r="CK91">
        <v>2</v>
      </c>
    </row>
    <row r="92" spans="1:89" x14ac:dyDescent="0.35">
      <c r="A92" t="str">
        <f>_xlfn.XLOOKUP(Table1[[#This Row],[HMIS Project ID]],'Quick HIC'!G:G,'Quick HIC'!D:D,"",0)</f>
        <v>Multiple</v>
      </c>
      <c r="B92">
        <v>217</v>
      </c>
      <c r="C92" t="s">
        <v>222</v>
      </c>
      <c r="D92" t="s">
        <v>41</v>
      </c>
      <c r="E92" t="s">
        <v>270</v>
      </c>
      <c r="F92">
        <v>2026</v>
      </c>
      <c r="G92" t="s">
        <v>918</v>
      </c>
      <c r="H92">
        <v>20638</v>
      </c>
      <c r="I92" t="s">
        <v>945</v>
      </c>
      <c r="K92">
        <v>20687</v>
      </c>
      <c r="L92" s="1">
        <v>46057</v>
      </c>
      <c r="M92" t="s">
        <v>39</v>
      </c>
      <c r="O92">
        <v>379157</v>
      </c>
      <c r="P92" t="s">
        <v>34</v>
      </c>
      <c r="Q92" t="s">
        <v>814</v>
      </c>
      <c r="R92" s="1">
        <v>46057</v>
      </c>
      <c r="S92" t="s">
        <v>24</v>
      </c>
      <c r="T92" s="1">
        <v>45200</v>
      </c>
      <c r="V92">
        <v>0</v>
      </c>
      <c r="W92">
        <v>0</v>
      </c>
      <c r="X92">
        <v>0</v>
      </c>
      <c r="Y92">
        <v>0</v>
      </c>
      <c r="Z92">
        <v>0</v>
      </c>
      <c r="AA92">
        <v>0</v>
      </c>
      <c r="AB92">
        <v>1</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J92" t="s">
        <v>1068</v>
      </c>
      <c r="BK92">
        <v>0</v>
      </c>
      <c r="BL92" t="s">
        <v>691</v>
      </c>
      <c r="BN92" t="s">
        <v>692</v>
      </c>
      <c r="BO92" t="s">
        <v>222</v>
      </c>
      <c r="BP92">
        <v>27375</v>
      </c>
      <c r="BQ92">
        <v>49</v>
      </c>
      <c r="BR92">
        <v>17</v>
      </c>
      <c r="BS92">
        <v>0</v>
      </c>
      <c r="BT92">
        <v>0</v>
      </c>
      <c r="BU92">
        <v>0</v>
      </c>
      <c r="BV92">
        <v>17</v>
      </c>
      <c r="BW92">
        <v>0</v>
      </c>
      <c r="BX92">
        <v>0</v>
      </c>
      <c r="BY92">
        <v>0</v>
      </c>
      <c r="BZ92">
        <v>0</v>
      </c>
      <c r="CA92">
        <v>0</v>
      </c>
      <c r="CB92">
        <v>66</v>
      </c>
      <c r="CC92">
        <v>0</v>
      </c>
      <c r="CF92">
        <v>0</v>
      </c>
      <c r="CG92">
        <v>66</v>
      </c>
      <c r="CH92">
        <v>66</v>
      </c>
      <c r="CI92" t="s">
        <v>33</v>
      </c>
      <c r="CK92">
        <v>2</v>
      </c>
    </row>
    <row r="93" spans="1:89" x14ac:dyDescent="0.35">
      <c r="A93" t="str">
        <f>_xlfn.XLOOKUP(Table1[[#This Row],[HMIS Project ID]],'Quick HIC'!G:G,'Quick HIC'!D:D,"",0)</f>
        <v>Multiple</v>
      </c>
      <c r="B93">
        <v>343</v>
      </c>
      <c r="C93" t="s">
        <v>222</v>
      </c>
      <c r="D93" t="s">
        <v>41</v>
      </c>
      <c r="E93" t="s">
        <v>270</v>
      </c>
      <c r="F93">
        <v>2026</v>
      </c>
      <c r="G93" t="s">
        <v>918</v>
      </c>
      <c r="H93">
        <v>20638</v>
      </c>
      <c r="I93" t="s">
        <v>996</v>
      </c>
      <c r="K93">
        <v>21026</v>
      </c>
      <c r="L93" s="1">
        <v>46057</v>
      </c>
      <c r="M93" t="s">
        <v>38</v>
      </c>
      <c r="O93">
        <v>379145</v>
      </c>
      <c r="P93" t="s">
        <v>34</v>
      </c>
      <c r="Q93" t="s">
        <v>814</v>
      </c>
      <c r="R93" s="1">
        <v>46054</v>
      </c>
      <c r="S93" t="s">
        <v>24</v>
      </c>
      <c r="T93" s="1">
        <v>45962</v>
      </c>
      <c r="V93">
        <v>0</v>
      </c>
      <c r="W93">
        <v>0</v>
      </c>
      <c r="X93">
        <v>0</v>
      </c>
      <c r="Y93">
        <v>0</v>
      </c>
      <c r="Z93">
        <v>0</v>
      </c>
      <c r="AA93">
        <v>1</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J93" t="s">
        <v>1068</v>
      </c>
      <c r="BK93">
        <v>0</v>
      </c>
      <c r="BL93" t="s">
        <v>691</v>
      </c>
      <c r="BN93" t="s">
        <v>692</v>
      </c>
      <c r="BO93" t="s">
        <v>222</v>
      </c>
      <c r="BP93">
        <v>27573</v>
      </c>
      <c r="BQ93">
        <v>0</v>
      </c>
      <c r="BR93">
        <v>0</v>
      </c>
      <c r="BS93">
        <v>0</v>
      </c>
      <c r="BT93">
        <v>0</v>
      </c>
      <c r="BU93">
        <v>0</v>
      </c>
      <c r="BV93">
        <v>9</v>
      </c>
      <c r="BW93">
        <v>0</v>
      </c>
      <c r="BX93">
        <v>0</v>
      </c>
      <c r="BY93">
        <v>9</v>
      </c>
      <c r="BZ93">
        <v>0</v>
      </c>
      <c r="CA93">
        <v>0</v>
      </c>
      <c r="CB93">
        <v>9</v>
      </c>
      <c r="CC93">
        <v>0</v>
      </c>
      <c r="CF93">
        <v>0</v>
      </c>
      <c r="CG93">
        <v>9</v>
      </c>
      <c r="CH93">
        <v>9</v>
      </c>
      <c r="CI93" t="s">
        <v>33</v>
      </c>
      <c r="CK93">
        <v>0</v>
      </c>
    </row>
    <row r="94" spans="1:89" x14ac:dyDescent="0.35">
      <c r="A94" t="str">
        <f>_xlfn.XLOOKUP(Table1[[#This Row],[HMIS Project ID]],'Quick HIC'!G:G,'Quick HIC'!D:D,"",0)</f>
        <v>Person</v>
      </c>
      <c r="B94">
        <v>336</v>
      </c>
      <c r="C94" t="s">
        <v>222</v>
      </c>
      <c r="D94" t="s">
        <v>41</v>
      </c>
      <c r="E94" t="s">
        <v>270</v>
      </c>
      <c r="F94">
        <v>2026</v>
      </c>
      <c r="G94" t="s">
        <v>918</v>
      </c>
      <c r="H94">
        <v>20638</v>
      </c>
      <c r="I94" t="s">
        <v>989</v>
      </c>
      <c r="K94">
        <v>21004</v>
      </c>
      <c r="L94" s="1">
        <v>46057</v>
      </c>
      <c r="M94" t="s">
        <v>38</v>
      </c>
      <c r="O94">
        <v>379145</v>
      </c>
      <c r="P94" t="s">
        <v>34</v>
      </c>
      <c r="Q94" t="s">
        <v>814</v>
      </c>
      <c r="R94" s="1">
        <v>45818</v>
      </c>
      <c r="S94" t="s">
        <v>24</v>
      </c>
      <c r="T94" s="1">
        <v>45792</v>
      </c>
      <c r="V94">
        <v>0</v>
      </c>
      <c r="W94">
        <v>0</v>
      </c>
      <c r="X94">
        <v>0</v>
      </c>
      <c r="Y94">
        <v>0</v>
      </c>
      <c r="Z94">
        <v>0</v>
      </c>
      <c r="AA94">
        <v>1</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J94" t="s">
        <v>1068</v>
      </c>
      <c r="BK94">
        <v>0</v>
      </c>
      <c r="BP94">
        <v>27537</v>
      </c>
      <c r="BQ94">
        <v>0</v>
      </c>
      <c r="BR94">
        <v>0</v>
      </c>
      <c r="BS94">
        <v>0</v>
      </c>
      <c r="BT94">
        <v>0</v>
      </c>
      <c r="BU94">
        <v>0</v>
      </c>
      <c r="BV94">
        <v>1</v>
      </c>
      <c r="BW94">
        <v>0</v>
      </c>
      <c r="BX94">
        <v>0</v>
      </c>
      <c r="BY94">
        <v>1</v>
      </c>
      <c r="BZ94">
        <v>0</v>
      </c>
      <c r="CA94">
        <v>0</v>
      </c>
      <c r="CB94">
        <v>1</v>
      </c>
      <c r="CC94">
        <v>0</v>
      </c>
      <c r="CF94">
        <v>0</v>
      </c>
      <c r="CG94">
        <v>1</v>
      </c>
      <c r="CH94">
        <v>1</v>
      </c>
      <c r="CI94" t="s">
        <v>33</v>
      </c>
      <c r="CK94">
        <v>2</v>
      </c>
    </row>
    <row r="95" spans="1:89" x14ac:dyDescent="0.35">
      <c r="A95" t="str">
        <f>_xlfn.XLOOKUP(Table1[[#This Row],[HMIS Project ID]],'Quick HIC'!G:G,'Quick HIC'!D:D,"",0)</f>
        <v>Multiple</v>
      </c>
      <c r="B95">
        <v>295</v>
      </c>
      <c r="C95" t="s">
        <v>222</v>
      </c>
      <c r="D95" t="s">
        <v>41</v>
      </c>
      <c r="E95" t="s">
        <v>270</v>
      </c>
      <c r="F95">
        <v>2026</v>
      </c>
      <c r="G95" t="s">
        <v>918</v>
      </c>
      <c r="H95">
        <v>20638</v>
      </c>
      <c r="I95" t="s">
        <v>988</v>
      </c>
      <c r="K95">
        <v>20941</v>
      </c>
      <c r="L95" s="1">
        <v>46057</v>
      </c>
      <c r="M95" t="s">
        <v>38</v>
      </c>
      <c r="O95">
        <v>379157</v>
      </c>
      <c r="P95" t="s">
        <v>34</v>
      </c>
      <c r="Q95" t="s">
        <v>814</v>
      </c>
      <c r="R95" s="1">
        <v>46057</v>
      </c>
      <c r="S95" t="s">
        <v>24</v>
      </c>
      <c r="T95" s="1">
        <v>45792</v>
      </c>
      <c r="V95">
        <v>0</v>
      </c>
      <c r="W95">
        <v>0</v>
      </c>
      <c r="X95">
        <v>0</v>
      </c>
      <c r="Y95">
        <v>0</v>
      </c>
      <c r="Z95">
        <v>0</v>
      </c>
      <c r="AA95">
        <v>0</v>
      </c>
      <c r="AB95">
        <v>0</v>
      </c>
      <c r="AC95">
        <v>0</v>
      </c>
      <c r="AD95">
        <v>0</v>
      </c>
      <c r="AE95">
        <v>0</v>
      </c>
      <c r="AF95">
        <v>0</v>
      </c>
      <c r="AG95">
        <v>0</v>
      </c>
      <c r="AH95">
        <v>0</v>
      </c>
      <c r="AI95">
        <v>0</v>
      </c>
      <c r="AJ95">
        <v>1</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J95" t="s">
        <v>1068</v>
      </c>
      <c r="BK95">
        <v>0</v>
      </c>
      <c r="BL95" t="s">
        <v>691</v>
      </c>
      <c r="BN95" t="s">
        <v>692</v>
      </c>
      <c r="BO95" t="s">
        <v>222</v>
      </c>
      <c r="BP95">
        <v>27217</v>
      </c>
      <c r="BQ95">
        <v>26</v>
      </c>
      <c r="BR95">
        <v>5</v>
      </c>
      <c r="BS95">
        <v>0</v>
      </c>
      <c r="BT95">
        <v>0</v>
      </c>
      <c r="BU95">
        <v>0</v>
      </c>
      <c r="BV95">
        <v>15</v>
      </c>
      <c r="BW95">
        <v>0</v>
      </c>
      <c r="BX95">
        <v>0</v>
      </c>
      <c r="BY95">
        <v>0</v>
      </c>
      <c r="BZ95">
        <v>0</v>
      </c>
      <c r="CA95">
        <v>0</v>
      </c>
      <c r="CB95">
        <v>41</v>
      </c>
      <c r="CC95">
        <v>0</v>
      </c>
      <c r="CF95">
        <v>0</v>
      </c>
      <c r="CG95">
        <v>41</v>
      </c>
      <c r="CH95">
        <v>41</v>
      </c>
      <c r="CI95" t="s">
        <v>33</v>
      </c>
      <c r="CK95">
        <v>2</v>
      </c>
    </row>
    <row r="96" spans="1:89" x14ac:dyDescent="0.35">
      <c r="A96" t="str">
        <f>_xlfn.XLOOKUP(Table1[[#This Row],[HMIS Project ID]],'Quick HIC'!G:G,'Quick HIC'!D:D,"",0)</f>
        <v>Multiple</v>
      </c>
      <c r="B96">
        <v>222</v>
      </c>
      <c r="C96" t="s">
        <v>222</v>
      </c>
      <c r="D96" t="s">
        <v>41</v>
      </c>
      <c r="E96" t="s">
        <v>270</v>
      </c>
      <c r="F96">
        <v>2026</v>
      </c>
      <c r="G96" t="s">
        <v>918</v>
      </c>
      <c r="H96">
        <v>20638</v>
      </c>
      <c r="I96" t="s">
        <v>950</v>
      </c>
      <c r="K96">
        <v>20697</v>
      </c>
      <c r="L96" s="1">
        <v>46057</v>
      </c>
      <c r="M96" t="s">
        <v>38</v>
      </c>
      <c r="O96">
        <v>379085</v>
      </c>
      <c r="P96" t="s">
        <v>34</v>
      </c>
      <c r="Q96" t="s">
        <v>814</v>
      </c>
      <c r="R96" s="1">
        <v>46056</v>
      </c>
      <c r="S96" t="s">
        <v>24</v>
      </c>
      <c r="T96" s="1">
        <v>45200</v>
      </c>
      <c r="V96">
        <v>0</v>
      </c>
      <c r="W96">
        <v>0</v>
      </c>
      <c r="X96">
        <v>0</v>
      </c>
      <c r="Y96">
        <v>0</v>
      </c>
      <c r="Z96">
        <v>0</v>
      </c>
      <c r="AA96">
        <v>0</v>
      </c>
      <c r="AB96">
        <v>0</v>
      </c>
      <c r="AC96">
        <v>0</v>
      </c>
      <c r="AD96">
        <v>0</v>
      </c>
      <c r="AE96">
        <v>0</v>
      </c>
      <c r="AF96">
        <v>0</v>
      </c>
      <c r="AG96">
        <v>0</v>
      </c>
      <c r="AH96">
        <v>0</v>
      </c>
      <c r="AI96">
        <v>0</v>
      </c>
      <c r="AJ96">
        <v>0</v>
      </c>
      <c r="AK96">
        <v>1</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J96" t="s">
        <v>1068</v>
      </c>
      <c r="BK96">
        <v>0</v>
      </c>
      <c r="BL96" t="s">
        <v>686</v>
      </c>
      <c r="BN96" t="s">
        <v>391</v>
      </c>
      <c r="BO96" t="s">
        <v>222</v>
      </c>
      <c r="BP96">
        <v>28334</v>
      </c>
      <c r="BQ96">
        <v>6</v>
      </c>
      <c r="BR96">
        <v>2</v>
      </c>
      <c r="BS96">
        <v>0</v>
      </c>
      <c r="BT96">
        <v>0</v>
      </c>
      <c r="BU96">
        <v>0</v>
      </c>
      <c r="BV96">
        <v>13</v>
      </c>
      <c r="BW96">
        <v>0</v>
      </c>
      <c r="BX96">
        <v>0</v>
      </c>
      <c r="BY96">
        <v>0</v>
      </c>
      <c r="BZ96">
        <v>0</v>
      </c>
      <c r="CA96">
        <v>0</v>
      </c>
      <c r="CB96">
        <v>19</v>
      </c>
      <c r="CC96">
        <v>0</v>
      </c>
      <c r="CF96">
        <v>0</v>
      </c>
      <c r="CG96">
        <v>19</v>
      </c>
      <c r="CH96">
        <v>19</v>
      </c>
      <c r="CI96" t="s">
        <v>33</v>
      </c>
      <c r="CK96">
        <v>2</v>
      </c>
    </row>
    <row r="97" spans="1:89" x14ac:dyDescent="0.35">
      <c r="A97" t="str">
        <f>_xlfn.XLOOKUP(Table1[[#This Row],[HMIS Project ID]],'Quick HIC'!G:G,'Quick HIC'!D:D,"",0)</f>
        <v>Multiple</v>
      </c>
      <c r="B97">
        <v>223</v>
      </c>
      <c r="C97" t="s">
        <v>222</v>
      </c>
      <c r="D97" t="s">
        <v>41</v>
      </c>
      <c r="E97" t="s">
        <v>270</v>
      </c>
      <c r="F97">
        <v>2026</v>
      </c>
      <c r="G97" t="s">
        <v>918</v>
      </c>
      <c r="H97">
        <v>20638</v>
      </c>
      <c r="I97" t="s">
        <v>951</v>
      </c>
      <c r="K97">
        <v>20698</v>
      </c>
      <c r="L97" s="1">
        <v>46057</v>
      </c>
      <c r="M97" t="s">
        <v>39</v>
      </c>
      <c r="O97">
        <v>379085</v>
      </c>
      <c r="P97" t="s">
        <v>34</v>
      </c>
      <c r="Q97" t="s">
        <v>814</v>
      </c>
      <c r="R97" s="1">
        <v>46057</v>
      </c>
      <c r="S97" t="s">
        <v>24</v>
      </c>
      <c r="T97" s="1">
        <v>45200</v>
      </c>
      <c r="V97">
        <v>0</v>
      </c>
      <c r="W97">
        <v>0</v>
      </c>
      <c r="X97">
        <v>0</v>
      </c>
      <c r="Y97">
        <v>0</v>
      </c>
      <c r="Z97">
        <v>0</v>
      </c>
      <c r="AA97">
        <v>0</v>
      </c>
      <c r="AB97">
        <v>1</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J97" t="s">
        <v>1068</v>
      </c>
      <c r="BK97">
        <v>0</v>
      </c>
      <c r="BL97" t="s">
        <v>686</v>
      </c>
      <c r="BN97" t="s">
        <v>391</v>
      </c>
      <c r="BO97" t="s">
        <v>222</v>
      </c>
      <c r="BP97">
        <v>28334</v>
      </c>
      <c r="BQ97">
        <v>164</v>
      </c>
      <c r="BR97">
        <v>45</v>
      </c>
      <c r="BS97">
        <v>0</v>
      </c>
      <c r="BT97">
        <v>0</v>
      </c>
      <c r="BU97">
        <v>0</v>
      </c>
      <c r="BV97">
        <v>34</v>
      </c>
      <c r="BW97">
        <v>0</v>
      </c>
      <c r="BX97">
        <v>0</v>
      </c>
      <c r="BY97">
        <v>0</v>
      </c>
      <c r="BZ97">
        <v>0</v>
      </c>
      <c r="CA97">
        <v>0</v>
      </c>
      <c r="CB97">
        <v>198</v>
      </c>
      <c r="CC97">
        <v>0</v>
      </c>
      <c r="CF97">
        <v>0</v>
      </c>
      <c r="CG97">
        <v>198</v>
      </c>
      <c r="CH97">
        <v>198</v>
      </c>
      <c r="CI97" t="s">
        <v>33</v>
      </c>
      <c r="CK97">
        <v>2</v>
      </c>
    </row>
    <row r="98" spans="1:89" x14ac:dyDescent="0.35">
      <c r="A98" t="str">
        <f>_xlfn.XLOOKUP(Table1[[#This Row],[HMIS Project ID]],'Quick HIC'!G:G,'Quick HIC'!D:D,"",0)</f>
        <v>Multiple</v>
      </c>
      <c r="B98">
        <v>224</v>
      </c>
      <c r="C98" t="s">
        <v>222</v>
      </c>
      <c r="D98" t="s">
        <v>41</v>
      </c>
      <c r="E98" t="s">
        <v>270</v>
      </c>
      <c r="F98">
        <v>2026</v>
      </c>
      <c r="G98" t="s">
        <v>918</v>
      </c>
      <c r="H98">
        <v>20638</v>
      </c>
      <c r="I98" t="s">
        <v>952</v>
      </c>
      <c r="K98">
        <v>20700</v>
      </c>
      <c r="L98" s="1">
        <v>46057</v>
      </c>
      <c r="M98" t="s">
        <v>39</v>
      </c>
      <c r="O98">
        <v>379085</v>
      </c>
      <c r="P98" t="s">
        <v>34</v>
      </c>
      <c r="Q98" t="s">
        <v>814</v>
      </c>
      <c r="R98" s="1">
        <v>46057</v>
      </c>
      <c r="S98" t="s">
        <v>24</v>
      </c>
      <c r="T98" s="1">
        <v>45200</v>
      </c>
      <c r="V98">
        <v>0</v>
      </c>
      <c r="W98">
        <v>0</v>
      </c>
      <c r="X98">
        <v>0</v>
      </c>
      <c r="Y98">
        <v>0</v>
      </c>
      <c r="Z98">
        <v>0</v>
      </c>
      <c r="AA98">
        <v>0</v>
      </c>
      <c r="AB98">
        <v>0</v>
      </c>
      <c r="AC98">
        <v>0</v>
      </c>
      <c r="AD98">
        <v>0</v>
      </c>
      <c r="AE98">
        <v>0</v>
      </c>
      <c r="AF98">
        <v>0</v>
      </c>
      <c r="AG98">
        <v>0</v>
      </c>
      <c r="AH98">
        <v>0</v>
      </c>
      <c r="AI98">
        <v>0</v>
      </c>
      <c r="AJ98">
        <v>0</v>
      </c>
      <c r="AK98">
        <v>1</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J98" t="s">
        <v>1068</v>
      </c>
      <c r="BK98">
        <v>0</v>
      </c>
      <c r="BL98" t="s">
        <v>686</v>
      </c>
      <c r="BN98" t="s">
        <v>391</v>
      </c>
      <c r="BO98" t="s">
        <v>222</v>
      </c>
      <c r="BP98">
        <v>28334</v>
      </c>
      <c r="BQ98">
        <v>28</v>
      </c>
      <c r="BR98">
        <v>7</v>
      </c>
      <c r="BS98">
        <v>0</v>
      </c>
      <c r="BT98">
        <v>0</v>
      </c>
      <c r="BU98">
        <v>0</v>
      </c>
      <c r="BV98">
        <v>7</v>
      </c>
      <c r="BW98">
        <v>0</v>
      </c>
      <c r="BX98">
        <v>0</v>
      </c>
      <c r="BY98">
        <v>0</v>
      </c>
      <c r="BZ98">
        <v>0</v>
      </c>
      <c r="CA98">
        <v>0</v>
      </c>
      <c r="CB98">
        <v>35</v>
      </c>
      <c r="CC98">
        <v>0</v>
      </c>
      <c r="CF98">
        <v>0</v>
      </c>
      <c r="CG98">
        <v>35</v>
      </c>
      <c r="CH98">
        <v>35</v>
      </c>
      <c r="CI98" t="s">
        <v>33</v>
      </c>
      <c r="CK98">
        <v>2</v>
      </c>
    </row>
    <row r="99" spans="1:89" x14ac:dyDescent="0.35">
      <c r="A99" t="str">
        <f>_xlfn.XLOOKUP(Table1[[#This Row],[HMIS Project ID]],'Quick HIC'!G:G,'Quick HIC'!D:D,"",0)</f>
        <v>Multiple</v>
      </c>
      <c r="B99">
        <v>340</v>
      </c>
      <c r="C99" t="s">
        <v>222</v>
      </c>
      <c r="D99" t="s">
        <v>41</v>
      </c>
      <c r="E99" t="s">
        <v>270</v>
      </c>
      <c r="F99">
        <v>2026</v>
      </c>
      <c r="G99" t="s">
        <v>918</v>
      </c>
      <c r="H99">
        <v>20638</v>
      </c>
      <c r="I99" t="s">
        <v>993</v>
      </c>
      <c r="K99">
        <v>21022</v>
      </c>
      <c r="L99" s="1">
        <v>46057</v>
      </c>
      <c r="M99" t="s">
        <v>38</v>
      </c>
      <c r="O99">
        <v>379105</v>
      </c>
      <c r="P99" t="s">
        <v>34</v>
      </c>
      <c r="Q99" t="s">
        <v>814</v>
      </c>
      <c r="R99" s="1">
        <v>46057</v>
      </c>
      <c r="S99" t="s">
        <v>24</v>
      </c>
      <c r="T99" s="1">
        <v>45658</v>
      </c>
      <c r="V99">
        <v>0</v>
      </c>
      <c r="W99">
        <v>0</v>
      </c>
      <c r="X99">
        <v>0</v>
      </c>
      <c r="Y99">
        <v>0</v>
      </c>
      <c r="Z99">
        <v>0</v>
      </c>
      <c r="AA99">
        <v>1</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J99" t="s">
        <v>1068</v>
      </c>
      <c r="BK99">
        <v>0</v>
      </c>
      <c r="BL99" t="s">
        <v>686</v>
      </c>
      <c r="BN99" t="s">
        <v>391</v>
      </c>
      <c r="BO99" t="s">
        <v>222</v>
      </c>
      <c r="BP99">
        <v>27330</v>
      </c>
      <c r="BQ99">
        <v>0</v>
      </c>
      <c r="BR99">
        <v>0</v>
      </c>
      <c r="BS99">
        <v>0</v>
      </c>
      <c r="BT99">
        <v>0</v>
      </c>
      <c r="BU99">
        <v>0</v>
      </c>
      <c r="BV99">
        <v>10</v>
      </c>
      <c r="BW99">
        <v>0</v>
      </c>
      <c r="BX99">
        <v>0</v>
      </c>
      <c r="BY99">
        <v>10</v>
      </c>
      <c r="BZ99">
        <v>0</v>
      </c>
      <c r="CA99">
        <v>0</v>
      </c>
      <c r="CB99">
        <v>10</v>
      </c>
      <c r="CC99">
        <v>0</v>
      </c>
      <c r="CF99">
        <v>0</v>
      </c>
      <c r="CG99">
        <v>10</v>
      </c>
      <c r="CH99">
        <v>10</v>
      </c>
      <c r="CI99" t="s">
        <v>33</v>
      </c>
      <c r="CK99">
        <v>0</v>
      </c>
    </row>
    <row r="100" spans="1:89" x14ac:dyDescent="0.35">
      <c r="A100" t="str">
        <f>_xlfn.XLOOKUP(Table1[[#This Row],[HMIS Project ID]],'Quick HIC'!G:G,'Quick HIC'!D:D,"",0)</f>
        <v>Multiple</v>
      </c>
      <c r="B100">
        <v>203</v>
      </c>
      <c r="C100" t="s">
        <v>222</v>
      </c>
      <c r="D100" t="s">
        <v>41</v>
      </c>
      <c r="E100" t="s">
        <v>270</v>
      </c>
      <c r="F100">
        <v>2026</v>
      </c>
      <c r="G100" t="s">
        <v>918</v>
      </c>
      <c r="H100">
        <v>20638</v>
      </c>
      <c r="I100" t="s">
        <v>931</v>
      </c>
      <c r="K100">
        <v>20657</v>
      </c>
      <c r="L100" s="1">
        <v>46057</v>
      </c>
      <c r="M100" t="s">
        <v>39</v>
      </c>
      <c r="O100">
        <v>379155</v>
      </c>
      <c r="P100" t="s">
        <v>34</v>
      </c>
      <c r="Q100" t="s">
        <v>814</v>
      </c>
      <c r="R100" s="1">
        <v>46057</v>
      </c>
      <c r="S100" t="s">
        <v>24</v>
      </c>
      <c r="T100" s="1">
        <v>45200</v>
      </c>
      <c r="V100">
        <v>0</v>
      </c>
      <c r="W100">
        <v>0</v>
      </c>
      <c r="X100">
        <v>0</v>
      </c>
      <c r="Y100">
        <v>0</v>
      </c>
      <c r="Z100">
        <v>0</v>
      </c>
      <c r="AA100">
        <v>0</v>
      </c>
      <c r="AB100">
        <v>1</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J100" t="s">
        <v>1068</v>
      </c>
      <c r="BK100">
        <v>0</v>
      </c>
      <c r="BL100" t="s">
        <v>686</v>
      </c>
      <c r="BN100" t="s">
        <v>391</v>
      </c>
      <c r="BO100" t="s">
        <v>222</v>
      </c>
      <c r="BP100">
        <v>28358</v>
      </c>
      <c r="BQ100">
        <v>7</v>
      </c>
      <c r="BR100">
        <v>3</v>
      </c>
      <c r="BS100">
        <v>0</v>
      </c>
      <c r="BT100">
        <v>0</v>
      </c>
      <c r="BU100">
        <v>0</v>
      </c>
      <c r="BV100">
        <v>8</v>
      </c>
      <c r="BW100">
        <v>0</v>
      </c>
      <c r="BX100">
        <v>0</v>
      </c>
      <c r="BY100">
        <v>0</v>
      </c>
      <c r="BZ100">
        <v>0</v>
      </c>
      <c r="CA100">
        <v>0</v>
      </c>
      <c r="CB100">
        <v>15</v>
      </c>
      <c r="CC100">
        <v>0</v>
      </c>
      <c r="CF100">
        <v>0</v>
      </c>
      <c r="CG100">
        <v>15</v>
      </c>
      <c r="CH100">
        <v>15</v>
      </c>
      <c r="CI100" t="s">
        <v>33</v>
      </c>
      <c r="CK100">
        <v>2</v>
      </c>
    </row>
    <row r="101" spans="1:89" x14ac:dyDescent="0.35">
      <c r="A101" t="str">
        <f>_xlfn.XLOOKUP(Table1[[#This Row],[HMIS Project ID]],'Quick HIC'!G:G,'Quick HIC'!D:D,"",0)</f>
        <v>Multiple</v>
      </c>
      <c r="B101">
        <v>204</v>
      </c>
      <c r="C101" t="s">
        <v>222</v>
      </c>
      <c r="D101" t="s">
        <v>41</v>
      </c>
      <c r="E101" t="s">
        <v>270</v>
      </c>
      <c r="F101">
        <v>2026</v>
      </c>
      <c r="G101" t="s">
        <v>918</v>
      </c>
      <c r="H101">
        <v>20638</v>
      </c>
      <c r="I101" t="s">
        <v>932</v>
      </c>
      <c r="K101">
        <v>20660</v>
      </c>
      <c r="L101" s="1">
        <v>46057</v>
      </c>
      <c r="M101" t="s">
        <v>39</v>
      </c>
      <c r="O101">
        <v>379155</v>
      </c>
      <c r="P101" t="s">
        <v>34</v>
      </c>
      <c r="Q101" t="s">
        <v>814</v>
      </c>
      <c r="R101" s="1">
        <v>46057</v>
      </c>
      <c r="S101" t="s">
        <v>24</v>
      </c>
      <c r="T101" s="1">
        <v>45200</v>
      </c>
      <c r="V101">
        <v>0</v>
      </c>
      <c r="W101">
        <v>0</v>
      </c>
      <c r="X101">
        <v>0</v>
      </c>
      <c r="Y101">
        <v>0</v>
      </c>
      <c r="Z101">
        <v>0</v>
      </c>
      <c r="AA101">
        <v>0</v>
      </c>
      <c r="AB101">
        <v>1</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J101" t="s">
        <v>1068</v>
      </c>
      <c r="BK101">
        <v>0</v>
      </c>
      <c r="BL101" t="s">
        <v>362</v>
      </c>
      <c r="BN101" t="s">
        <v>272</v>
      </c>
      <c r="BO101" t="s">
        <v>222</v>
      </c>
      <c r="BP101">
        <v>28320</v>
      </c>
      <c r="BQ101">
        <v>23</v>
      </c>
      <c r="BR101">
        <v>6</v>
      </c>
      <c r="BS101">
        <v>0</v>
      </c>
      <c r="BT101">
        <v>0</v>
      </c>
      <c r="BU101">
        <v>0</v>
      </c>
      <c r="BV101">
        <v>16</v>
      </c>
      <c r="BW101">
        <v>0</v>
      </c>
      <c r="BX101">
        <v>0</v>
      </c>
      <c r="BY101">
        <v>0</v>
      </c>
      <c r="BZ101">
        <v>0</v>
      </c>
      <c r="CA101">
        <v>0</v>
      </c>
      <c r="CB101">
        <v>39</v>
      </c>
      <c r="CC101">
        <v>0</v>
      </c>
      <c r="CF101">
        <v>0</v>
      </c>
      <c r="CG101">
        <v>39</v>
      </c>
      <c r="CH101">
        <v>39</v>
      </c>
      <c r="CI101" t="s">
        <v>33</v>
      </c>
      <c r="CK101">
        <v>2</v>
      </c>
    </row>
    <row r="102" spans="1:89" x14ac:dyDescent="0.35">
      <c r="A102" t="str">
        <f>_xlfn.XLOOKUP(Table1[[#This Row],[HMIS Project ID]],'Quick HIC'!G:G,'Quick HIC'!D:D,"",0)</f>
        <v>Multiple</v>
      </c>
      <c r="B102">
        <v>208</v>
      </c>
      <c r="C102" t="s">
        <v>222</v>
      </c>
      <c r="D102" t="s">
        <v>41</v>
      </c>
      <c r="E102" t="s">
        <v>270</v>
      </c>
      <c r="F102">
        <v>2026</v>
      </c>
      <c r="G102" t="s">
        <v>918</v>
      </c>
      <c r="H102">
        <v>20638</v>
      </c>
      <c r="I102" t="s">
        <v>936</v>
      </c>
      <c r="K102">
        <v>20671</v>
      </c>
      <c r="L102" s="1">
        <v>46057</v>
      </c>
      <c r="M102" t="s">
        <v>39</v>
      </c>
      <c r="O102">
        <v>379065</v>
      </c>
      <c r="P102" t="s">
        <v>34</v>
      </c>
      <c r="Q102" t="s">
        <v>814</v>
      </c>
      <c r="R102" s="1">
        <v>45686</v>
      </c>
      <c r="S102" t="s">
        <v>24</v>
      </c>
      <c r="T102" s="1">
        <v>45200</v>
      </c>
      <c r="V102">
        <v>0</v>
      </c>
      <c r="W102">
        <v>0</v>
      </c>
      <c r="X102">
        <v>0</v>
      </c>
      <c r="Y102">
        <v>0</v>
      </c>
      <c r="Z102">
        <v>0</v>
      </c>
      <c r="AA102">
        <v>0</v>
      </c>
      <c r="AB102">
        <v>1</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J102" t="s">
        <v>1068</v>
      </c>
      <c r="BK102">
        <v>0</v>
      </c>
      <c r="BL102" t="s">
        <v>605</v>
      </c>
      <c r="BN102" t="s">
        <v>404</v>
      </c>
      <c r="BO102" t="s">
        <v>222</v>
      </c>
      <c r="BP102">
        <v>27801</v>
      </c>
      <c r="BQ102">
        <v>0</v>
      </c>
      <c r="BR102">
        <v>0</v>
      </c>
      <c r="BS102">
        <v>0</v>
      </c>
      <c r="BT102">
        <v>0</v>
      </c>
      <c r="BU102">
        <v>0</v>
      </c>
      <c r="BV102">
        <v>2</v>
      </c>
      <c r="BW102">
        <v>0</v>
      </c>
      <c r="BX102">
        <v>0</v>
      </c>
      <c r="BY102">
        <v>0</v>
      </c>
      <c r="BZ102">
        <v>0</v>
      </c>
      <c r="CA102">
        <v>0</v>
      </c>
      <c r="CB102">
        <v>2</v>
      </c>
      <c r="CC102">
        <v>0</v>
      </c>
      <c r="CF102">
        <v>0</v>
      </c>
      <c r="CG102">
        <v>2</v>
      </c>
      <c r="CH102">
        <v>2</v>
      </c>
      <c r="CI102" t="s">
        <v>33</v>
      </c>
      <c r="CK102">
        <v>2</v>
      </c>
    </row>
    <row r="103" spans="1:89" x14ac:dyDescent="0.35">
      <c r="A103" t="str">
        <f>_xlfn.XLOOKUP(Table1[[#This Row],[HMIS Project ID]],'Quick HIC'!G:G,'Quick HIC'!D:D,"",0)</f>
        <v>Multiple</v>
      </c>
      <c r="B103">
        <v>212</v>
      </c>
      <c r="C103" t="s">
        <v>222</v>
      </c>
      <c r="D103" t="s">
        <v>41</v>
      </c>
      <c r="E103" t="s">
        <v>270</v>
      </c>
      <c r="F103">
        <v>2026</v>
      </c>
      <c r="G103" t="s">
        <v>918</v>
      </c>
      <c r="H103">
        <v>20638</v>
      </c>
      <c r="I103" t="s">
        <v>940</v>
      </c>
      <c r="K103">
        <v>20677</v>
      </c>
      <c r="L103" s="1">
        <v>46057</v>
      </c>
      <c r="M103" t="s">
        <v>38</v>
      </c>
      <c r="O103">
        <v>379083</v>
      </c>
      <c r="P103" t="s">
        <v>34</v>
      </c>
      <c r="Q103" t="s">
        <v>814</v>
      </c>
      <c r="R103" s="1">
        <v>46057</v>
      </c>
      <c r="S103" t="s">
        <v>24</v>
      </c>
      <c r="T103" s="1">
        <v>45200</v>
      </c>
      <c r="V103">
        <v>0</v>
      </c>
      <c r="W103">
        <v>0</v>
      </c>
      <c r="X103">
        <v>0</v>
      </c>
      <c r="Y103">
        <v>0</v>
      </c>
      <c r="Z103">
        <v>0</v>
      </c>
      <c r="AA103">
        <v>0</v>
      </c>
      <c r="AB103">
        <v>0</v>
      </c>
      <c r="AC103">
        <v>0</v>
      </c>
      <c r="AD103">
        <v>0</v>
      </c>
      <c r="AE103">
        <v>0</v>
      </c>
      <c r="AF103">
        <v>0</v>
      </c>
      <c r="AG103">
        <v>0</v>
      </c>
      <c r="AH103">
        <v>0</v>
      </c>
      <c r="AI103">
        <v>0</v>
      </c>
      <c r="AJ103">
        <v>0</v>
      </c>
      <c r="AK103">
        <v>1</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J103" t="s">
        <v>1068</v>
      </c>
      <c r="BK103">
        <v>0</v>
      </c>
      <c r="BL103" t="s">
        <v>362</v>
      </c>
      <c r="BN103" t="s">
        <v>272</v>
      </c>
      <c r="BO103" t="s">
        <v>222</v>
      </c>
      <c r="BP103">
        <v>27839</v>
      </c>
      <c r="BQ103">
        <v>33</v>
      </c>
      <c r="BR103">
        <v>9</v>
      </c>
      <c r="BS103">
        <v>0</v>
      </c>
      <c r="BT103">
        <v>0</v>
      </c>
      <c r="BU103">
        <v>0</v>
      </c>
      <c r="BV103">
        <v>12</v>
      </c>
      <c r="BW103">
        <v>0</v>
      </c>
      <c r="BX103">
        <v>0</v>
      </c>
      <c r="BY103">
        <v>0</v>
      </c>
      <c r="BZ103">
        <v>0</v>
      </c>
      <c r="CA103">
        <v>0</v>
      </c>
      <c r="CB103">
        <v>45</v>
      </c>
      <c r="CC103">
        <v>0</v>
      </c>
      <c r="CF103">
        <v>0</v>
      </c>
      <c r="CG103">
        <v>45</v>
      </c>
      <c r="CH103">
        <v>45</v>
      </c>
      <c r="CI103" t="s">
        <v>33</v>
      </c>
      <c r="CK103">
        <v>2</v>
      </c>
    </row>
    <row r="104" spans="1:89" x14ac:dyDescent="0.35">
      <c r="A104" t="str">
        <f>_xlfn.XLOOKUP(Table1[[#This Row],[HMIS Project ID]],'Quick HIC'!G:G,'Quick HIC'!D:D,"",0)</f>
        <v>Multiple</v>
      </c>
      <c r="B104">
        <v>210</v>
      </c>
      <c r="C104" t="s">
        <v>222</v>
      </c>
      <c r="D104" t="s">
        <v>41</v>
      </c>
      <c r="E104" t="s">
        <v>270</v>
      </c>
      <c r="F104">
        <v>2026</v>
      </c>
      <c r="G104" t="s">
        <v>918</v>
      </c>
      <c r="H104">
        <v>20638</v>
      </c>
      <c r="I104" t="s">
        <v>938</v>
      </c>
      <c r="K104">
        <v>20675</v>
      </c>
      <c r="L104" s="1">
        <v>46057</v>
      </c>
      <c r="M104" t="s">
        <v>39</v>
      </c>
      <c r="O104">
        <v>379127</v>
      </c>
      <c r="P104" t="s">
        <v>34</v>
      </c>
      <c r="Q104" t="s">
        <v>814</v>
      </c>
      <c r="R104" s="1">
        <v>45688</v>
      </c>
      <c r="S104" t="s">
        <v>24</v>
      </c>
      <c r="T104" s="1">
        <v>45200</v>
      </c>
      <c r="V104">
        <v>0</v>
      </c>
      <c r="W104">
        <v>0</v>
      </c>
      <c r="X104">
        <v>0</v>
      </c>
      <c r="Y104">
        <v>0</v>
      </c>
      <c r="Z104">
        <v>0</v>
      </c>
      <c r="AA104">
        <v>0</v>
      </c>
      <c r="AB104">
        <v>1</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J104" t="s">
        <v>1068</v>
      </c>
      <c r="BK104">
        <v>0</v>
      </c>
      <c r="BL104" t="s">
        <v>362</v>
      </c>
      <c r="BN104" t="s">
        <v>272</v>
      </c>
      <c r="BO104" t="s">
        <v>222</v>
      </c>
      <c r="BP104">
        <v>27856</v>
      </c>
      <c r="BQ104">
        <v>2</v>
      </c>
      <c r="BR104">
        <v>1</v>
      </c>
      <c r="BS104">
        <v>0</v>
      </c>
      <c r="BT104">
        <v>0</v>
      </c>
      <c r="BU104">
        <v>0</v>
      </c>
      <c r="BV104">
        <v>3</v>
      </c>
      <c r="BW104">
        <v>0</v>
      </c>
      <c r="BX104">
        <v>0</v>
      </c>
      <c r="BY104">
        <v>0</v>
      </c>
      <c r="BZ104">
        <v>0</v>
      </c>
      <c r="CA104">
        <v>0</v>
      </c>
      <c r="CB104">
        <v>5</v>
      </c>
      <c r="CC104">
        <v>0</v>
      </c>
      <c r="CF104">
        <v>0</v>
      </c>
      <c r="CG104">
        <v>5</v>
      </c>
      <c r="CH104">
        <v>5</v>
      </c>
      <c r="CI104" t="s">
        <v>33</v>
      </c>
      <c r="CK104">
        <v>2</v>
      </c>
    </row>
    <row r="105" spans="1:89" x14ac:dyDescent="0.35">
      <c r="A105" t="str">
        <f>_xlfn.XLOOKUP(Table1[[#This Row],[HMIS Project ID]],'Quick HIC'!G:G,'Quick HIC'!D:D,"",0)</f>
        <v>Multiple</v>
      </c>
      <c r="B105">
        <v>214</v>
      </c>
      <c r="C105" t="s">
        <v>222</v>
      </c>
      <c r="D105" t="s">
        <v>41</v>
      </c>
      <c r="E105" t="s">
        <v>270</v>
      </c>
      <c r="F105">
        <v>2026</v>
      </c>
      <c r="G105" t="s">
        <v>918</v>
      </c>
      <c r="H105">
        <v>20638</v>
      </c>
      <c r="I105" t="s">
        <v>942</v>
      </c>
      <c r="K105">
        <v>20681</v>
      </c>
      <c r="L105" s="1">
        <v>46057</v>
      </c>
      <c r="M105" t="s">
        <v>38</v>
      </c>
      <c r="O105">
        <v>379181</v>
      </c>
      <c r="P105" t="s">
        <v>34</v>
      </c>
      <c r="Q105" t="s">
        <v>814</v>
      </c>
      <c r="R105" s="1">
        <v>46057</v>
      </c>
      <c r="S105" t="s">
        <v>24</v>
      </c>
      <c r="T105" s="1">
        <v>45200</v>
      </c>
      <c r="V105">
        <v>0</v>
      </c>
      <c r="W105">
        <v>0</v>
      </c>
      <c r="X105">
        <v>0</v>
      </c>
      <c r="Y105">
        <v>0</v>
      </c>
      <c r="Z105">
        <v>0</v>
      </c>
      <c r="AA105">
        <v>1</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J105" t="s">
        <v>1068</v>
      </c>
      <c r="BK105">
        <v>0</v>
      </c>
      <c r="BL105" t="s">
        <v>690</v>
      </c>
      <c r="BN105" t="s">
        <v>100</v>
      </c>
      <c r="BO105" t="s">
        <v>222</v>
      </c>
      <c r="BP105">
        <v>27536</v>
      </c>
      <c r="BQ105">
        <v>42</v>
      </c>
      <c r="BR105">
        <v>12</v>
      </c>
      <c r="BS105">
        <v>0</v>
      </c>
      <c r="BT105">
        <v>0</v>
      </c>
      <c r="BU105">
        <v>0</v>
      </c>
      <c r="BV105">
        <v>52</v>
      </c>
      <c r="BW105">
        <v>0</v>
      </c>
      <c r="BX105">
        <v>0</v>
      </c>
      <c r="BY105">
        <v>0</v>
      </c>
      <c r="BZ105">
        <v>0</v>
      </c>
      <c r="CA105">
        <v>0</v>
      </c>
      <c r="CB105">
        <v>94</v>
      </c>
      <c r="CC105">
        <v>0</v>
      </c>
      <c r="CF105">
        <v>0</v>
      </c>
      <c r="CG105">
        <v>94</v>
      </c>
      <c r="CH105">
        <v>94</v>
      </c>
      <c r="CI105" t="s">
        <v>33</v>
      </c>
      <c r="CK105">
        <v>2</v>
      </c>
    </row>
    <row r="106" spans="1:89" x14ac:dyDescent="0.35">
      <c r="A106" t="str">
        <f>_xlfn.XLOOKUP(Table1[[#This Row],[HMIS Project ID]],'Quick HIC'!G:G,'Quick HIC'!D:D,"",0)</f>
        <v>Multiple</v>
      </c>
      <c r="B106">
        <v>213</v>
      </c>
      <c r="C106" t="s">
        <v>222</v>
      </c>
      <c r="D106" t="s">
        <v>41</v>
      </c>
      <c r="E106" t="s">
        <v>270</v>
      </c>
      <c r="F106">
        <v>2026</v>
      </c>
      <c r="G106" t="s">
        <v>918</v>
      </c>
      <c r="H106">
        <v>20638</v>
      </c>
      <c r="I106" t="s">
        <v>941</v>
      </c>
      <c r="K106">
        <v>20680</v>
      </c>
      <c r="L106" s="1">
        <v>46057</v>
      </c>
      <c r="M106" t="s">
        <v>39</v>
      </c>
      <c r="O106">
        <v>379181</v>
      </c>
      <c r="P106" t="s">
        <v>34</v>
      </c>
      <c r="Q106" t="s">
        <v>814</v>
      </c>
      <c r="R106" s="1">
        <v>46057</v>
      </c>
      <c r="S106" t="s">
        <v>24</v>
      </c>
      <c r="T106" s="1">
        <v>45200</v>
      </c>
      <c r="V106">
        <v>0</v>
      </c>
      <c r="W106">
        <v>0</v>
      </c>
      <c r="X106">
        <v>0</v>
      </c>
      <c r="Y106">
        <v>0</v>
      </c>
      <c r="Z106">
        <v>0</v>
      </c>
      <c r="AA106">
        <v>0</v>
      </c>
      <c r="AB106">
        <v>1</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J106" t="s">
        <v>1068</v>
      </c>
      <c r="BK106">
        <v>0</v>
      </c>
      <c r="BL106" t="s">
        <v>690</v>
      </c>
      <c r="BN106" t="s">
        <v>100</v>
      </c>
      <c r="BO106" t="s">
        <v>222</v>
      </c>
      <c r="BP106">
        <v>27537</v>
      </c>
      <c r="BQ106">
        <v>59</v>
      </c>
      <c r="BR106">
        <v>14</v>
      </c>
      <c r="BS106">
        <v>0</v>
      </c>
      <c r="BT106">
        <v>0</v>
      </c>
      <c r="BU106">
        <v>0</v>
      </c>
      <c r="BV106">
        <v>5</v>
      </c>
      <c r="BW106">
        <v>0</v>
      </c>
      <c r="BX106">
        <v>0</v>
      </c>
      <c r="BY106">
        <v>0</v>
      </c>
      <c r="BZ106">
        <v>0</v>
      </c>
      <c r="CA106">
        <v>0</v>
      </c>
      <c r="CB106">
        <v>64</v>
      </c>
      <c r="CC106">
        <v>0</v>
      </c>
      <c r="CF106">
        <v>0</v>
      </c>
      <c r="CG106">
        <v>64</v>
      </c>
      <c r="CH106">
        <v>64</v>
      </c>
      <c r="CI106" t="s">
        <v>33</v>
      </c>
      <c r="CK106">
        <v>2</v>
      </c>
    </row>
    <row r="107" spans="1:89" x14ac:dyDescent="0.35">
      <c r="A107" t="str">
        <f>_xlfn.XLOOKUP(Table1[[#This Row],[HMIS Project ID]],'Quick HIC'!G:G,'Quick HIC'!D:D,"",0)</f>
        <v>Multiple</v>
      </c>
      <c r="B107">
        <v>341</v>
      </c>
      <c r="C107" t="s">
        <v>222</v>
      </c>
      <c r="D107" t="s">
        <v>41</v>
      </c>
      <c r="E107" t="s">
        <v>270</v>
      </c>
      <c r="F107">
        <v>2026</v>
      </c>
      <c r="G107" t="s">
        <v>918</v>
      </c>
      <c r="H107">
        <v>20638</v>
      </c>
      <c r="I107" t="s">
        <v>994</v>
      </c>
      <c r="K107">
        <v>21024</v>
      </c>
      <c r="L107" s="1">
        <v>46057</v>
      </c>
      <c r="M107" t="s">
        <v>38</v>
      </c>
      <c r="O107">
        <v>379181</v>
      </c>
      <c r="P107" t="s">
        <v>34</v>
      </c>
      <c r="Q107" t="s">
        <v>814</v>
      </c>
      <c r="R107" s="1">
        <v>46057</v>
      </c>
      <c r="S107" t="s">
        <v>24</v>
      </c>
      <c r="T107" s="1">
        <v>45962</v>
      </c>
      <c r="V107">
        <v>0</v>
      </c>
      <c r="W107">
        <v>0</v>
      </c>
      <c r="X107">
        <v>0</v>
      </c>
      <c r="Y107">
        <v>0</v>
      </c>
      <c r="Z107">
        <v>0</v>
      </c>
      <c r="AA107">
        <v>1</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J107" t="s">
        <v>1068</v>
      </c>
      <c r="BK107">
        <v>0</v>
      </c>
      <c r="BL107" t="s">
        <v>690</v>
      </c>
      <c r="BN107" t="s">
        <v>100</v>
      </c>
      <c r="BO107" t="s">
        <v>222</v>
      </c>
      <c r="BP107">
        <v>27536</v>
      </c>
      <c r="BQ107">
        <v>0</v>
      </c>
      <c r="BR107">
        <v>0</v>
      </c>
      <c r="BS107">
        <v>0</v>
      </c>
      <c r="BT107">
        <v>0</v>
      </c>
      <c r="BU107">
        <v>0</v>
      </c>
      <c r="BV107">
        <v>5</v>
      </c>
      <c r="BW107">
        <v>0</v>
      </c>
      <c r="BX107">
        <v>0</v>
      </c>
      <c r="BY107">
        <v>0</v>
      </c>
      <c r="BZ107">
        <v>0</v>
      </c>
      <c r="CA107">
        <v>0</v>
      </c>
      <c r="CB107">
        <v>5</v>
      </c>
      <c r="CC107">
        <v>0</v>
      </c>
      <c r="CF107">
        <v>0</v>
      </c>
      <c r="CG107">
        <v>5</v>
      </c>
      <c r="CH107">
        <v>5</v>
      </c>
      <c r="CI107" t="s">
        <v>33</v>
      </c>
      <c r="CK107">
        <v>0</v>
      </c>
    </row>
    <row r="108" spans="1:89" x14ac:dyDescent="0.35">
      <c r="A108" t="str">
        <f>_xlfn.XLOOKUP(Table1[[#This Row],[HMIS Project ID]],'Quick HIC'!G:G,'Quick HIC'!D:D,"",0)</f>
        <v>Davidson</v>
      </c>
      <c r="B108">
        <v>139</v>
      </c>
      <c r="C108" t="s">
        <v>222</v>
      </c>
      <c r="D108" t="s">
        <v>41</v>
      </c>
      <c r="E108" t="s">
        <v>270</v>
      </c>
      <c r="F108">
        <v>2026</v>
      </c>
      <c r="G108" t="s">
        <v>597</v>
      </c>
      <c r="H108">
        <v>20134</v>
      </c>
      <c r="I108" t="s">
        <v>598</v>
      </c>
      <c r="K108">
        <v>20135</v>
      </c>
      <c r="L108" s="1">
        <v>46057</v>
      </c>
      <c r="M108" t="s">
        <v>40</v>
      </c>
      <c r="O108">
        <v>379057</v>
      </c>
      <c r="P108" t="s">
        <v>33</v>
      </c>
      <c r="Q108" t="s">
        <v>814</v>
      </c>
      <c r="R108" s="1">
        <v>46057</v>
      </c>
      <c r="S108" t="s">
        <v>24</v>
      </c>
      <c r="T108" s="1">
        <v>43581</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1</v>
      </c>
      <c r="BI108" t="s">
        <v>266</v>
      </c>
      <c r="BJ108" t="s">
        <v>1067</v>
      </c>
      <c r="BK108">
        <v>0</v>
      </c>
      <c r="BL108" t="s">
        <v>899</v>
      </c>
      <c r="BN108" t="s">
        <v>599</v>
      </c>
      <c r="BO108" t="s">
        <v>222</v>
      </c>
      <c r="BP108">
        <v>27360</v>
      </c>
      <c r="BQ108">
        <v>6</v>
      </c>
      <c r="BR108">
        <v>3</v>
      </c>
      <c r="BS108">
        <v>0</v>
      </c>
      <c r="BT108">
        <v>0</v>
      </c>
      <c r="BU108">
        <v>0</v>
      </c>
      <c r="BV108">
        <v>0</v>
      </c>
      <c r="BW108">
        <v>0</v>
      </c>
      <c r="BX108">
        <v>0</v>
      </c>
      <c r="BY108">
        <v>0</v>
      </c>
      <c r="BZ108">
        <v>0</v>
      </c>
      <c r="CA108">
        <v>0</v>
      </c>
      <c r="CB108">
        <v>6</v>
      </c>
      <c r="CC108">
        <v>0</v>
      </c>
      <c r="CF108">
        <v>0</v>
      </c>
      <c r="CG108">
        <v>4</v>
      </c>
      <c r="CH108">
        <v>6</v>
      </c>
      <c r="CI108" t="s">
        <v>33</v>
      </c>
      <c r="CK108">
        <v>2</v>
      </c>
    </row>
    <row r="109" spans="1:89" x14ac:dyDescent="0.35">
      <c r="A109" t="str">
        <f>_xlfn.XLOOKUP(Table1[[#This Row],[HMIS Project ID]],'Quick HIC'!G:G,'Quick HIC'!D:D,"",0)</f>
        <v>Bladen</v>
      </c>
      <c r="B109">
        <v>166</v>
      </c>
      <c r="C109" t="s">
        <v>222</v>
      </c>
      <c r="D109" t="s">
        <v>41</v>
      </c>
      <c r="E109" t="s">
        <v>270</v>
      </c>
      <c r="F109">
        <v>2026</v>
      </c>
      <c r="G109" t="s">
        <v>639</v>
      </c>
      <c r="H109">
        <v>20435</v>
      </c>
      <c r="I109" t="s">
        <v>640</v>
      </c>
      <c r="K109">
        <v>20436</v>
      </c>
      <c r="L109" s="1">
        <v>46057</v>
      </c>
      <c r="M109" t="s">
        <v>37</v>
      </c>
      <c r="O109">
        <v>379017</v>
      </c>
      <c r="P109" t="s">
        <v>33</v>
      </c>
      <c r="Q109" t="s">
        <v>814</v>
      </c>
      <c r="R109" s="1">
        <v>46057</v>
      </c>
      <c r="S109" t="s">
        <v>24</v>
      </c>
      <c r="T109" s="1">
        <v>44409</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1</v>
      </c>
      <c r="BF109">
        <v>0</v>
      </c>
      <c r="BG109">
        <v>0</v>
      </c>
      <c r="BH109">
        <v>0</v>
      </c>
      <c r="BJ109" t="s">
        <v>1068</v>
      </c>
      <c r="BK109">
        <v>0</v>
      </c>
      <c r="BL109" t="s">
        <v>908</v>
      </c>
      <c r="BN109" t="s">
        <v>641</v>
      </c>
      <c r="BO109" t="s">
        <v>222</v>
      </c>
      <c r="BP109">
        <v>28320</v>
      </c>
      <c r="BQ109">
        <v>0</v>
      </c>
      <c r="BR109">
        <v>0</v>
      </c>
      <c r="BS109">
        <v>0</v>
      </c>
      <c r="BT109">
        <v>0</v>
      </c>
      <c r="BU109">
        <v>0</v>
      </c>
      <c r="BV109">
        <v>12</v>
      </c>
      <c r="BW109">
        <v>0</v>
      </c>
      <c r="BX109">
        <v>0</v>
      </c>
      <c r="BY109">
        <v>0</v>
      </c>
      <c r="BZ109">
        <v>0</v>
      </c>
      <c r="CA109">
        <v>0</v>
      </c>
      <c r="CB109">
        <v>12</v>
      </c>
      <c r="CC109">
        <v>0</v>
      </c>
      <c r="CF109">
        <v>0</v>
      </c>
      <c r="CG109">
        <v>12</v>
      </c>
      <c r="CH109">
        <v>12</v>
      </c>
      <c r="CI109" t="s">
        <v>33</v>
      </c>
      <c r="CK109">
        <v>2</v>
      </c>
    </row>
    <row r="110" spans="1:89" x14ac:dyDescent="0.35">
      <c r="A110" t="str">
        <f>_xlfn.XLOOKUP(Table1[[#This Row],[HMIS Project ID]],'Quick HIC'!G:G,'Quick HIC'!D:D,"",0)</f>
        <v>Lee</v>
      </c>
      <c r="B110">
        <v>114</v>
      </c>
      <c r="C110" t="s">
        <v>222</v>
      </c>
      <c r="D110" t="s">
        <v>41</v>
      </c>
      <c r="E110" t="s">
        <v>270</v>
      </c>
      <c r="F110">
        <v>2026</v>
      </c>
      <c r="G110" t="s">
        <v>552</v>
      </c>
      <c r="H110">
        <v>7226</v>
      </c>
      <c r="I110" t="s">
        <v>553</v>
      </c>
      <c r="K110">
        <v>7227</v>
      </c>
      <c r="L110" s="1">
        <v>46057</v>
      </c>
      <c r="M110" t="s">
        <v>36</v>
      </c>
      <c r="N110" t="s">
        <v>234</v>
      </c>
      <c r="O110">
        <v>379105</v>
      </c>
      <c r="P110" t="s">
        <v>33</v>
      </c>
      <c r="Q110" t="s">
        <v>814</v>
      </c>
      <c r="R110" s="1">
        <v>46023</v>
      </c>
      <c r="S110" t="s">
        <v>24</v>
      </c>
      <c r="T110" s="1">
        <v>43040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1</v>
      </c>
      <c r="BI110" t="s">
        <v>554</v>
      </c>
      <c r="BJ110" t="s">
        <v>1067</v>
      </c>
      <c r="BK110">
        <v>0</v>
      </c>
      <c r="BL110" t="s">
        <v>890</v>
      </c>
      <c r="BN110" t="s">
        <v>391</v>
      </c>
      <c r="BO110" t="s">
        <v>222</v>
      </c>
      <c r="BP110">
        <v>27330</v>
      </c>
      <c r="BQ110">
        <v>0</v>
      </c>
      <c r="BR110">
        <v>0</v>
      </c>
      <c r="BS110">
        <v>0</v>
      </c>
      <c r="BT110">
        <v>0</v>
      </c>
      <c r="BU110">
        <v>0</v>
      </c>
      <c r="BV110">
        <v>0</v>
      </c>
      <c r="BW110">
        <v>0</v>
      </c>
      <c r="BX110">
        <v>0</v>
      </c>
      <c r="BY110">
        <v>0</v>
      </c>
      <c r="BZ110">
        <v>0</v>
      </c>
      <c r="CA110">
        <v>0</v>
      </c>
      <c r="CB110">
        <v>0</v>
      </c>
      <c r="CC110">
        <v>20</v>
      </c>
      <c r="CD110" s="1">
        <v>46023</v>
      </c>
      <c r="CE110" s="1">
        <v>46112</v>
      </c>
      <c r="CF110">
        <v>0</v>
      </c>
      <c r="CG110">
        <v>16</v>
      </c>
      <c r="CH110">
        <v>20</v>
      </c>
      <c r="CI110" t="s">
        <v>33</v>
      </c>
      <c r="CK110">
        <v>2</v>
      </c>
    </row>
    <row r="111" spans="1:89" x14ac:dyDescent="0.35">
      <c r="A111" t="str">
        <f>_xlfn.XLOOKUP(Table1[[#This Row],[HMIS Project ID]],'Quick HIC'!G:G,'Quick HIC'!D:D,"",0)</f>
        <v>Multiple</v>
      </c>
      <c r="B111">
        <v>290</v>
      </c>
      <c r="C111" t="s">
        <v>222</v>
      </c>
      <c r="D111" t="s">
        <v>41</v>
      </c>
      <c r="E111" t="s">
        <v>270</v>
      </c>
      <c r="F111">
        <v>2026</v>
      </c>
      <c r="G111" t="s">
        <v>683</v>
      </c>
      <c r="H111">
        <v>20611</v>
      </c>
      <c r="I111" t="s">
        <v>755</v>
      </c>
      <c r="K111">
        <v>20873</v>
      </c>
      <c r="L111" s="1">
        <v>46057</v>
      </c>
      <c r="M111" t="s">
        <v>38</v>
      </c>
      <c r="O111">
        <v>370660</v>
      </c>
      <c r="P111" t="s">
        <v>34</v>
      </c>
      <c r="Q111" t="s">
        <v>814</v>
      </c>
      <c r="R111" s="1">
        <v>46057</v>
      </c>
      <c r="S111" t="s">
        <v>24</v>
      </c>
      <c r="T111" s="1">
        <v>41197</v>
      </c>
      <c r="V111">
        <v>0</v>
      </c>
      <c r="W111">
        <v>0</v>
      </c>
      <c r="X111">
        <v>0</v>
      </c>
      <c r="Y111">
        <v>0</v>
      </c>
      <c r="Z111">
        <v>0</v>
      </c>
      <c r="AA111">
        <v>1</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J111" t="s">
        <v>1068</v>
      </c>
      <c r="BK111">
        <v>0</v>
      </c>
      <c r="BL111" t="s">
        <v>685</v>
      </c>
      <c r="BN111" t="s">
        <v>391</v>
      </c>
      <c r="BO111" t="s">
        <v>222</v>
      </c>
      <c r="BP111">
        <v>28025</v>
      </c>
      <c r="BQ111">
        <v>86</v>
      </c>
      <c r="BR111">
        <v>22</v>
      </c>
      <c r="BS111">
        <v>0</v>
      </c>
      <c r="BT111">
        <v>0</v>
      </c>
      <c r="BU111">
        <v>86</v>
      </c>
      <c r="BV111">
        <v>66</v>
      </c>
      <c r="BW111">
        <v>0</v>
      </c>
      <c r="BX111">
        <v>0</v>
      </c>
      <c r="BY111">
        <v>66</v>
      </c>
      <c r="BZ111">
        <v>0</v>
      </c>
      <c r="CA111">
        <v>0</v>
      </c>
      <c r="CB111">
        <v>152</v>
      </c>
      <c r="CC111">
        <v>0</v>
      </c>
      <c r="CF111">
        <v>0</v>
      </c>
      <c r="CG111">
        <v>152</v>
      </c>
      <c r="CH111">
        <v>152</v>
      </c>
      <c r="CI111" t="s">
        <v>33</v>
      </c>
      <c r="CK111">
        <v>2</v>
      </c>
    </row>
    <row r="112" spans="1:89" x14ac:dyDescent="0.35">
      <c r="A112" t="str">
        <f>_xlfn.XLOOKUP(Table1[[#This Row],[HMIS Project ID]],'Quick HIC'!G:G,'Quick HIC'!D:D,"",0)</f>
        <v>Multiple</v>
      </c>
      <c r="B112">
        <v>190</v>
      </c>
      <c r="C112" t="s">
        <v>222</v>
      </c>
      <c r="D112" t="s">
        <v>41</v>
      </c>
      <c r="E112" t="s">
        <v>270</v>
      </c>
      <c r="F112">
        <v>2026</v>
      </c>
      <c r="G112" t="s">
        <v>683</v>
      </c>
      <c r="H112">
        <v>20611</v>
      </c>
      <c r="I112" t="s">
        <v>684</v>
      </c>
      <c r="K112">
        <v>20612</v>
      </c>
      <c r="L112" s="1">
        <v>46057</v>
      </c>
      <c r="M112" t="s">
        <v>38</v>
      </c>
      <c r="O112">
        <v>379105</v>
      </c>
      <c r="P112" t="s">
        <v>34</v>
      </c>
      <c r="Q112" t="s">
        <v>814</v>
      </c>
      <c r="R112" s="1">
        <v>46057</v>
      </c>
      <c r="S112" t="s">
        <v>24</v>
      </c>
      <c r="T112" s="1">
        <v>45170</v>
      </c>
      <c r="V112">
        <v>0</v>
      </c>
      <c r="W112">
        <v>0</v>
      </c>
      <c r="X112">
        <v>0</v>
      </c>
      <c r="Y112">
        <v>0</v>
      </c>
      <c r="Z112">
        <v>0</v>
      </c>
      <c r="AA112">
        <v>1</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J112" t="s">
        <v>1068</v>
      </c>
      <c r="BK112">
        <v>0</v>
      </c>
      <c r="BL112" t="s">
        <v>685</v>
      </c>
      <c r="BN112" t="s">
        <v>391</v>
      </c>
      <c r="BO112" t="s">
        <v>222</v>
      </c>
      <c r="BP112">
        <v>27330</v>
      </c>
      <c r="BQ112">
        <v>0</v>
      </c>
      <c r="BR112">
        <v>0</v>
      </c>
      <c r="BS112">
        <v>0</v>
      </c>
      <c r="BT112">
        <v>0</v>
      </c>
      <c r="BU112">
        <v>0</v>
      </c>
      <c r="BV112">
        <v>20</v>
      </c>
      <c r="BW112">
        <v>0</v>
      </c>
      <c r="BX112">
        <v>0</v>
      </c>
      <c r="BY112">
        <v>20</v>
      </c>
      <c r="BZ112">
        <v>0</v>
      </c>
      <c r="CA112">
        <v>0</v>
      </c>
      <c r="CB112">
        <v>20</v>
      </c>
      <c r="CC112">
        <v>0</v>
      </c>
      <c r="CF112">
        <v>0</v>
      </c>
      <c r="CG112">
        <v>20</v>
      </c>
      <c r="CH112">
        <v>20</v>
      </c>
      <c r="CI112" t="s">
        <v>33</v>
      </c>
      <c r="CK112">
        <v>2</v>
      </c>
    </row>
    <row r="113" spans="1:89" x14ac:dyDescent="0.35">
      <c r="A113" t="str">
        <f>_xlfn.XLOOKUP(Table1[[#This Row],[HMIS Project ID]],'Quick HIC'!G:G,'Quick HIC'!D:D,"",0)</f>
        <v>Cabarrus</v>
      </c>
      <c r="B113">
        <v>356</v>
      </c>
      <c r="C113" t="s">
        <v>222</v>
      </c>
      <c r="D113" t="s">
        <v>41</v>
      </c>
      <c r="E113" t="s">
        <v>270</v>
      </c>
      <c r="F113">
        <v>2026</v>
      </c>
      <c r="G113" t="s">
        <v>454</v>
      </c>
      <c r="H113">
        <v>578</v>
      </c>
      <c r="I113" t="s">
        <v>1014</v>
      </c>
      <c r="K113">
        <v>21075</v>
      </c>
      <c r="L113" s="1">
        <v>46057</v>
      </c>
      <c r="M113" t="s">
        <v>40</v>
      </c>
      <c r="O113">
        <v>379025</v>
      </c>
      <c r="P113" t="s">
        <v>33</v>
      </c>
      <c r="Q113" t="s">
        <v>814</v>
      </c>
      <c r="R113" s="1">
        <v>46057</v>
      </c>
      <c r="S113" t="s">
        <v>24</v>
      </c>
      <c r="T113" s="1">
        <v>46057</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1</v>
      </c>
      <c r="BI113" t="s">
        <v>266</v>
      </c>
      <c r="BJ113" t="s">
        <v>1067</v>
      </c>
      <c r="BK113">
        <v>0</v>
      </c>
      <c r="BL113" t="s">
        <v>1015</v>
      </c>
      <c r="BN113" t="s">
        <v>589</v>
      </c>
      <c r="BO113" t="s">
        <v>222</v>
      </c>
      <c r="BP113">
        <v>28081</v>
      </c>
      <c r="BQ113">
        <v>11</v>
      </c>
      <c r="BR113">
        <v>5</v>
      </c>
      <c r="BS113">
        <v>0</v>
      </c>
      <c r="BT113">
        <v>0</v>
      </c>
      <c r="BU113">
        <v>0</v>
      </c>
      <c r="BV113">
        <v>0</v>
      </c>
      <c r="BW113">
        <v>0</v>
      </c>
      <c r="BX113">
        <v>0</v>
      </c>
      <c r="BY113">
        <v>0</v>
      </c>
      <c r="BZ113">
        <v>0</v>
      </c>
      <c r="CA113">
        <v>0</v>
      </c>
      <c r="CB113">
        <v>11</v>
      </c>
      <c r="CC113">
        <v>0</v>
      </c>
      <c r="CF113">
        <v>0</v>
      </c>
      <c r="CG113">
        <v>5</v>
      </c>
      <c r="CH113">
        <v>11</v>
      </c>
      <c r="CI113" t="s">
        <v>33</v>
      </c>
      <c r="CK113">
        <v>0</v>
      </c>
    </row>
    <row r="114" spans="1:89" x14ac:dyDescent="0.35">
      <c r="A114" t="str">
        <f>_xlfn.XLOOKUP(Table1[[#This Row],[HMIS Project ID]],'Quick HIC'!G:G,'Quick HIC'!D:D,"",0)</f>
        <v>Cabarrus</v>
      </c>
      <c r="B114">
        <v>71</v>
      </c>
      <c r="C114" t="s">
        <v>222</v>
      </c>
      <c r="D114" t="s">
        <v>41</v>
      </c>
      <c r="E114" t="s">
        <v>270</v>
      </c>
      <c r="F114">
        <v>2026</v>
      </c>
      <c r="G114" t="s">
        <v>454</v>
      </c>
      <c r="H114">
        <v>578</v>
      </c>
      <c r="I114" t="s">
        <v>461</v>
      </c>
      <c r="K114">
        <v>5042</v>
      </c>
      <c r="L114" s="1">
        <v>46057</v>
      </c>
      <c r="M114" t="s">
        <v>40</v>
      </c>
      <c r="O114">
        <v>379025</v>
      </c>
      <c r="P114" t="s">
        <v>33</v>
      </c>
      <c r="Q114" t="s">
        <v>814</v>
      </c>
      <c r="R114" s="1">
        <v>46057</v>
      </c>
      <c r="S114" t="s">
        <v>24</v>
      </c>
      <c r="T114" s="1">
        <v>40725</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1</v>
      </c>
      <c r="BI114" t="s">
        <v>456</v>
      </c>
      <c r="BJ114" t="s">
        <v>1067</v>
      </c>
      <c r="BK114">
        <v>0</v>
      </c>
      <c r="BL114" t="s">
        <v>462</v>
      </c>
      <c r="BN114" t="s">
        <v>372</v>
      </c>
      <c r="BO114" t="s">
        <v>222</v>
      </c>
      <c r="BP114">
        <v>28025</v>
      </c>
      <c r="BQ114">
        <v>24</v>
      </c>
      <c r="BR114">
        <v>7</v>
      </c>
      <c r="BS114">
        <v>0</v>
      </c>
      <c r="BT114">
        <v>0</v>
      </c>
      <c r="BU114">
        <v>0</v>
      </c>
      <c r="BV114">
        <v>0</v>
      </c>
      <c r="BW114">
        <v>0</v>
      </c>
      <c r="BX114">
        <v>0</v>
      </c>
      <c r="BY114">
        <v>0</v>
      </c>
      <c r="BZ114">
        <v>0</v>
      </c>
      <c r="CA114">
        <v>0</v>
      </c>
      <c r="CB114">
        <v>24</v>
      </c>
      <c r="CC114">
        <v>0</v>
      </c>
      <c r="CF114">
        <v>0</v>
      </c>
      <c r="CG114">
        <v>16</v>
      </c>
      <c r="CH114">
        <v>24</v>
      </c>
      <c r="CI114" t="s">
        <v>33</v>
      </c>
      <c r="CK114">
        <v>2</v>
      </c>
    </row>
    <row r="115" spans="1:89" x14ac:dyDescent="0.35">
      <c r="A115" t="str">
        <f>_xlfn.XLOOKUP(Table1[[#This Row],[HMIS Project ID]],'Quick HIC'!G:G,'Quick HIC'!D:D,"",0)</f>
        <v>Cabarrus</v>
      </c>
      <c r="B115">
        <v>357</v>
      </c>
      <c r="C115" t="s">
        <v>222</v>
      </c>
      <c r="D115" t="s">
        <v>41</v>
      </c>
      <c r="E115" t="s">
        <v>270</v>
      </c>
      <c r="F115">
        <v>2026</v>
      </c>
      <c r="G115" t="s">
        <v>454</v>
      </c>
      <c r="H115">
        <v>578</v>
      </c>
      <c r="I115" t="s">
        <v>1016</v>
      </c>
      <c r="K115">
        <v>21076</v>
      </c>
      <c r="L115" s="1">
        <v>46057</v>
      </c>
      <c r="M115" t="s">
        <v>36</v>
      </c>
      <c r="N115" t="s">
        <v>234</v>
      </c>
      <c r="O115">
        <v>379025</v>
      </c>
      <c r="P115" t="s">
        <v>33</v>
      </c>
      <c r="Q115" t="s">
        <v>814</v>
      </c>
      <c r="R115" s="1">
        <v>46057</v>
      </c>
      <c r="S115" t="s">
        <v>24</v>
      </c>
      <c r="T115" s="1">
        <v>46057</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1</v>
      </c>
      <c r="BI115" t="s">
        <v>266</v>
      </c>
      <c r="BJ115" t="s">
        <v>1067</v>
      </c>
      <c r="BK115">
        <v>0</v>
      </c>
      <c r="BL115" t="s">
        <v>1017</v>
      </c>
      <c r="BN115" t="s">
        <v>589</v>
      </c>
      <c r="BO115" t="s">
        <v>222</v>
      </c>
      <c r="BP115">
        <v>28081</v>
      </c>
      <c r="BQ115">
        <v>14</v>
      </c>
      <c r="BR115">
        <v>4</v>
      </c>
      <c r="BS115">
        <v>0</v>
      </c>
      <c r="BT115">
        <v>0</v>
      </c>
      <c r="BU115">
        <v>0</v>
      </c>
      <c r="BV115">
        <v>0</v>
      </c>
      <c r="BW115">
        <v>0</v>
      </c>
      <c r="BX115">
        <v>0</v>
      </c>
      <c r="BY115">
        <v>0</v>
      </c>
      <c r="BZ115">
        <v>0</v>
      </c>
      <c r="CA115">
        <v>0</v>
      </c>
      <c r="CB115">
        <v>14</v>
      </c>
      <c r="CC115">
        <v>0</v>
      </c>
      <c r="CF115">
        <v>0</v>
      </c>
      <c r="CG115">
        <v>10</v>
      </c>
      <c r="CH115">
        <v>14</v>
      </c>
      <c r="CI115" t="s">
        <v>33</v>
      </c>
      <c r="CK115">
        <v>2</v>
      </c>
    </row>
    <row r="116" spans="1:89" x14ac:dyDescent="0.35">
      <c r="A116" t="str">
        <f>_xlfn.XLOOKUP(Table1[[#This Row],[HMIS Project ID]],'Quick HIC'!G:G,'Quick HIC'!D:D,"",0)</f>
        <v>Cabarrus</v>
      </c>
      <c r="B116">
        <v>69</v>
      </c>
      <c r="C116" t="s">
        <v>222</v>
      </c>
      <c r="D116" t="s">
        <v>41</v>
      </c>
      <c r="E116" t="s">
        <v>270</v>
      </c>
      <c r="F116">
        <v>2026</v>
      </c>
      <c r="G116" t="s">
        <v>454</v>
      </c>
      <c r="H116">
        <v>578</v>
      </c>
      <c r="I116" t="s">
        <v>455</v>
      </c>
      <c r="K116">
        <v>4975</v>
      </c>
      <c r="L116" s="1">
        <v>46057</v>
      </c>
      <c r="M116" t="s">
        <v>40</v>
      </c>
      <c r="O116">
        <v>379025</v>
      </c>
      <c r="P116" t="s">
        <v>33</v>
      </c>
      <c r="Q116" t="s">
        <v>814</v>
      </c>
      <c r="R116" s="1">
        <v>46057</v>
      </c>
      <c r="S116" t="s">
        <v>24</v>
      </c>
      <c r="T116" s="1">
        <v>40933</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1</v>
      </c>
      <c r="BI116" t="s">
        <v>456</v>
      </c>
      <c r="BJ116" t="s">
        <v>1066</v>
      </c>
      <c r="BK116">
        <v>0</v>
      </c>
      <c r="BL116" t="s">
        <v>457</v>
      </c>
      <c r="BN116" t="s">
        <v>372</v>
      </c>
      <c r="BO116" t="s">
        <v>222</v>
      </c>
      <c r="BP116">
        <v>28025</v>
      </c>
      <c r="BQ116">
        <v>22</v>
      </c>
      <c r="BR116">
        <v>11</v>
      </c>
      <c r="BS116">
        <v>0</v>
      </c>
      <c r="BT116">
        <v>0</v>
      </c>
      <c r="BU116">
        <v>0</v>
      </c>
      <c r="BV116">
        <v>0</v>
      </c>
      <c r="BW116">
        <v>0</v>
      </c>
      <c r="BX116">
        <v>0</v>
      </c>
      <c r="BY116">
        <v>0</v>
      </c>
      <c r="BZ116">
        <v>0</v>
      </c>
      <c r="CA116">
        <v>0</v>
      </c>
      <c r="CB116">
        <v>22</v>
      </c>
      <c r="CC116">
        <v>0</v>
      </c>
      <c r="CF116">
        <v>0</v>
      </c>
      <c r="CG116">
        <v>0</v>
      </c>
      <c r="CH116">
        <v>22</v>
      </c>
      <c r="CI116" t="s">
        <v>33</v>
      </c>
      <c r="CK116">
        <v>2</v>
      </c>
    </row>
    <row r="117" spans="1:89" x14ac:dyDescent="0.35">
      <c r="A117" t="str">
        <f>_xlfn.XLOOKUP(Table1[[#This Row],[HMIS Project ID]],'Quick HIC'!G:G,'Quick HIC'!D:D,"",0)</f>
        <v>Cabarrus</v>
      </c>
      <c r="B117">
        <v>37</v>
      </c>
      <c r="C117" t="s">
        <v>222</v>
      </c>
      <c r="D117" t="s">
        <v>41</v>
      </c>
      <c r="E117" t="s">
        <v>270</v>
      </c>
      <c r="F117">
        <v>2026</v>
      </c>
      <c r="G117" t="s">
        <v>370</v>
      </c>
      <c r="H117">
        <v>4815</v>
      </c>
      <c r="I117" t="s">
        <v>371</v>
      </c>
      <c r="K117">
        <v>4816</v>
      </c>
      <c r="L117" s="1">
        <v>46057</v>
      </c>
      <c r="M117" t="s">
        <v>36</v>
      </c>
      <c r="N117" t="s">
        <v>234</v>
      </c>
      <c r="O117">
        <v>379025</v>
      </c>
      <c r="P117" t="s">
        <v>33</v>
      </c>
      <c r="Q117" t="s">
        <v>814</v>
      </c>
      <c r="R117" s="1">
        <v>45292</v>
      </c>
      <c r="S117" t="s">
        <v>42</v>
      </c>
      <c r="T117" s="1">
        <v>40179</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1</v>
      </c>
      <c r="BI117" t="s">
        <v>842</v>
      </c>
      <c r="BJ117" t="s">
        <v>1067</v>
      </c>
      <c r="BK117">
        <v>1</v>
      </c>
      <c r="BN117" t="s">
        <v>372</v>
      </c>
      <c r="BO117" t="s">
        <v>222</v>
      </c>
      <c r="BP117">
        <v>28026</v>
      </c>
      <c r="BQ117">
        <v>9</v>
      </c>
      <c r="BR117">
        <v>3</v>
      </c>
      <c r="BS117">
        <v>0</v>
      </c>
      <c r="BT117">
        <v>0</v>
      </c>
      <c r="BU117">
        <v>0</v>
      </c>
      <c r="BV117">
        <v>1</v>
      </c>
      <c r="BW117">
        <v>0</v>
      </c>
      <c r="BX117">
        <v>0</v>
      </c>
      <c r="BY117">
        <v>0</v>
      </c>
      <c r="BZ117">
        <v>0</v>
      </c>
      <c r="CA117">
        <v>0</v>
      </c>
      <c r="CB117">
        <v>10</v>
      </c>
      <c r="CC117">
        <v>0</v>
      </c>
      <c r="CF117">
        <v>0</v>
      </c>
      <c r="CG117">
        <v>6</v>
      </c>
      <c r="CH117">
        <v>10</v>
      </c>
      <c r="CI117" t="s">
        <v>33</v>
      </c>
      <c r="CK117">
        <v>2</v>
      </c>
    </row>
    <row r="118" spans="1:89" x14ac:dyDescent="0.35">
      <c r="A118" t="str">
        <f>_xlfn.XLOOKUP(Table1[[#This Row],[HMIS Project ID]],'Quick HIC'!G:G,'Quick HIC'!D:D,"",0)</f>
        <v>Carteret</v>
      </c>
      <c r="B118">
        <v>38</v>
      </c>
      <c r="C118" t="s">
        <v>222</v>
      </c>
      <c r="D118" t="s">
        <v>41</v>
      </c>
      <c r="E118" t="s">
        <v>270</v>
      </c>
      <c r="F118">
        <v>2026</v>
      </c>
      <c r="G118" t="s">
        <v>373</v>
      </c>
      <c r="H118">
        <v>4817</v>
      </c>
      <c r="I118" t="s">
        <v>853</v>
      </c>
      <c r="K118">
        <v>4818</v>
      </c>
      <c r="L118" s="1">
        <v>46057</v>
      </c>
      <c r="M118" t="s">
        <v>36</v>
      </c>
      <c r="N118" t="s">
        <v>234</v>
      </c>
      <c r="O118">
        <v>379031</v>
      </c>
      <c r="P118" t="s">
        <v>32</v>
      </c>
      <c r="Q118" t="s">
        <v>814</v>
      </c>
      <c r="R118" s="1">
        <v>45686</v>
      </c>
      <c r="S118" t="s">
        <v>42</v>
      </c>
      <c r="T118" s="1">
        <v>40933</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1</v>
      </c>
      <c r="BI118" t="s">
        <v>854</v>
      </c>
      <c r="BJ118" t="s">
        <v>1067</v>
      </c>
      <c r="BK118">
        <v>1</v>
      </c>
      <c r="BN118" t="s">
        <v>374</v>
      </c>
      <c r="BO118" t="s">
        <v>222</v>
      </c>
      <c r="BP118">
        <v>28557</v>
      </c>
      <c r="BQ118">
        <v>6</v>
      </c>
      <c r="BR118">
        <v>2</v>
      </c>
      <c r="BS118">
        <v>0</v>
      </c>
      <c r="BT118">
        <v>0</v>
      </c>
      <c r="BU118">
        <v>0</v>
      </c>
      <c r="BV118">
        <v>3</v>
      </c>
      <c r="BW118">
        <v>0</v>
      </c>
      <c r="BX118">
        <v>0</v>
      </c>
      <c r="BY118">
        <v>0</v>
      </c>
      <c r="BZ118">
        <v>0</v>
      </c>
      <c r="CA118">
        <v>0</v>
      </c>
      <c r="CB118">
        <v>9</v>
      </c>
      <c r="CC118">
        <v>0</v>
      </c>
      <c r="CF118">
        <v>0</v>
      </c>
      <c r="CG118">
        <v>3</v>
      </c>
      <c r="CH118">
        <v>9</v>
      </c>
      <c r="CI118" t="s">
        <v>33</v>
      </c>
      <c r="CK118">
        <v>2</v>
      </c>
    </row>
    <row r="119" spans="1:89" x14ac:dyDescent="0.35">
      <c r="A119" t="str">
        <f>_xlfn.XLOOKUP(Table1[[#This Row],[HMIS Project ID]],'Quick HIC'!G:G,'Quick HIC'!D:D,"",0)</f>
        <v>Chatham</v>
      </c>
      <c r="B119">
        <v>39</v>
      </c>
      <c r="C119" t="s">
        <v>222</v>
      </c>
      <c r="D119" t="s">
        <v>41</v>
      </c>
      <c r="E119" t="s">
        <v>270</v>
      </c>
      <c r="F119">
        <v>2026</v>
      </c>
      <c r="G119" t="s">
        <v>375</v>
      </c>
      <c r="H119">
        <v>4821</v>
      </c>
      <c r="I119" t="s">
        <v>376</v>
      </c>
      <c r="K119">
        <v>4822</v>
      </c>
      <c r="L119" s="1">
        <v>46057</v>
      </c>
      <c r="M119" t="s">
        <v>36</v>
      </c>
      <c r="N119" t="s">
        <v>234</v>
      </c>
      <c r="O119">
        <v>379037</v>
      </c>
      <c r="P119" t="s">
        <v>33</v>
      </c>
      <c r="Q119" t="s">
        <v>814</v>
      </c>
      <c r="R119" s="1">
        <v>44951</v>
      </c>
      <c r="S119" t="s">
        <v>24</v>
      </c>
      <c r="T119" s="1">
        <v>40179</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1</v>
      </c>
      <c r="BI119" t="s">
        <v>266</v>
      </c>
      <c r="BJ119" t="s">
        <v>1067</v>
      </c>
      <c r="BK119">
        <v>0</v>
      </c>
      <c r="BL119" t="s">
        <v>377</v>
      </c>
      <c r="BN119" t="s">
        <v>378</v>
      </c>
      <c r="BO119" t="s">
        <v>222</v>
      </c>
      <c r="BP119">
        <v>27344</v>
      </c>
      <c r="BQ119">
        <v>0</v>
      </c>
      <c r="BR119">
        <v>0</v>
      </c>
      <c r="BS119">
        <v>0</v>
      </c>
      <c r="BT119">
        <v>0</v>
      </c>
      <c r="BU119">
        <v>0</v>
      </c>
      <c r="BV119">
        <v>3</v>
      </c>
      <c r="BW119">
        <v>0</v>
      </c>
      <c r="BX119">
        <v>0</v>
      </c>
      <c r="BY119">
        <v>0</v>
      </c>
      <c r="BZ119">
        <v>0</v>
      </c>
      <c r="CA119">
        <v>0</v>
      </c>
      <c r="CB119">
        <v>3</v>
      </c>
      <c r="CC119">
        <v>0</v>
      </c>
      <c r="CF119">
        <v>0</v>
      </c>
      <c r="CG119">
        <v>1</v>
      </c>
      <c r="CH119">
        <v>3</v>
      </c>
      <c r="CI119" t="s">
        <v>33</v>
      </c>
      <c r="CK119">
        <v>2</v>
      </c>
    </row>
    <row r="120" spans="1:89" x14ac:dyDescent="0.35">
      <c r="A120" t="str">
        <f>_xlfn.XLOOKUP(Table1[[#This Row],[HMIS Project ID]],'Quick HIC'!G:G,'Quick HIC'!D:D,"",0)</f>
        <v>Pitt</v>
      </c>
      <c r="B120">
        <v>48</v>
      </c>
      <c r="C120" t="s">
        <v>222</v>
      </c>
      <c r="D120" t="s">
        <v>41</v>
      </c>
      <c r="E120" t="s">
        <v>270</v>
      </c>
      <c r="F120">
        <v>2026</v>
      </c>
      <c r="G120" t="s">
        <v>397</v>
      </c>
      <c r="H120">
        <v>276</v>
      </c>
      <c r="I120" t="s">
        <v>858</v>
      </c>
      <c r="K120">
        <v>4868</v>
      </c>
      <c r="L120" s="1">
        <v>46057</v>
      </c>
      <c r="M120" t="s">
        <v>36</v>
      </c>
      <c r="N120" t="s">
        <v>234</v>
      </c>
      <c r="O120">
        <v>379147</v>
      </c>
      <c r="P120" t="s">
        <v>32</v>
      </c>
      <c r="Q120" t="s">
        <v>814</v>
      </c>
      <c r="R120" s="1">
        <v>46023</v>
      </c>
      <c r="S120" t="s">
        <v>42</v>
      </c>
      <c r="T120" s="1">
        <v>40179</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1</v>
      </c>
      <c r="BI120" t="s">
        <v>859</v>
      </c>
      <c r="BJ120" t="s">
        <v>1067</v>
      </c>
      <c r="BK120">
        <v>1</v>
      </c>
      <c r="BN120" t="s">
        <v>272</v>
      </c>
      <c r="BO120" t="s">
        <v>222</v>
      </c>
      <c r="BP120">
        <v>27858</v>
      </c>
      <c r="BQ120">
        <v>11</v>
      </c>
      <c r="BR120">
        <v>2</v>
      </c>
      <c r="BS120">
        <v>0</v>
      </c>
      <c r="BT120">
        <v>0</v>
      </c>
      <c r="BU120">
        <v>0</v>
      </c>
      <c r="BV120">
        <v>6</v>
      </c>
      <c r="BW120">
        <v>0</v>
      </c>
      <c r="BX120">
        <v>0</v>
      </c>
      <c r="BY120">
        <v>0</v>
      </c>
      <c r="BZ120">
        <v>0</v>
      </c>
      <c r="CA120">
        <v>0</v>
      </c>
      <c r="CB120">
        <v>17</v>
      </c>
      <c r="CC120">
        <v>0</v>
      </c>
      <c r="CF120">
        <v>0</v>
      </c>
      <c r="CG120">
        <v>12</v>
      </c>
      <c r="CH120">
        <v>17</v>
      </c>
      <c r="CI120" t="s">
        <v>33</v>
      </c>
      <c r="CK120">
        <v>2</v>
      </c>
    </row>
    <row r="121" spans="1:89" x14ac:dyDescent="0.35">
      <c r="A121" t="str">
        <f>_xlfn.XLOOKUP(Table1[[#This Row],[HMIS Project ID]],'Quick HIC'!G:G,'Quick HIC'!D:D,"",0)</f>
        <v>Multiple</v>
      </c>
      <c r="B121">
        <v>293</v>
      </c>
      <c r="C121" t="s">
        <v>222</v>
      </c>
      <c r="D121" t="s">
        <v>41</v>
      </c>
      <c r="E121" t="s">
        <v>270</v>
      </c>
      <c r="F121">
        <v>2026</v>
      </c>
      <c r="G121" t="s">
        <v>759</v>
      </c>
      <c r="H121">
        <v>20927</v>
      </c>
      <c r="I121" t="s">
        <v>760</v>
      </c>
      <c r="K121">
        <v>20928</v>
      </c>
      <c r="L121" s="1">
        <v>46057</v>
      </c>
      <c r="M121" t="s">
        <v>39</v>
      </c>
      <c r="O121">
        <v>379065</v>
      </c>
      <c r="P121" t="s">
        <v>34</v>
      </c>
      <c r="Q121" t="s">
        <v>814</v>
      </c>
      <c r="R121" s="1">
        <v>45686</v>
      </c>
      <c r="S121" t="s">
        <v>24</v>
      </c>
      <c r="T121" s="1">
        <v>45658</v>
      </c>
      <c r="V121">
        <v>0</v>
      </c>
      <c r="W121">
        <v>1</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J121" t="s">
        <v>1068</v>
      </c>
      <c r="BK121">
        <v>0</v>
      </c>
      <c r="BL121" t="s">
        <v>761</v>
      </c>
      <c r="BN121" t="s">
        <v>762</v>
      </c>
      <c r="BO121" t="s">
        <v>222</v>
      </c>
      <c r="BP121">
        <v>27801</v>
      </c>
      <c r="BQ121">
        <v>9</v>
      </c>
      <c r="BR121">
        <v>2</v>
      </c>
      <c r="BS121">
        <v>0</v>
      </c>
      <c r="BT121">
        <v>0</v>
      </c>
      <c r="BU121">
        <v>0</v>
      </c>
      <c r="BV121">
        <v>4</v>
      </c>
      <c r="BW121">
        <v>0</v>
      </c>
      <c r="BX121">
        <v>0</v>
      </c>
      <c r="BY121">
        <v>0</v>
      </c>
      <c r="BZ121">
        <v>0</v>
      </c>
      <c r="CA121">
        <v>0</v>
      </c>
      <c r="CB121">
        <v>13</v>
      </c>
      <c r="CC121">
        <v>0</v>
      </c>
      <c r="CF121">
        <v>0</v>
      </c>
      <c r="CG121">
        <v>13</v>
      </c>
      <c r="CH121">
        <v>13</v>
      </c>
      <c r="CI121" t="s">
        <v>33</v>
      </c>
      <c r="CK121">
        <v>2</v>
      </c>
    </row>
    <row r="122" spans="1:89" x14ac:dyDescent="0.35">
      <c r="A122" t="str">
        <f>_xlfn.XLOOKUP(Table1[[#This Row],[HMIS Project ID]],'Quick HIC'!G:G,'Quick HIC'!D:D,"",0)</f>
        <v>Alexander</v>
      </c>
      <c r="B122">
        <v>367</v>
      </c>
      <c r="C122" t="s">
        <v>222</v>
      </c>
      <c r="D122" t="s">
        <v>41</v>
      </c>
      <c r="E122" t="s">
        <v>270</v>
      </c>
      <c r="F122">
        <v>2026</v>
      </c>
      <c r="G122" t="s">
        <v>544</v>
      </c>
      <c r="H122">
        <v>7140</v>
      </c>
      <c r="I122" t="s">
        <v>1035</v>
      </c>
      <c r="K122">
        <v>20582</v>
      </c>
      <c r="L122" s="1">
        <v>46057</v>
      </c>
      <c r="M122" t="s">
        <v>38</v>
      </c>
      <c r="O122">
        <v>379003</v>
      </c>
      <c r="P122" t="s">
        <v>33</v>
      </c>
      <c r="Q122" t="s">
        <v>814</v>
      </c>
      <c r="R122" s="1">
        <v>46057</v>
      </c>
      <c r="S122" t="s">
        <v>24</v>
      </c>
      <c r="T122" s="1">
        <v>46057</v>
      </c>
      <c r="V122">
        <v>0</v>
      </c>
      <c r="W122">
        <v>0</v>
      </c>
      <c r="X122">
        <v>0</v>
      </c>
      <c r="Y122">
        <v>0</v>
      </c>
      <c r="Z122">
        <v>0</v>
      </c>
      <c r="AA122">
        <v>0</v>
      </c>
      <c r="AB122">
        <v>0</v>
      </c>
      <c r="AC122">
        <v>0</v>
      </c>
      <c r="AD122">
        <v>0</v>
      </c>
      <c r="AE122">
        <v>0</v>
      </c>
      <c r="AF122">
        <v>0</v>
      </c>
      <c r="AG122">
        <v>0</v>
      </c>
      <c r="AH122">
        <v>0</v>
      </c>
      <c r="AI122">
        <v>0</v>
      </c>
      <c r="AJ122">
        <v>0</v>
      </c>
      <c r="AK122">
        <v>0</v>
      </c>
      <c r="AL122">
        <v>1</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J122" t="s">
        <v>1068</v>
      </c>
      <c r="BK122">
        <v>0</v>
      </c>
      <c r="BN122" t="s">
        <v>1036</v>
      </c>
      <c r="BO122" t="s">
        <v>222</v>
      </c>
      <c r="BP122">
        <v>28678</v>
      </c>
      <c r="BQ122">
        <v>0</v>
      </c>
      <c r="BR122">
        <v>0</v>
      </c>
      <c r="BS122">
        <v>0</v>
      </c>
      <c r="BT122">
        <v>0</v>
      </c>
      <c r="BU122">
        <v>0</v>
      </c>
      <c r="BV122">
        <v>1</v>
      </c>
      <c r="BW122">
        <v>1</v>
      </c>
      <c r="BX122">
        <v>0</v>
      </c>
      <c r="BY122">
        <v>0</v>
      </c>
      <c r="BZ122">
        <v>0</v>
      </c>
      <c r="CA122">
        <v>0</v>
      </c>
      <c r="CB122">
        <v>1</v>
      </c>
      <c r="CC122">
        <v>0</v>
      </c>
      <c r="CF122">
        <v>0</v>
      </c>
      <c r="CG122">
        <v>1</v>
      </c>
      <c r="CH122">
        <v>1</v>
      </c>
      <c r="CI122" t="s">
        <v>33</v>
      </c>
    </row>
    <row r="123" spans="1:89" x14ac:dyDescent="0.35">
      <c r="A123" t="str">
        <f>_xlfn.XLOOKUP(Table1[[#This Row],[HMIS Project ID]],'Quick HIC'!G:G,'Quick HIC'!D:D,"",0)</f>
        <v>Caldwell</v>
      </c>
      <c r="B123">
        <v>152</v>
      </c>
      <c r="C123" t="s">
        <v>222</v>
      </c>
      <c r="D123" t="s">
        <v>41</v>
      </c>
      <c r="E123" t="s">
        <v>270</v>
      </c>
      <c r="F123">
        <v>2026</v>
      </c>
      <c r="G123" t="s">
        <v>544</v>
      </c>
      <c r="H123">
        <v>7140</v>
      </c>
      <c r="I123" t="s">
        <v>616</v>
      </c>
      <c r="K123">
        <v>20345</v>
      </c>
      <c r="L123" s="1">
        <v>46057</v>
      </c>
      <c r="M123" t="s">
        <v>38</v>
      </c>
      <c r="O123">
        <v>379027</v>
      </c>
      <c r="P123" t="s">
        <v>33</v>
      </c>
      <c r="Q123" t="s">
        <v>814</v>
      </c>
      <c r="R123" s="1">
        <v>45686</v>
      </c>
      <c r="S123" t="s">
        <v>24</v>
      </c>
      <c r="T123" s="1">
        <v>43859</v>
      </c>
      <c r="V123">
        <v>0</v>
      </c>
      <c r="W123">
        <v>0</v>
      </c>
      <c r="X123">
        <v>0</v>
      </c>
      <c r="Y123">
        <v>0</v>
      </c>
      <c r="Z123">
        <v>0</v>
      </c>
      <c r="AA123">
        <v>0</v>
      </c>
      <c r="AB123">
        <v>0</v>
      </c>
      <c r="AC123">
        <v>0</v>
      </c>
      <c r="AD123">
        <v>0</v>
      </c>
      <c r="AE123">
        <v>0</v>
      </c>
      <c r="AF123">
        <v>0</v>
      </c>
      <c r="AG123">
        <v>0</v>
      </c>
      <c r="AH123">
        <v>0</v>
      </c>
      <c r="AI123">
        <v>0</v>
      </c>
      <c r="AJ123">
        <v>0</v>
      </c>
      <c r="AK123">
        <v>0</v>
      </c>
      <c r="AL123">
        <v>1</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J123" t="s">
        <v>1068</v>
      </c>
      <c r="BK123">
        <v>0</v>
      </c>
      <c r="BN123" t="s">
        <v>904</v>
      </c>
      <c r="BO123" t="s">
        <v>222</v>
      </c>
      <c r="BP123">
        <v>28630</v>
      </c>
      <c r="BQ123">
        <v>0</v>
      </c>
      <c r="BR123">
        <v>0</v>
      </c>
      <c r="BS123">
        <v>0</v>
      </c>
      <c r="BT123">
        <v>0</v>
      </c>
      <c r="BU123">
        <v>0</v>
      </c>
      <c r="BV123">
        <v>11</v>
      </c>
      <c r="BW123">
        <v>11</v>
      </c>
      <c r="BX123">
        <v>0</v>
      </c>
      <c r="BY123">
        <v>0</v>
      </c>
      <c r="BZ123">
        <v>0</v>
      </c>
      <c r="CA123">
        <v>0</v>
      </c>
      <c r="CB123">
        <v>11</v>
      </c>
      <c r="CC123">
        <v>0</v>
      </c>
      <c r="CF123">
        <v>0</v>
      </c>
      <c r="CG123">
        <v>10</v>
      </c>
      <c r="CH123">
        <v>11</v>
      </c>
      <c r="CI123" t="s">
        <v>33</v>
      </c>
      <c r="CK123">
        <v>2</v>
      </c>
    </row>
    <row r="124" spans="1:89" x14ac:dyDescent="0.35">
      <c r="A124" t="str">
        <f>_xlfn.XLOOKUP(Table1[[#This Row],[HMIS Project ID]],'Quick HIC'!G:G,'Quick HIC'!D:D,"",0)</f>
        <v>Madison</v>
      </c>
      <c r="B124">
        <v>110</v>
      </c>
      <c r="C124" t="s">
        <v>222</v>
      </c>
      <c r="D124" t="s">
        <v>41</v>
      </c>
      <c r="E124" t="s">
        <v>270</v>
      </c>
      <c r="F124">
        <v>2026</v>
      </c>
      <c r="G124" t="s">
        <v>544</v>
      </c>
      <c r="H124">
        <v>7140</v>
      </c>
      <c r="I124" t="s">
        <v>545</v>
      </c>
      <c r="K124">
        <v>7141</v>
      </c>
      <c r="L124" s="1">
        <v>46057</v>
      </c>
      <c r="M124" t="s">
        <v>38</v>
      </c>
      <c r="O124">
        <v>379115</v>
      </c>
      <c r="P124" t="s">
        <v>33</v>
      </c>
      <c r="Q124" t="s">
        <v>814</v>
      </c>
      <c r="R124" s="1">
        <v>45686</v>
      </c>
      <c r="S124" t="s">
        <v>24</v>
      </c>
      <c r="T124" s="1">
        <v>43495</v>
      </c>
      <c r="V124">
        <v>0</v>
      </c>
      <c r="W124">
        <v>0</v>
      </c>
      <c r="X124">
        <v>0</v>
      </c>
      <c r="Y124">
        <v>0</v>
      </c>
      <c r="Z124">
        <v>0</v>
      </c>
      <c r="AA124">
        <v>0</v>
      </c>
      <c r="AB124">
        <v>0</v>
      </c>
      <c r="AC124">
        <v>0</v>
      </c>
      <c r="AD124">
        <v>0</v>
      </c>
      <c r="AE124">
        <v>0</v>
      </c>
      <c r="AF124">
        <v>0</v>
      </c>
      <c r="AG124">
        <v>0</v>
      </c>
      <c r="AH124">
        <v>0</v>
      </c>
      <c r="AI124">
        <v>0</v>
      </c>
      <c r="AJ124">
        <v>0</v>
      </c>
      <c r="AK124">
        <v>0</v>
      </c>
      <c r="AL124">
        <v>1</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J124" t="s">
        <v>1068</v>
      </c>
      <c r="BK124">
        <v>0</v>
      </c>
      <c r="BN124" t="s">
        <v>141</v>
      </c>
      <c r="BO124" t="s">
        <v>222</v>
      </c>
      <c r="BP124">
        <v>28753</v>
      </c>
      <c r="BQ124">
        <v>0</v>
      </c>
      <c r="BR124">
        <v>0</v>
      </c>
      <c r="BS124">
        <v>0</v>
      </c>
      <c r="BT124">
        <v>0</v>
      </c>
      <c r="BU124">
        <v>0</v>
      </c>
      <c r="BV124">
        <v>1</v>
      </c>
      <c r="BW124">
        <v>1</v>
      </c>
      <c r="BX124">
        <v>0</v>
      </c>
      <c r="BY124">
        <v>0</v>
      </c>
      <c r="BZ124">
        <v>0</v>
      </c>
      <c r="CA124">
        <v>0</v>
      </c>
      <c r="CB124">
        <v>1</v>
      </c>
      <c r="CC124">
        <v>0</v>
      </c>
      <c r="CF124">
        <v>0</v>
      </c>
      <c r="CG124">
        <v>0</v>
      </c>
      <c r="CH124">
        <v>1</v>
      </c>
      <c r="CI124" t="s">
        <v>33</v>
      </c>
      <c r="CK124">
        <v>2</v>
      </c>
    </row>
    <row r="125" spans="1:89" x14ac:dyDescent="0.35">
      <c r="A125" t="str">
        <f>_xlfn.XLOOKUP(Table1[[#This Row],[HMIS Project ID]],'Quick HIC'!G:G,'Quick HIC'!D:D,"",0)</f>
        <v>Transylvania</v>
      </c>
      <c r="B125">
        <v>153</v>
      </c>
      <c r="C125" t="s">
        <v>222</v>
      </c>
      <c r="D125" t="s">
        <v>41</v>
      </c>
      <c r="E125" t="s">
        <v>270</v>
      </c>
      <c r="F125">
        <v>2026</v>
      </c>
      <c r="G125" t="s">
        <v>544</v>
      </c>
      <c r="H125">
        <v>7140</v>
      </c>
      <c r="I125" t="s">
        <v>617</v>
      </c>
      <c r="K125">
        <v>20346</v>
      </c>
      <c r="L125" s="1">
        <v>46057</v>
      </c>
      <c r="M125" t="s">
        <v>38</v>
      </c>
      <c r="O125">
        <v>379175</v>
      </c>
      <c r="P125" t="s">
        <v>33</v>
      </c>
      <c r="Q125" t="s">
        <v>814</v>
      </c>
      <c r="R125" s="1">
        <v>45686</v>
      </c>
      <c r="S125" t="s">
        <v>24</v>
      </c>
      <c r="T125" s="1">
        <v>43859</v>
      </c>
      <c r="V125">
        <v>0</v>
      </c>
      <c r="W125">
        <v>0</v>
      </c>
      <c r="X125">
        <v>0</v>
      </c>
      <c r="Y125">
        <v>0</v>
      </c>
      <c r="Z125">
        <v>0</v>
      </c>
      <c r="AA125">
        <v>0</v>
      </c>
      <c r="AB125">
        <v>0</v>
      </c>
      <c r="AC125">
        <v>0</v>
      </c>
      <c r="AD125">
        <v>0</v>
      </c>
      <c r="AE125">
        <v>0</v>
      </c>
      <c r="AF125">
        <v>0</v>
      </c>
      <c r="AG125">
        <v>0</v>
      </c>
      <c r="AH125">
        <v>0</v>
      </c>
      <c r="AI125">
        <v>0</v>
      </c>
      <c r="AJ125">
        <v>0</v>
      </c>
      <c r="AK125">
        <v>0</v>
      </c>
      <c r="AL125">
        <v>1</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J125" t="s">
        <v>1068</v>
      </c>
      <c r="BK125">
        <v>0</v>
      </c>
      <c r="BN125" t="s">
        <v>443</v>
      </c>
      <c r="BO125" t="s">
        <v>222</v>
      </c>
      <c r="BP125">
        <v>28712</v>
      </c>
      <c r="BQ125">
        <v>0</v>
      </c>
      <c r="BR125">
        <v>0</v>
      </c>
      <c r="BS125">
        <v>0</v>
      </c>
      <c r="BT125">
        <v>0</v>
      </c>
      <c r="BU125">
        <v>0</v>
      </c>
      <c r="BV125">
        <v>1</v>
      </c>
      <c r="BW125">
        <v>1</v>
      </c>
      <c r="BX125">
        <v>0</v>
      </c>
      <c r="BY125">
        <v>0</v>
      </c>
      <c r="BZ125">
        <v>0</v>
      </c>
      <c r="CA125">
        <v>0</v>
      </c>
      <c r="CB125">
        <v>1</v>
      </c>
      <c r="CC125">
        <v>0</v>
      </c>
      <c r="CF125">
        <v>0</v>
      </c>
      <c r="CG125">
        <v>1</v>
      </c>
      <c r="CH125">
        <v>1</v>
      </c>
      <c r="CI125" t="s">
        <v>33</v>
      </c>
      <c r="CK125">
        <v>2</v>
      </c>
    </row>
    <row r="126" spans="1:89" x14ac:dyDescent="0.35">
      <c r="A126" t="str">
        <f>_xlfn.XLOOKUP(Table1[[#This Row],[HMIS Project ID]],'Quick HIC'!G:G,'Quick HIC'!D:D,"",0)</f>
        <v>Burke</v>
      </c>
      <c r="B126">
        <v>127</v>
      </c>
      <c r="C126" t="s">
        <v>222</v>
      </c>
      <c r="D126" t="s">
        <v>41</v>
      </c>
      <c r="E126" t="s">
        <v>270</v>
      </c>
      <c r="F126">
        <v>2026</v>
      </c>
      <c r="G126" t="s">
        <v>571</v>
      </c>
      <c r="H126">
        <v>20050</v>
      </c>
      <c r="I126" t="s">
        <v>572</v>
      </c>
      <c r="K126">
        <v>20051</v>
      </c>
      <c r="L126" s="1">
        <v>46057</v>
      </c>
      <c r="M126" t="s">
        <v>38</v>
      </c>
      <c r="O126">
        <v>379023</v>
      </c>
      <c r="P126" t="s">
        <v>33</v>
      </c>
      <c r="Q126" t="s">
        <v>814</v>
      </c>
      <c r="R126" s="1">
        <v>45686</v>
      </c>
      <c r="S126" t="s">
        <v>24</v>
      </c>
      <c r="T126" s="1">
        <v>43495</v>
      </c>
      <c r="V126">
        <v>0</v>
      </c>
      <c r="W126">
        <v>0</v>
      </c>
      <c r="X126">
        <v>0</v>
      </c>
      <c r="Y126">
        <v>0</v>
      </c>
      <c r="Z126">
        <v>0</v>
      </c>
      <c r="AA126">
        <v>0</v>
      </c>
      <c r="AB126">
        <v>0</v>
      </c>
      <c r="AC126">
        <v>0</v>
      </c>
      <c r="AD126">
        <v>0</v>
      </c>
      <c r="AE126">
        <v>0</v>
      </c>
      <c r="AF126">
        <v>0</v>
      </c>
      <c r="AG126">
        <v>0</v>
      </c>
      <c r="AH126">
        <v>0</v>
      </c>
      <c r="AI126">
        <v>0</v>
      </c>
      <c r="AJ126">
        <v>0</v>
      </c>
      <c r="AK126">
        <v>0</v>
      </c>
      <c r="AL126">
        <v>1</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J126" t="s">
        <v>1068</v>
      </c>
      <c r="BK126">
        <v>0</v>
      </c>
      <c r="BN126" t="s">
        <v>898</v>
      </c>
      <c r="BO126" t="s">
        <v>222</v>
      </c>
      <c r="BP126">
        <v>28637</v>
      </c>
      <c r="BQ126">
        <v>0</v>
      </c>
      <c r="BR126">
        <v>0</v>
      </c>
      <c r="BS126">
        <v>0</v>
      </c>
      <c r="BT126">
        <v>0</v>
      </c>
      <c r="BU126">
        <v>0</v>
      </c>
      <c r="BV126">
        <v>6</v>
      </c>
      <c r="BW126">
        <v>6</v>
      </c>
      <c r="BX126">
        <v>0</v>
      </c>
      <c r="BY126">
        <v>0</v>
      </c>
      <c r="BZ126">
        <v>0</v>
      </c>
      <c r="CA126">
        <v>0</v>
      </c>
      <c r="CB126">
        <v>6</v>
      </c>
      <c r="CC126">
        <v>0</v>
      </c>
      <c r="CF126">
        <v>0</v>
      </c>
      <c r="CG126">
        <v>6</v>
      </c>
      <c r="CH126">
        <v>6</v>
      </c>
      <c r="CI126" t="s">
        <v>33</v>
      </c>
      <c r="CK126">
        <v>2</v>
      </c>
    </row>
    <row r="127" spans="1:89" x14ac:dyDescent="0.35">
      <c r="A127" t="str">
        <f>_xlfn.XLOOKUP(Table1[[#This Row],[HMIS Project ID]],'Quick HIC'!G:G,'Quick HIC'!D:D,"",0)</f>
        <v>Catawba</v>
      </c>
      <c r="B127">
        <v>128</v>
      </c>
      <c r="C127" t="s">
        <v>222</v>
      </c>
      <c r="D127" t="s">
        <v>41</v>
      </c>
      <c r="E127" t="s">
        <v>270</v>
      </c>
      <c r="F127">
        <v>2026</v>
      </c>
      <c r="G127" t="s">
        <v>573</v>
      </c>
      <c r="H127">
        <v>20052</v>
      </c>
      <c r="I127" t="s">
        <v>574</v>
      </c>
      <c r="K127">
        <v>20053</v>
      </c>
      <c r="L127" s="1">
        <v>46057</v>
      </c>
      <c r="M127" t="s">
        <v>38</v>
      </c>
      <c r="O127">
        <v>379035</v>
      </c>
      <c r="P127" t="s">
        <v>33</v>
      </c>
      <c r="Q127" t="s">
        <v>814</v>
      </c>
      <c r="R127" s="1">
        <v>45686</v>
      </c>
      <c r="S127" t="s">
        <v>24</v>
      </c>
      <c r="T127" s="1">
        <v>43495</v>
      </c>
      <c r="V127">
        <v>0</v>
      </c>
      <c r="W127">
        <v>0</v>
      </c>
      <c r="X127">
        <v>0</v>
      </c>
      <c r="Y127">
        <v>0</v>
      </c>
      <c r="Z127">
        <v>0</v>
      </c>
      <c r="AA127">
        <v>0</v>
      </c>
      <c r="AB127">
        <v>0</v>
      </c>
      <c r="AC127">
        <v>0</v>
      </c>
      <c r="AD127">
        <v>0</v>
      </c>
      <c r="AE127">
        <v>0</v>
      </c>
      <c r="AF127">
        <v>0</v>
      </c>
      <c r="AG127">
        <v>0</v>
      </c>
      <c r="AH127">
        <v>0</v>
      </c>
      <c r="AI127">
        <v>0</v>
      </c>
      <c r="AJ127">
        <v>0</v>
      </c>
      <c r="AK127">
        <v>0</v>
      </c>
      <c r="AL127">
        <v>1</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J127" t="s">
        <v>1068</v>
      </c>
      <c r="BK127">
        <v>0</v>
      </c>
      <c r="BN127" t="s">
        <v>316</v>
      </c>
      <c r="BO127" t="s">
        <v>222</v>
      </c>
      <c r="BP127">
        <v>28602</v>
      </c>
      <c r="BQ127">
        <v>0</v>
      </c>
      <c r="BR127">
        <v>0</v>
      </c>
      <c r="BS127">
        <v>0</v>
      </c>
      <c r="BT127">
        <v>0</v>
      </c>
      <c r="BU127">
        <v>0</v>
      </c>
      <c r="BV127">
        <v>30</v>
      </c>
      <c r="BW127">
        <v>30</v>
      </c>
      <c r="BX127">
        <v>0</v>
      </c>
      <c r="BY127">
        <v>0</v>
      </c>
      <c r="BZ127">
        <v>0</v>
      </c>
      <c r="CA127">
        <v>0</v>
      </c>
      <c r="CB127">
        <v>30</v>
      </c>
      <c r="CC127">
        <v>0</v>
      </c>
      <c r="CF127">
        <v>0</v>
      </c>
      <c r="CG127">
        <v>26</v>
      </c>
      <c r="CH127">
        <v>30</v>
      </c>
      <c r="CI127" t="s">
        <v>33</v>
      </c>
      <c r="CK127">
        <v>2</v>
      </c>
    </row>
    <row r="128" spans="1:89" x14ac:dyDescent="0.35">
      <c r="A128" t="str">
        <f>_xlfn.XLOOKUP(Table1[[#This Row],[HMIS Project ID]],'Quick HIC'!G:G,'Quick HIC'!D:D,"",0)</f>
        <v>Rutherford</v>
      </c>
      <c r="B128">
        <v>111</v>
      </c>
      <c r="C128" t="s">
        <v>222</v>
      </c>
      <c r="D128" t="s">
        <v>41</v>
      </c>
      <c r="E128" t="s">
        <v>270</v>
      </c>
      <c r="F128">
        <v>2026</v>
      </c>
      <c r="G128" t="s">
        <v>546</v>
      </c>
      <c r="H128">
        <v>7160</v>
      </c>
      <c r="I128" t="s">
        <v>547</v>
      </c>
      <c r="K128">
        <v>7161</v>
      </c>
      <c r="L128" s="1">
        <v>46057</v>
      </c>
      <c r="M128" t="s">
        <v>38</v>
      </c>
      <c r="O128">
        <v>379161</v>
      </c>
      <c r="P128" t="s">
        <v>33</v>
      </c>
      <c r="Q128" t="s">
        <v>814</v>
      </c>
      <c r="R128" s="1">
        <v>45686</v>
      </c>
      <c r="S128" t="s">
        <v>24</v>
      </c>
      <c r="T128" s="1">
        <v>42760</v>
      </c>
      <c r="V128">
        <v>0</v>
      </c>
      <c r="W128">
        <v>0</v>
      </c>
      <c r="X128">
        <v>0</v>
      </c>
      <c r="Y128">
        <v>0</v>
      </c>
      <c r="Z128">
        <v>0</v>
      </c>
      <c r="AA128">
        <v>0</v>
      </c>
      <c r="AB128">
        <v>0</v>
      </c>
      <c r="AC128">
        <v>0</v>
      </c>
      <c r="AD128">
        <v>0</v>
      </c>
      <c r="AE128">
        <v>0</v>
      </c>
      <c r="AF128">
        <v>0</v>
      </c>
      <c r="AG128">
        <v>0</v>
      </c>
      <c r="AH128">
        <v>0</v>
      </c>
      <c r="AI128">
        <v>0</v>
      </c>
      <c r="AJ128">
        <v>0</v>
      </c>
      <c r="AK128">
        <v>0</v>
      </c>
      <c r="AL128">
        <v>1</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J128" t="s">
        <v>1068</v>
      </c>
      <c r="BK128">
        <v>0</v>
      </c>
      <c r="BN128" t="s">
        <v>887</v>
      </c>
      <c r="BO128" t="s">
        <v>222</v>
      </c>
      <c r="BP128">
        <v>28160</v>
      </c>
      <c r="BQ128">
        <v>0</v>
      </c>
      <c r="BR128">
        <v>0</v>
      </c>
      <c r="BS128">
        <v>0</v>
      </c>
      <c r="BT128">
        <v>0</v>
      </c>
      <c r="BU128">
        <v>0</v>
      </c>
      <c r="BV128">
        <v>10</v>
      </c>
      <c r="BW128">
        <v>10</v>
      </c>
      <c r="BX128">
        <v>0</v>
      </c>
      <c r="BY128">
        <v>0</v>
      </c>
      <c r="BZ128">
        <v>0</v>
      </c>
      <c r="CA128">
        <v>0</v>
      </c>
      <c r="CB128">
        <v>10</v>
      </c>
      <c r="CC128">
        <v>0</v>
      </c>
      <c r="CF128">
        <v>0</v>
      </c>
      <c r="CG128">
        <v>9</v>
      </c>
      <c r="CH128">
        <v>10</v>
      </c>
      <c r="CI128" t="s">
        <v>33</v>
      </c>
      <c r="CK128">
        <v>2</v>
      </c>
    </row>
    <row r="129" spans="1:89" x14ac:dyDescent="0.35">
      <c r="A129" t="str">
        <f>_xlfn.XLOOKUP(Table1[[#This Row],[HMIS Project ID]],'Quick HIC'!G:G,'Quick HIC'!D:D,"",0)</f>
        <v>McDowell</v>
      </c>
      <c r="B129">
        <v>116</v>
      </c>
      <c r="C129" t="s">
        <v>222</v>
      </c>
      <c r="D129" t="s">
        <v>41</v>
      </c>
      <c r="E129" t="s">
        <v>270</v>
      </c>
      <c r="F129">
        <v>2026</v>
      </c>
      <c r="G129" t="s">
        <v>556</v>
      </c>
      <c r="H129">
        <v>7391</v>
      </c>
      <c r="I129" t="s">
        <v>557</v>
      </c>
      <c r="K129">
        <v>7392</v>
      </c>
      <c r="L129" s="1">
        <v>46057</v>
      </c>
      <c r="M129" t="s">
        <v>38</v>
      </c>
      <c r="O129">
        <v>379111</v>
      </c>
      <c r="P129" t="s">
        <v>33</v>
      </c>
      <c r="Q129" t="s">
        <v>814</v>
      </c>
      <c r="R129" s="1">
        <v>45322</v>
      </c>
      <c r="S129" t="s">
        <v>24</v>
      </c>
      <c r="T129" s="1">
        <v>42762</v>
      </c>
      <c r="V129">
        <v>0</v>
      </c>
      <c r="W129">
        <v>0</v>
      </c>
      <c r="X129">
        <v>0</v>
      </c>
      <c r="Y129">
        <v>0</v>
      </c>
      <c r="Z129">
        <v>0</v>
      </c>
      <c r="AA129">
        <v>0</v>
      </c>
      <c r="AB129">
        <v>0</v>
      </c>
      <c r="AC129">
        <v>0</v>
      </c>
      <c r="AD129">
        <v>0</v>
      </c>
      <c r="AE129">
        <v>0</v>
      </c>
      <c r="AF129">
        <v>0</v>
      </c>
      <c r="AG129">
        <v>0</v>
      </c>
      <c r="AH129">
        <v>0</v>
      </c>
      <c r="AI129">
        <v>0</v>
      </c>
      <c r="AJ129">
        <v>0</v>
      </c>
      <c r="AK129">
        <v>0</v>
      </c>
      <c r="AL129">
        <v>1</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J129" t="s">
        <v>1068</v>
      </c>
      <c r="BK129">
        <v>0</v>
      </c>
      <c r="BN129" t="s">
        <v>306</v>
      </c>
      <c r="BO129" t="s">
        <v>222</v>
      </c>
      <c r="BP129">
        <v>28752</v>
      </c>
      <c r="BQ129">
        <v>0</v>
      </c>
      <c r="BR129">
        <v>0</v>
      </c>
      <c r="BS129">
        <v>0</v>
      </c>
      <c r="BT129">
        <v>0</v>
      </c>
      <c r="BU129">
        <v>0</v>
      </c>
      <c r="BV129">
        <v>10</v>
      </c>
      <c r="BW129">
        <v>10</v>
      </c>
      <c r="BX129">
        <v>0</v>
      </c>
      <c r="BY129">
        <v>0</v>
      </c>
      <c r="BZ129">
        <v>0</v>
      </c>
      <c r="CA129">
        <v>0</v>
      </c>
      <c r="CB129">
        <v>10</v>
      </c>
      <c r="CC129">
        <v>0</v>
      </c>
      <c r="CF129">
        <v>0</v>
      </c>
      <c r="CG129">
        <v>9</v>
      </c>
      <c r="CH129">
        <v>10</v>
      </c>
      <c r="CI129" t="s">
        <v>33</v>
      </c>
      <c r="CK129">
        <v>2</v>
      </c>
    </row>
    <row r="130" spans="1:89" x14ac:dyDescent="0.35">
      <c r="A130" t="str">
        <f>_xlfn.XLOOKUP(Table1[[#This Row],[HMIS Project ID]],'Quick HIC'!G:G,'Quick HIC'!D:D,"",0)</f>
        <v>Haywood</v>
      </c>
      <c r="B130">
        <v>117</v>
      </c>
      <c r="C130" t="s">
        <v>222</v>
      </c>
      <c r="D130" t="s">
        <v>41</v>
      </c>
      <c r="E130" t="s">
        <v>270</v>
      </c>
      <c r="F130">
        <v>2026</v>
      </c>
      <c r="G130" t="s">
        <v>558</v>
      </c>
      <c r="H130">
        <v>7393</v>
      </c>
      <c r="I130" t="s">
        <v>559</v>
      </c>
      <c r="K130">
        <v>7394</v>
      </c>
      <c r="L130" s="1">
        <v>46057</v>
      </c>
      <c r="M130" t="s">
        <v>38</v>
      </c>
      <c r="O130">
        <v>379087</v>
      </c>
      <c r="P130" t="s">
        <v>33</v>
      </c>
      <c r="Q130" t="s">
        <v>814</v>
      </c>
      <c r="R130" s="1">
        <v>45686</v>
      </c>
      <c r="S130" t="s">
        <v>24</v>
      </c>
      <c r="T130" s="1">
        <v>42760</v>
      </c>
      <c r="V130">
        <v>0</v>
      </c>
      <c r="W130">
        <v>0</v>
      </c>
      <c r="X130">
        <v>0</v>
      </c>
      <c r="Y130">
        <v>0</v>
      </c>
      <c r="Z130">
        <v>0</v>
      </c>
      <c r="AA130">
        <v>0</v>
      </c>
      <c r="AB130">
        <v>0</v>
      </c>
      <c r="AC130">
        <v>0</v>
      </c>
      <c r="AD130">
        <v>0</v>
      </c>
      <c r="AE130">
        <v>0</v>
      </c>
      <c r="AF130">
        <v>0</v>
      </c>
      <c r="AG130">
        <v>0</v>
      </c>
      <c r="AH130">
        <v>0</v>
      </c>
      <c r="AI130">
        <v>0</v>
      </c>
      <c r="AJ130">
        <v>0</v>
      </c>
      <c r="AK130">
        <v>0</v>
      </c>
      <c r="AL130">
        <v>1</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J130" t="s">
        <v>1068</v>
      </c>
      <c r="BK130">
        <v>0</v>
      </c>
      <c r="BN130" t="s">
        <v>428</v>
      </c>
      <c r="BO130" t="s">
        <v>222</v>
      </c>
      <c r="BP130">
        <v>28786</v>
      </c>
      <c r="BQ130">
        <v>0</v>
      </c>
      <c r="BR130">
        <v>0</v>
      </c>
      <c r="BS130">
        <v>0</v>
      </c>
      <c r="BT130">
        <v>0</v>
      </c>
      <c r="BU130">
        <v>0</v>
      </c>
      <c r="BV130">
        <v>5</v>
      </c>
      <c r="BW130">
        <v>5</v>
      </c>
      <c r="BX130">
        <v>0</v>
      </c>
      <c r="BY130">
        <v>0</v>
      </c>
      <c r="BZ130">
        <v>0</v>
      </c>
      <c r="CA130">
        <v>0</v>
      </c>
      <c r="CB130">
        <v>5</v>
      </c>
      <c r="CC130">
        <v>0</v>
      </c>
      <c r="CF130">
        <v>0</v>
      </c>
      <c r="CG130">
        <v>5</v>
      </c>
      <c r="CH130">
        <v>5</v>
      </c>
      <c r="CI130" t="s">
        <v>33</v>
      </c>
      <c r="CK130">
        <v>2</v>
      </c>
    </row>
    <row r="131" spans="1:89" x14ac:dyDescent="0.35">
      <c r="A131" t="str">
        <f>_xlfn.XLOOKUP(Table1[[#This Row],[HMIS Project ID]],'Quick HIC'!G:G,'Quick HIC'!D:D,"",0)</f>
        <v>Chatham</v>
      </c>
      <c r="B131">
        <v>167</v>
      </c>
      <c r="C131" t="s">
        <v>222</v>
      </c>
      <c r="D131" t="s">
        <v>41</v>
      </c>
      <c r="E131" t="s">
        <v>270</v>
      </c>
      <c r="F131">
        <v>2026</v>
      </c>
      <c r="G131" t="s">
        <v>642</v>
      </c>
      <c r="H131">
        <v>20437</v>
      </c>
      <c r="I131" t="s">
        <v>643</v>
      </c>
      <c r="K131">
        <v>20438</v>
      </c>
      <c r="L131" s="1">
        <v>46057</v>
      </c>
      <c r="M131" t="s">
        <v>37</v>
      </c>
      <c r="O131">
        <v>379037</v>
      </c>
      <c r="P131" t="s">
        <v>33</v>
      </c>
      <c r="Q131" t="s">
        <v>814</v>
      </c>
      <c r="R131" s="1">
        <v>46057</v>
      </c>
      <c r="S131" t="s">
        <v>24</v>
      </c>
      <c r="T131" s="1">
        <v>44409</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1</v>
      </c>
      <c r="BF131">
        <v>0</v>
      </c>
      <c r="BG131">
        <v>0</v>
      </c>
      <c r="BH131">
        <v>0</v>
      </c>
      <c r="BJ131" t="s">
        <v>1068</v>
      </c>
      <c r="BK131">
        <v>0</v>
      </c>
      <c r="BL131" t="s">
        <v>909</v>
      </c>
      <c r="BN131" t="s">
        <v>378</v>
      </c>
      <c r="BO131" t="s">
        <v>222</v>
      </c>
      <c r="BP131">
        <v>27344</v>
      </c>
      <c r="BQ131">
        <v>0</v>
      </c>
      <c r="BR131">
        <v>0</v>
      </c>
      <c r="BS131">
        <v>0</v>
      </c>
      <c r="BT131">
        <v>0</v>
      </c>
      <c r="BU131">
        <v>0</v>
      </c>
      <c r="BV131">
        <v>15</v>
      </c>
      <c r="BW131">
        <v>0</v>
      </c>
      <c r="BX131">
        <v>0</v>
      </c>
      <c r="BY131">
        <v>0</v>
      </c>
      <c r="BZ131">
        <v>0</v>
      </c>
      <c r="CA131">
        <v>0</v>
      </c>
      <c r="CB131">
        <v>15</v>
      </c>
      <c r="CC131">
        <v>0</v>
      </c>
      <c r="CF131">
        <v>0</v>
      </c>
      <c r="CG131">
        <v>11</v>
      </c>
      <c r="CH131">
        <v>15</v>
      </c>
      <c r="CI131" t="s">
        <v>33</v>
      </c>
      <c r="CK131">
        <v>2</v>
      </c>
    </row>
    <row r="132" spans="1:89" x14ac:dyDescent="0.35">
      <c r="A132" t="str">
        <f>_xlfn.XLOOKUP(Table1[[#This Row],[HMIS Project ID]],'Quick HIC'!G:G,'Quick HIC'!D:D,"",0)</f>
        <v>Vance</v>
      </c>
      <c r="B132">
        <v>81</v>
      </c>
      <c r="C132" t="s">
        <v>222</v>
      </c>
      <c r="D132" t="s">
        <v>41</v>
      </c>
      <c r="E132" t="s">
        <v>270</v>
      </c>
      <c r="F132">
        <v>2026</v>
      </c>
      <c r="G132" t="s">
        <v>482</v>
      </c>
      <c r="H132">
        <v>5569</v>
      </c>
      <c r="I132" t="s">
        <v>483</v>
      </c>
      <c r="K132">
        <v>5570</v>
      </c>
      <c r="L132" s="1">
        <v>46057</v>
      </c>
      <c r="M132" t="s">
        <v>36</v>
      </c>
      <c r="N132" t="s">
        <v>234</v>
      </c>
      <c r="O132">
        <v>379181</v>
      </c>
      <c r="P132" t="s">
        <v>33</v>
      </c>
      <c r="Q132" t="s">
        <v>814</v>
      </c>
      <c r="R132" s="1">
        <v>46057</v>
      </c>
      <c r="S132" t="s">
        <v>24</v>
      </c>
      <c r="T132" s="1">
        <v>41214</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1</v>
      </c>
      <c r="BI132" t="s">
        <v>266</v>
      </c>
      <c r="BJ132" t="s">
        <v>1067</v>
      </c>
      <c r="BK132">
        <v>0</v>
      </c>
      <c r="BL132" t="s">
        <v>874</v>
      </c>
      <c r="BN132" t="s">
        <v>100</v>
      </c>
      <c r="BO132" t="s">
        <v>222</v>
      </c>
      <c r="BP132">
        <v>27536</v>
      </c>
      <c r="BQ132">
        <v>0</v>
      </c>
      <c r="BR132">
        <v>0</v>
      </c>
      <c r="BS132">
        <v>0</v>
      </c>
      <c r="BT132">
        <v>0</v>
      </c>
      <c r="BU132">
        <v>0</v>
      </c>
      <c r="BV132">
        <v>16</v>
      </c>
      <c r="BW132">
        <v>0</v>
      </c>
      <c r="BX132">
        <v>0</v>
      </c>
      <c r="BY132">
        <v>0</v>
      </c>
      <c r="BZ132">
        <v>0</v>
      </c>
      <c r="CA132">
        <v>0</v>
      </c>
      <c r="CB132">
        <v>16</v>
      </c>
      <c r="CC132">
        <v>0</v>
      </c>
      <c r="CF132">
        <v>0</v>
      </c>
      <c r="CG132">
        <v>11</v>
      </c>
      <c r="CH132">
        <v>16</v>
      </c>
      <c r="CI132" t="s">
        <v>33</v>
      </c>
      <c r="CK132">
        <v>2</v>
      </c>
    </row>
    <row r="133" spans="1:89" x14ac:dyDescent="0.35">
      <c r="A133" t="str">
        <f>_xlfn.XLOOKUP(Table1[[#This Row],[HMIS Project ID]],'Quick HIC'!G:G,'Quick HIC'!D:D,"",0)</f>
        <v>Vance</v>
      </c>
      <c r="B133">
        <v>92</v>
      </c>
      <c r="C133" t="s">
        <v>222</v>
      </c>
      <c r="D133" t="s">
        <v>41</v>
      </c>
      <c r="E133" t="s">
        <v>270</v>
      </c>
      <c r="F133">
        <v>2026</v>
      </c>
      <c r="G133" t="s">
        <v>482</v>
      </c>
      <c r="H133">
        <v>5569</v>
      </c>
      <c r="I133" t="s">
        <v>503</v>
      </c>
      <c r="K133">
        <v>6786</v>
      </c>
      <c r="L133" s="1">
        <v>46057</v>
      </c>
      <c r="M133" t="s">
        <v>40</v>
      </c>
      <c r="O133">
        <v>379181</v>
      </c>
      <c r="P133" t="s">
        <v>33</v>
      </c>
      <c r="Q133" t="s">
        <v>814</v>
      </c>
      <c r="R133" s="1">
        <v>46057</v>
      </c>
      <c r="S133" t="s">
        <v>24</v>
      </c>
      <c r="T133" s="1">
        <v>40179</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1</v>
      </c>
      <c r="BI133" t="s">
        <v>266</v>
      </c>
      <c r="BJ133" t="s">
        <v>1067</v>
      </c>
      <c r="BK133">
        <v>0</v>
      </c>
      <c r="BL133" t="s">
        <v>876</v>
      </c>
      <c r="BN133" t="s">
        <v>100</v>
      </c>
      <c r="BO133" t="s">
        <v>222</v>
      </c>
      <c r="BP133">
        <v>27536</v>
      </c>
      <c r="BQ133">
        <v>0</v>
      </c>
      <c r="BR133">
        <v>0</v>
      </c>
      <c r="BS133">
        <v>0</v>
      </c>
      <c r="BT133">
        <v>0</v>
      </c>
      <c r="BU133">
        <v>0</v>
      </c>
      <c r="BV133">
        <v>7</v>
      </c>
      <c r="BW133">
        <v>0</v>
      </c>
      <c r="BX133">
        <v>0</v>
      </c>
      <c r="BY133">
        <v>0</v>
      </c>
      <c r="BZ133">
        <v>0</v>
      </c>
      <c r="CA133">
        <v>0</v>
      </c>
      <c r="CB133">
        <v>7</v>
      </c>
      <c r="CC133">
        <v>0</v>
      </c>
      <c r="CF133">
        <v>0</v>
      </c>
      <c r="CG133">
        <v>6</v>
      </c>
      <c r="CH133">
        <v>7</v>
      </c>
      <c r="CI133" t="s">
        <v>33</v>
      </c>
      <c r="CK133">
        <v>2</v>
      </c>
    </row>
    <row r="134" spans="1:89" x14ac:dyDescent="0.35">
      <c r="A134" t="str">
        <f>_xlfn.XLOOKUP(Table1[[#This Row],[HMIS Project ID]],'Quick HIC'!G:G,'Quick HIC'!D:D,"",0)</f>
        <v>Scotland</v>
      </c>
      <c r="B134">
        <v>175</v>
      </c>
      <c r="C134" t="s">
        <v>222</v>
      </c>
      <c r="D134" t="s">
        <v>41</v>
      </c>
      <c r="E134" t="s">
        <v>270</v>
      </c>
      <c r="F134">
        <v>2026</v>
      </c>
      <c r="G134" t="s">
        <v>656</v>
      </c>
      <c r="H134">
        <v>5486</v>
      </c>
      <c r="I134" t="s">
        <v>657</v>
      </c>
      <c r="K134">
        <v>20520</v>
      </c>
      <c r="L134" s="1">
        <v>46057</v>
      </c>
      <c r="M134" t="s">
        <v>36</v>
      </c>
      <c r="N134" t="s">
        <v>234</v>
      </c>
      <c r="O134">
        <v>379165</v>
      </c>
      <c r="P134" t="s">
        <v>33</v>
      </c>
      <c r="Q134" t="s">
        <v>814</v>
      </c>
      <c r="R134" s="1">
        <v>44587</v>
      </c>
      <c r="S134" t="s">
        <v>24</v>
      </c>
      <c r="T134" s="1">
        <v>44587</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1</v>
      </c>
      <c r="BI134" t="s">
        <v>266</v>
      </c>
      <c r="BJ134" t="s">
        <v>1067</v>
      </c>
      <c r="BK134">
        <v>0</v>
      </c>
      <c r="BL134" t="s">
        <v>658</v>
      </c>
      <c r="BN134" t="s">
        <v>638</v>
      </c>
      <c r="BO134" t="s">
        <v>222</v>
      </c>
      <c r="BP134">
        <v>28352</v>
      </c>
      <c r="BQ134">
        <v>0</v>
      </c>
      <c r="BR134">
        <v>0</v>
      </c>
      <c r="BS134">
        <v>0</v>
      </c>
      <c r="BT134">
        <v>0</v>
      </c>
      <c r="BU134">
        <v>0</v>
      </c>
      <c r="BV134">
        <v>8</v>
      </c>
      <c r="BW134">
        <v>0</v>
      </c>
      <c r="BX134">
        <v>0</v>
      </c>
      <c r="BY134">
        <v>0</v>
      </c>
      <c r="BZ134">
        <v>0</v>
      </c>
      <c r="CA134">
        <v>0</v>
      </c>
      <c r="CB134">
        <v>8</v>
      </c>
      <c r="CC134">
        <v>0</v>
      </c>
      <c r="CF134">
        <v>0</v>
      </c>
      <c r="CG134">
        <v>6</v>
      </c>
      <c r="CH134">
        <v>8</v>
      </c>
      <c r="CI134" t="s">
        <v>33</v>
      </c>
      <c r="CK134">
        <v>2</v>
      </c>
    </row>
    <row r="135" spans="1:89" x14ac:dyDescent="0.35">
      <c r="A135" t="str">
        <f>_xlfn.XLOOKUP(Table1[[#This Row],[HMIS Project ID]],'Quick HIC'!G:G,'Quick HIC'!D:D,"",0)</f>
        <v>Transylvania</v>
      </c>
      <c r="B135">
        <v>235</v>
      </c>
      <c r="C135" t="s">
        <v>222</v>
      </c>
      <c r="D135" t="s">
        <v>41</v>
      </c>
      <c r="E135" t="s">
        <v>270</v>
      </c>
      <c r="F135">
        <v>2026</v>
      </c>
      <c r="G135" t="s">
        <v>694</v>
      </c>
      <c r="H135">
        <v>20726</v>
      </c>
      <c r="I135" t="s">
        <v>695</v>
      </c>
      <c r="K135">
        <v>20727</v>
      </c>
      <c r="L135" s="1">
        <v>46057</v>
      </c>
      <c r="M135" t="s">
        <v>36</v>
      </c>
      <c r="N135" t="s">
        <v>234</v>
      </c>
      <c r="O135">
        <v>379175</v>
      </c>
      <c r="P135" t="s">
        <v>33</v>
      </c>
      <c r="Q135" t="s">
        <v>814</v>
      </c>
      <c r="R135" s="1">
        <v>46057</v>
      </c>
      <c r="S135" t="s">
        <v>24</v>
      </c>
      <c r="T135" s="1">
        <v>44866</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1</v>
      </c>
      <c r="BI135" t="s">
        <v>266</v>
      </c>
      <c r="BJ135" t="s">
        <v>1067</v>
      </c>
      <c r="BK135">
        <v>0</v>
      </c>
      <c r="BL135" t="s">
        <v>696</v>
      </c>
      <c r="BN135" t="s">
        <v>443</v>
      </c>
      <c r="BO135" t="s">
        <v>222</v>
      </c>
      <c r="BP135">
        <v>28712</v>
      </c>
      <c r="BQ135">
        <v>0</v>
      </c>
      <c r="BR135">
        <v>0</v>
      </c>
      <c r="BS135">
        <v>0</v>
      </c>
      <c r="BT135">
        <v>0</v>
      </c>
      <c r="BU135">
        <v>0</v>
      </c>
      <c r="BV135">
        <v>0</v>
      </c>
      <c r="BW135">
        <v>0</v>
      </c>
      <c r="BX135">
        <v>0</v>
      </c>
      <c r="BY135">
        <v>0</v>
      </c>
      <c r="BZ135">
        <v>0</v>
      </c>
      <c r="CA135">
        <v>0</v>
      </c>
      <c r="CB135">
        <v>0</v>
      </c>
      <c r="CC135">
        <v>20</v>
      </c>
      <c r="CD135" s="1">
        <v>46057</v>
      </c>
      <c r="CE135" s="1">
        <v>46082</v>
      </c>
      <c r="CF135">
        <v>0</v>
      </c>
      <c r="CG135">
        <v>14</v>
      </c>
      <c r="CH135">
        <v>20</v>
      </c>
      <c r="CI135" t="s">
        <v>33</v>
      </c>
      <c r="CK135">
        <v>2</v>
      </c>
    </row>
    <row r="136" spans="1:89" x14ac:dyDescent="0.35">
      <c r="A136" t="str">
        <f>_xlfn.XLOOKUP(Table1[[#This Row],[HMIS Project ID]],'Quick HIC'!G:G,'Quick HIC'!D:D,"",0)</f>
        <v>Davidson</v>
      </c>
      <c r="B136">
        <v>21</v>
      </c>
      <c r="C136" t="s">
        <v>222</v>
      </c>
      <c r="D136" t="s">
        <v>41</v>
      </c>
      <c r="E136" t="s">
        <v>270</v>
      </c>
      <c r="F136">
        <v>2026</v>
      </c>
      <c r="G136" t="s">
        <v>331</v>
      </c>
      <c r="H136">
        <v>1051</v>
      </c>
      <c r="I136" t="s">
        <v>845</v>
      </c>
      <c r="K136">
        <v>1779</v>
      </c>
      <c r="L136" s="1">
        <v>46057</v>
      </c>
      <c r="M136" t="s">
        <v>36</v>
      </c>
      <c r="N136" t="s">
        <v>234</v>
      </c>
      <c r="O136">
        <v>379057</v>
      </c>
      <c r="P136" t="s">
        <v>34</v>
      </c>
      <c r="Q136" t="s">
        <v>814</v>
      </c>
      <c r="R136" s="1">
        <v>45658</v>
      </c>
      <c r="S136" t="s">
        <v>24</v>
      </c>
      <c r="T136" s="1">
        <v>39608</v>
      </c>
      <c r="V136">
        <v>1</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1</v>
      </c>
      <c r="BI136" t="s">
        <v>846</v>
      </c>
      <c r="BJ136" t="s">
        <v>1066</v>
      </c>
      <c r="BK136">
        <v>0</v>
      </c>
      <c r="BL136" t="s">
        <v>332</v>
      </c>
      <c r="BN136" t="s">
        <v>333</v>
      </c>
      <c r="BO136" t="s">
        <v>222</v>
      </c>
      <c r="BP136">
        <v>27292</v>
      </c>
      <c r="BQ136">
        <v>24</v>
      </c>
      <c r="BR136">
        <v>7</v>
      </c>
      <c r="BS136">
        <v>0</v>
      </c>
      <c r="BT136">
        <v>0</v>
      </c>
      <c r="BU136">
        <v>0</v>
      </c>
      <c r="BV136">
        <v>64</v>
      </c>
      <c r="BW136">
        <v>0</v>
      </c>
      <c r="BX136">
        <v>0</v>
      </c>
      <c r="BY136">
        <v>0</v>
      </c>
      <c r="BZ136">
        <v>0</v>
      </c>
      <c r="CA136">
        <v>0</v>
      </c>
      <c r="CB136">
        <v>88</v>
      </c>
      <c r="CC136">
        <v>0</v>
      </c>
      <c r="CF136">
        <v>0</v>
      </c>
      <c r="CG136">
        <v>66</v>
      </c>
      <c r="CH136">
        <v>88</v>
      </c>
      <c r="CI136" t="s">
        <v>33</v>
      </c>
      <c r="CK136">
        <v>2</v>
      </c>
    </row>
    <row r="137" spans="1:89" x14ac:dyDescent="0.35">
      <c r="A137" t="str">
        <f>_xlfn.XLOOKUP(Table1[[#This Row],[HMIS Project ID]],'Quick HIC'!G:G,'Quick HIC'!D:D,"",0)</f>
        <v>Iredell</v>
      </c>
      <c r="B137">
        <v>30</v>
      </c>
      <c r="C137" t="s">
        <v>222</v>
      </c>
      <c r="D137" t="s">
        <v>41</v>
      </c>
      <c r="E137" t="s">
        <v>270</v>
      </c>
      <c r="F137">
        <v>2026</v>
      </c>
      <c r="G137" t="s">
        <v>309</v>
      </c>
      <c r="H137">
        <v>339</v>
      </c>
      <c r="I137" t="s">
        <v>357</v>
      </c>
      <c r="K137">
        <v>4542</v>
      </c>
      <c r="L137" s="1">
        <v>46057</v>
      </c>
      <c r="M137" t="s">
        <v>36</v>
      </c>
      <c r="N137" t="s">
        <v>234</v>
      </c>
      <c r="O137">
        <v>379097</v>
      </c>
      <c r="P137" t="s">
        <v>34</v>
      </c>
      <c r="Q137" t="s">
        <v>814</v>
      </c>
      <c r="R137" s="1">
        <v>45686</v>
      </c>
      <c r="S137" t="s">
        <v>24</v>
      </c>
      <c r="T137" s="1">
        <v>40308</v>
      </c>
      <c r="V137">
        <v>1</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J137" t="s">
        <v>1067</v>
      </c>
      <c r="BK137">
        <v>0</v>
      </c>
      <c r="BL137" t="s">
        <v>311</v>
      </c>
      <c r="BN137" t="s">
        <v>312</v>
      </c>
      <c r="BO137" t="s">
        <v>222</v>
      </c>
      <c r="BP137">
        <v>28677</v>
      </c>
      <c r="BQ137">
        <v>24</v>
      </c>
      <c r="BR137">
        <v>6</v>
      </c>
      <c r="BS137">
        <v>0</v>
      </c>
      <c r="BT137">
        <v>0</v>
      </c>
      <c r="BU137">
        <v>0</v>
      </c>
      <c r="BV137">
        <v>48</v>
      </c>
      <c r="BW137">
        <v>6</v>
      </c>
      <c r="BX137">
        <v>0</v>
      </c>
      <c r="BY137">
        <v>0</v>
      </c>
      <c r="BZ137">
        <v>0</v>
      </c>
      <c r="CA137">
        <v>0</v>
      </c>
      <c r="CB137">
        <v>72</v>
      </c>
      <c r="CC137">
        <v>0</v>
      </c>
      <c r="CF137">
        <v>0</v>
      </c>
      <c r="CG137">
        <v>33</v>
      </c>
      <c r="CH137">
        <v>72</v>
      </c>
      <c r="CI137" t="s">
        <v>33</v>
      </c>
      <c r="CK137">
        <v>2</v>
      </c>
    </row>
    <row r="138" spans="1:89" x14ac:dyDescent="0.35">
      <c r="A138" t="str">
        <f>_xlfn.XLOOKUP(Table1[[#This Row],[HMIS Project ID]],'Quick HIC'!G:G,'Quick HIC'!D:D,"",0)</f>
        <v>Iredell</v>
      </c>
      <c r="B138">
        <v>93</v>
      </c>
      <c r="C138" t="s">
        <v>222</v>
      </c>
      <c r="D138" t="s">
        <v>41</v>
      </c>
      <c r="E138" t="s">
        <v>270</v>
      </c>
      <c r="F138">
        <v>2026</v>
      </c>
      <c r="G138" t="s">
        <v>309</v>
      </c>
      <c r="H138">
        <v>339</v>
      </c>
      <c r="I138" t="s">
        <v>504</v>
      </c>
      <c r="K138">
        <v>6787</v>
      </c>
      <c r="L138" s="1">
        <v>46057</v>
      </c>
      <c r="M138" t="s">
        <v>36</v>
      </c>
      <c r="N138" t="s">
        <v>234</v>
      </c>
      <c r="O138">
        <v>379097</v>
      </c>
      <c r="P138" t="s">
        <v>32</v>
      </c>
      <c r="Q138" t="s">
        <v>814</v>
      </c>
      <c r="R138" s="1">
        <v>44951</v>
      </c>
      <c r="S138" t="s">
        <v>42</v>
      </c>
      <c r="T138" s="1">
        <v>42032</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1</v>
      </c>
      <c r="BI138" t="s">
        <v>864</v>
      </c>
      <c r="BJ138" t="s">
        <v>1067</v>
      </c>
      <c r="BK138">
        <v>0</v>
      </c>
      <c r="BL138" t="s">
        <v>311</v>
      </c>
      <c r="BN138" t="s">
        <v>312</v>
      </c>
      <c r="BO138" t="s">
        <v>222</v>
      </c>
      <c r="BP138">
        <v>28687</v>
      </c>
      <c r="BQ138">
        <v>24</v>
      </c>
      <c r="BR138">
        <v>6</v>
      </c>
      <c r="BS138">
        <v>0</v>
      </c>
      <c r="BT138">
        <v>0</v>
      </c>
      <c r="BU138">
        <v>0</v>
      </c>
      <c r="BV138">
        <v>8</v>
      </c>
      <c r="BW138">
        <v>0</v>
      </c>
      <c r="BX138">
        <v>0</v>
      </c>
      <c r="BY138">
        <v>0</v>
      </c>
      <c r="BZ138">
        <v>0</v>
      </c>
      <c r="CA138">
        <v>0</v>
      </c>
      <c r="CB138">
        <v>32</v>
      </c>
      <c r="CC138">
        <v>0</v>
      </c>
      <c r="CF138">
        <v>0</v>
      </c>
      <c r="CG138">
        <v>7</v>
      </c>
      <c r="CH138">
        <v>32</v>
      </c>
      <c r="CI138" t="s">
        <v>33</v>
      </c>
      <c r="CK138">
        <v>2</v>
      </c>
    </row>
    <row r="139" spans="1:89" x14ac:dyDescent="0.35">
      <c r="A139" t="str">
        <f>_xlfn.XLOOKUP(Table1[[#This Row],[HMIS Project ID]],'Quick HIC'!G:G,'Quick HIC'!D:D,"",0)</f>
        <v>Iredell</v>
      </c>
      <c r="B139">
        <v>14</v>
      </c>
      <c r="C139" t="s">
        <v>222</v>
      </c>
      <c r="D139" t="s">
        <v>41</v>
      </c>
      <c r="E139" t="s">
        <v>270</v>
      </c>
      <c r="F139">
        <v>2026</v>
      </c>
      <c r="G139" t="s">
        <v>309</v>
      </c>
      <c r="H139">
        <v>339</v>
      </c>
      <c r="I139" t="s">
        <v>310</v>
      </c>
      <c r="K139">
        <v>1432</v>
      </c>
      <c r="L139" s="1">
        <v>46057</v>
      </c>
      <c r="M139" t="s">
        <v>36</v>
      </c>
      <c r="N139" t="s">
        <v>234</v>
      </c>
      <c r="O139">
        <v>379097</v>
      </c>
      <c r="P139" t="s">
        <v>34</v>
      </c>
      <c r="Q139" t="s">
        <v>814</v>
      </c>
      <c r="R139" s="1">
        <v>44587</v>
      </c>
      <c r="S139" t="s">
        <v>24</v>
      </c>
      <c r="T139" s="1">
        <v>40308</v>
      </c>
      <c r="V139">
        <v>1</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J139" t="s">
        <v>1067</v>
      </c>
      <c r="BK139">
        <v>0</v>
      </c>
      <c r="BL139" t="s">
        <v>311</v>
      </c>
      <c r="BN139" t="s">
        <v>312</v>
      </c>
      <c r="BO139" t="s">
        <v>222</v>
      </c>
      <c r="BP139">
        <v>28677</v>
      </c>
      <c r="BQ139">
        <v>0</v>
      </c>
      <c r="BR139">
        <v>0</v>
      </c>
      <c r="BS139">
        <v>0</v>
      </c>
      <c r="BT139">
        <v>0</v>
      </c>
      <c r="BU139">
        <v>0</v>
      </c>
      <c r="BV139">
        <v>56</v>
      </c>
      <c r="BW139">
        <v>0</v>
      </c>
      <c r="BX139">
        <v>0</v>
      </c>
      <c r="BY139">
        <v>0</v>
      </c>
      <c r="BZ139">
        <v>0</v>
      </c>
      <c r="CA139">
        <v>0</v>
      </c>
      <c r="CB139">
        <v>56</v>
      </c>
      <c r="CC139">
        <v>0</v>
      </c>
      <c r="CF139">
        <v>0</v>
      </c>
      <c r="CG139">
        <v>56</v>
      </c>
      <c r="CH139">
        <v>56</v>
      </c>
      <c r="CI139" t="s">
        <v>33</v>
      </c>
      <c r="CK139">
        <v>2</v>
      </c>
    </row>
    <row r="140" spans="1:89" x14ac:dyDescent="0.35">
      <c r="A140" t="str">
        <f>_xlfn.XLOOKUP(Table1[[#This Row],[HMIS Project ID]],'Quick HIC'!G:G,'Quick HIC'!D:D,"",0)</f>
        <v>Iredell</v>
      </c>
      <c r="B140">
        <v>245</v>
      </c>
      <c r="C140" t="s">
        <v>222</v>
      </c>
      <c r="D140" t="s">
        <v>41</v>
      </c>
      <c r="E140" t="s">
        <v>270</v>
      </c>
      <c r="F140">
        <v>2026</v>
      </c>
      <c r="G140" t="s">
        <v>309</v>
      </c>
      <c r="H140">
        <v>339</v>
      </c>
      <c r="I140" t="s">
        <v>715</v>
      </c>
      <c r="K140">
        <v>20747</v>
      </c>
      <c r="L140" s="1">
        <v>46057</v>
      </c>
      <c r="M140" t="s">
        <v>38</v>
      </c>
      <c r="O140">
        <v>379097</v>
      </c>
      <c r="P140" t="s">
        <v>34</v>
      </c>
      <c r="Q140" t="s">
        <v>814</v>
      </c>
      <c r="R140" s="1">
        <v>46057</v>
      </c>
      <c r="S140" t="s">
        <v>24</v>
      </c>
      <c r="T140" s="1">
        <v>45231</v>
      </c>
      <c r="V140">
        <v>0</v>
      </c>
      <c r="W140">
        <v>0</v>
      </c>
      <c r="X140">
        <v>0</v>
      </c>
      <c r="Y140">
        <v>0</v>
      </c>
      <c r="Z140">
        <v>0</v>
      </c>
      <c r="AA140">
        <v>1</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J140" t="s">
        <v>1068</v>
      </c>
      <c r="BK140">
        <v>0</v>
      </c>
      <c r="BN140" t="s">
        <v>312</v>
      </c>
      <c r="BO140" t="s">
        <v>222</v>
      </c>
      <c r="BP140">
        <v>28677</v>
      </c>
      <c r="BQ140">
        <v>0</v>
      </c>
      <c r="BR140">
        <v>0</v>
      </c>
      <c r="BS140">
        <v>0</v>
      </c>
      <c r="BT140">
        <v>0</v>
      </c>
      <c r="BU140">
        <v>0</v>
      </c>
      <c r="BV140">
        <v>7</v>
      </c>
      <c r="BW140">
        <v>0</v>
      </c>
      <c r="BX140">
        <v>0</v>
      </c>
      <c r="BY140">
        <v>7</v>
      </c>
      <c r="BZ140">
        <v>0</v>
      </c>
      <c r="CA140">
        <v>0</v>
      </c>
      <c r="CB140">
        <v>7</v>
      </c>
      <c r="CC140">
        <v>0</v>
      </c>
      <c r="CF140">
        <v>0</v>
      </c>
      <c r="CG140">
        <v>7</v>
      </c>
      <c r="CH140">
        <v>7</v>
      </c>
      <c r="CI140" t="s">
        <v>33</v>
      </c>
      <c r="CK140">
        <v>2</v>
      </c>
    </row>
    <row r="141" spans="1:89" x14ac:dyDescent="0.35">
      <c r="A141" t="str">
        <f>_xlfn.XLOOKUP(Table1[[#This Row],[HMIS Project ID]],'Quick HIC'!G:G,'Quick HIC'!D:D,"",0)</f>
        <v>Iredell</v>
      </c>
      <c r="B141">
        <v>170</v>
      </c>
      <c r="C141" t="s">
        <v>222</v>
      </c>
      <c r="D141" t="s">
        <v>41</v>
      </c>
      <c r="E141" t="s">
        <v>270</v>
      </c>
      <c r="F141">
        <v>2026</v>
      </c>
      <c r="G141" t="s">
        <v>309</v>
      </c>
      <c r="H141">
        <v>339</v>
      </c>
      <c r="I141" t="s">
        <v>647</v>
      </c>
      <c r="K141">
        <v>20476</v>
      </c>
      <c r="L141" s="1">
        <v>46057</v>
      </c>
      <c r="M141" t="s">
        <v>40</v>
      </c>
      <c r="O141">
        <v>379097</v>
      </c>
      <c r="P141" t="s">
        <v>34</v>
      </c>
      <c r="Q141" t="s">
        <v>814</v>
      </c>
      <c r="R141" s="1">
        <v>46057</v>
      </c>
      <c r="S141" t="s">
        <v>24</v>
      </c>
      <c r="T141" s="1">
        <v>44659</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v>1</v>
      </c>
      <c r="BI141" t="s">
        <v>266</v>
      </c>
      <c r="BJ141" t="s">
        <v>1066</v>
      </c>
      <c r="BK141">
        <v>0</v>
      </c>
      <c r="BL141" t="s">
        <v>648</v>
      </c>
      <c r="BM141" t="s">
        <v>649</v>
      </c>
      <c r="BN141" t="s">
        <v>312</v>
      </c>
      <c r="BO141" t="s">
        <v>222</v>
      </c>
      <c r="BP141">
        <v>28677</v>
      </c>
      <c r="BQ141">
        <v>0</v>
      </c>
      <c r="BR141">
        <v>0</v>
      </c>
      <c r="BS141">
        <v>0</v>
      </c>
      <c r="BT141">
        <v>0</v>
      </c>
      <c r="BU141">
        <v>0</v>
      </c>
      <c r="BV141">
        <v>15</v>
      </c>
      <c r="BW141">
        <v>6</v>
      </c>
      <c r="BX141">
        <v>0</v>
      </c>
      <c r="BY141">
        <v>0</v>
      </c>
      <c r="BZ141">
        <v>0</v>
      </c>
      <c r="CA141">
        <v>0</v>
      </c>
      <c r="CB141">
        <v>15</v>
      </c>
      <c r="CC141">
        <v>0</v>
      </c>
      <c r="CF141">
        <v>0</v>
      </c>
      <c r="CG141">
        <v>15</v>
      </c>
      <c r="CH141">
        <v>15</v>
      </c>
      <c r="CI141" t="s">
        <v>33</v>
      </c>
      <c r="CK141">
        <v>2</v>
      </c>
    </row>
    <row r="142" spans="1:89" x14ac:dyDescent="0.35">
      <c r="A142" t="str">
        <f>_xlfn.XLOOKUP(Table1[[#This Row],[HMIS Project ID]],'Quick HIC'!G:G,'Quick HIC'!D:D,"",0)</f>
        <v>Iredell</v>
      </c>
      <c r="B142">
        <v>101</v>
      </c>
      <c r="C142" t="s">
        <v>222</v>
      </c>
      <c r="D142" t="s">
        <v>41</v>
      </c>
      <c r="E142" t="s">
        <v>270</v>
      </c>
      <c r="F142">
        <v>2026</v>
      </c>
      <c r="G142" t="s">
        <v>309</v>
      </c>
      <c r="H142">
        <v>339</v>
      </c>
      <c r="I142" t="s">
        <v>521</v>
      </c>
      <c r="K142">
        <v>6960</v>
      </c>
      <c r="L142" s="1">
        <v>46057</v>
      </c>
      <c r="M142" t="s">
        <v>40</v>
      </c>
      <c r="O142">
        <v>379097</v>
      </c>
      <c r="P142" t="s">
        <v>34</v>
      </c>
      <c r="Q142" t="s">
        <v>814</v>
      </c>
      <c r="R142" s="1">
        <v>44587</v>
      </c>
      <c r="S142" t="s">
        <v>24</v>
      </c>
      <c r="T142" s="1">
        <v>42552</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1</v>
      </c>
      <c r="BI142" t="s">
        <v>266</v>
      </c>
      <c r="BJ142" t="s">
        <v>1067</v>
      </c>
      <c r="BK142">
        <v>0</v>
      </c>
      <c r="BL142" t="s">
        <v>522</v>
      </c>
      <c r="BN142" t="s">
        <v>312</v>
      </c>
      <c r="BO142" t="s">
        <v>222</v>
      </c>
      <c r="BP142">
        <v>28677</v>
      </c>
      <c r="BQ142">
        <v>0</v>
      </c>
      <c r="BR142">
        <v>0</v>
      </c>
      <c r="BS142">
        <v>0</v>
      </c>
      <c r="BT142">
        <v>0</v>
      </c>
      <c r="BU142">
        <v>0</v>
      </c>
      <c r="BV142">
        <v>5</v>
      </c>
      <c r="BW142">
        <v>5</v>
      </c>
      <c r="BX142">
        <v>0</v>
      </c>
      <c r="BY142">
        <v>0</v>
      </c>
      <c r="BZ142">
        <v>0</v>
      </c>
      <c r="CA142">
        <v>0</v>
      </c>
      <c r="CB142">
        <v>5</v>
      </c>
      <c r="CC142">
        <v>0</v>
      </c>
      <c r="CF142">
        <v>0</v>
      </c>
      <c r="CG142">
        <v>2</v>
      </c>
      <c r="CH142">
        <v>5</v>
      </c>
      <c r="CI142" t="s">
        <v>33</v>
      </c>
      <c r="CK142">
        <v>2</v>
      </c>
    </row>
    <row r="143" spans="1:89" x14ac:dyDescent="0.35">
      <c r="A143" t="str">
        <f>_xlfn.XLOOKUP(Table1[[#This Row],[HMIS Project ID]],'Quick HIC'!G:G,'Quick HIC'!D:D,"",0)</f>
        <v>Multiple</v>
      </c>
      <c r="B143">
        <v>90</v>
      </c>
      <c r="C143" t="s">
        <v>222</v>
      </c>
      <c r="D143" t="s">
        <v>41</v>
      </c>
      <c r="E143" t="s">
        <v>270</v>
      </c>
      <c r="F143">
        <v>2026</v>
      </c>
      <c r="G143" t="s">
        <v>309</v>
      </c>
      <c r="H143">
        <v>339</v>
      </c>
      <c r="I143" t="s">
        <v>499</v>
      </c>
      <c r="K143">
        <v>6057</v>
      </c>
      <c r="L143" s="1">
        <v>46057</v>
      </c>
      <c r="M143" t="s">
        <v>39</v>
      </c>
      <c r="O143">
        <v>379097</v>
      </c>
      <c r="P143" t="s">
        <v>34</v>
      </c>
      <c r="Q143" t="s">
        <v>814</v>
      </c>
      <c r="R143" s="1">
        <v>46057</v>
      </c>
      <c r="S143" t="s">
        <v>24</v>
      </c>
      <c r="T143" s="1">
        <v>42032</v>
      </c>
      <c r="V143">
        <v>0</v>
      </c>
      <c r="W143">
        <v>1</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J143" t="s">
        <v>1068</v>
      </c>
      <c r="BK143">
        <v>0</v>
      </c>
      <c r="BN143" t="s">
        <v>312</v>
      </c>
      <c r="BO143" t="s">
        <v>222</v>
      </c>
      <c r="BP143">
        <v>28677</v>
      </c>
      <c r="BQ143">
        <v>12</v>
      </c>
      <c r="BR143">
        <v>5</v>
      </c>
      <c r="BS143">
        <v>0</v>
      </c>
      <c r="BT143">
        <v>0</v>
      </c>
      <c r="BU143">
        <v>0</v>
      </c>
      <c r="BV143">
        <v>2</v>
      </c>
      <c r="BW143">
        <v>0</v>
      </c>
      <c r="BX143">
        <v>0</v>
      </c>
      <c r="BY143">
        <v>0</v>
      </c>
      <c r="BZ143">
        <v>0</v>
      </c>
      <c r="CA143">
        <v>0</v>
      </c>
      <c r="CB143">
        <v>14</v>
      </c>
      <c r="CC143">
        <v>0</v>
      </c>
      <c r="CF143">
        <v>0</v>
      </c>
      <c r="CG143">
        <v>14</v>
      </c>
      <c r="CH143">
        <v>14</v>
      </c>
      <c r="CI143" t="s">
        <v>33</v>
      </c>
      <c r="CK143">
        <v>2</v>
      </c>
    </row>
    <row r="144" spans="1:89" x14ac:dyDescent="0.35">
      <c r="A144" t="str">
        <f>_xlfn.XLOOKUP(Table1[[#This Row],[HMIS Project ID]],'Quick HIC'!G:G,'Quick HIC'!D:D,"",0)</f>
        <v>Caldwell</v>
      </c>
      <c r="B144">
        <v>26</v>
      </c>
      <c r="C144" t="s">
        <v>222</v>
      </c>
      <c r="D144" t="s">
        <v>41</v>
      </c>
      <c r="E144" t="s">
        <v>270</v>
      </c>
      <c r="F144">
        <v>2026</v>
      </c>
      <c r="G144" t="s">
        <v>347</v>
      </c>
      <c r="H144">
        <v>1959</v>
      </c>
      <c r="I144" t="s">
        <v>348</v>
      </c>
      <c r="K144">
        <v>1960</v>
      </c>
      <c r="L144" s="1">
        <v>46057</v>
      </c>
      <c r="M144" t="s">
        <v>36</v>
      </c>
      <c r="N144" t="s">
        <v>234</v>
      </c>
      <c r="O144">
        <v>379027</v>
      </c>
      <c r="P144" t="s">
        <v>34</v>
      </c>
      <c r="Q144" t="s">
        <v>814</v>
      </c>
      <c r="R144" s="1">
        <v>46057</v>
      </c>
      <c r="S144" t="s">
        <v>24</v>
      </c>
      <c r="T144" s="1">
        <v>39794</v>
      </c>
      <c r="V144">
        <v>1</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c r="BJ144" t="s">
        <v>1067</v>
      </c>
      <c r="BK144">
        <v>0</v>
      </c>
      <c r="BL144" t="s">
        <v>349</v>
      </c>
      <c r="BN144" t="s">
        <v>130</v>
      </c>
      <c r="BO144" t="s">
        <v>222</v>
      </c>
      <c r="BP144">
        <v>28645</v>
      </c>
      <c r="BQ144">
        <v>7</v>
      </c>
      <c r="BR144">
        <v>2</v>
      </c>
      <c r="BS144">
        <v>0</v>
      </c>
      <c r="BT144">
        <v>0</v>
      </c>
      <c r="BU144">
        <v>0</v>
      </c>
      <c r="BV144">
        <v>6</v>
      </c>
      <c r="BW144">
        <v>0</v>
      </c>
      <c r="BX144">
        <v>0</v>
      </c>
      <c r="BY144">
        <v>0</v>
      </c>
      <c r="BZ144">
        <v>0</v>
      </c>
      <c r="CA144">
        <v>0</v>
      </c>
      <c r="CB144">
        <v>13</v>
      </c>
      <c r="CC144">
        <v>0</v>
      </c>
      <c r="CF144">
        <v>0</v>
      </c>
      <c r="CG144">
        <v>13</v>
      </c>
      <c r="CH144">
        <v>13</v>
      </c>
      <c r="CI144" t="s">
        <v>33</v>
      </c>
      <c r="CK144">
        <v>2</v>
      </c>
    </row>
    <row r="145" spans="1:89" x14ac:dyDescent="0.35">
      <c r="A145" t="str">
        <f>_xlfn.XLOOKUP(Table1[[#This Row],[HMIS Project ID]],'Quick HIC'!G:G,'Quick HIC'!D:D,"",0)</f>
        <v>Caldwell</v>
      </c>
      <c r="B145">
        <v>31</v>
      </c>
      <c r="C145" t="s">
        <v>222</v>
      </c>
      <c r="D145" t="s">
        <v>41</v>
      </c>
      <c r="E145" t="s">
        <v>270</v>
      </c>
      <c r="F145">
        <v>2026</v>
      </c>
      <c r="G145" t="s">
        <v>347</v>
      </c>
      <c r="H145">
        <v>1959</v>
      </c>
      <c r="I145" t="s">
        <v>360</v>
      </c>
      <c r="K145">
        <v>4719</v>
      </c>
      <c r="L145" s="1">
        <v>46057</v>
      </c>
      <c r="M145" t="s">
        <v>36</v>
      </c>
      <c r="N145" t="s">
        <v>234</v>
      </c>
      <c r="O145">
        <v>379027</v>
      </c>
      <c r="P145" t="s">
        <v>34</v>
      </c>
      <c r="Q145" t="s">
        <v>814</v>
      </c>
      <c r="R145" s="1">
        <v>45322</v>
      </c>
      <c r="S145" t="s">
        <v>24</v>
      </c>
      <c r="T145" s="1">
        <v>40634</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1</v>
      </c>
      <c r="BI145" t="s">
        <v>266</v>
      </c>
      <c r="BJ145" t="s">
        <v>1067</v>
      </c>
      <c r="BK145">
        <v>0</v>
      </c>
      <c r="BL145" t="s">
        <v>349</v>
      </c>
      <c r="BN145" t="s">
        <v>130</v>
      </c>
      <c r="BO145" t="s">
        <v>222</v>
      </c>
      <c r="BP145">
        <v>28645</v>
      </c>
      <c r="BQ145">
        <v>0</v>
      </c>
      <c r="BR145">
        <v>0</v>
      </c>
      <c r="BS145">
        <v>0</v>
      </c>
      <c r="BT145">
        <v>0</v>
      </c>
      <c r="BU145">
        <v>0</v>
      </c>
      <c r="BV145">
        <v>1</v>
      </c>
      <c r="BW145">
        <v>0</v>
      </c>
      <c r="BX145">
        <v>0</v>
      </c>
      <c r="BY145">
        <v>0</v>
      </c>
      <c r="BZ145">
        <v>0</v>
      </c>
      <c r="CA145">
        <v>0</v>
      </c>
      <c r="CB145">
        <v>1</v>
      </c>
      <c r="CC145">
        <v>0</v>
      </c>
      <c r="CF145">
        <v>0</v>
      </c>
      <c r="CG145">
        <v>1</v>
      </c>
      <c r="CH145">
        <v>1</v>
      </c>
      <c r="CI145" t="s">
        <v>33</v>
      </c>
      <c r="CK145">
        <v>2</v>
      </c>
    </row>
    <row r="146" spans="1:89" x14ac:dyDescent="0.35">
      <c r="A146" t="str">
        <f>_xlfn.XLOOKUP(Table1[[#This Row],[HMIS Project ID]],'Quick HIC'!G:G,'Quick HIC'!D:D,"",0)</f>
        <v>Beaufort</v>
      </c>
      <c r="B146">
        <v>161</v>
      </c>
      <c r="C146" t="s">
        <v>222</v>
      </c>
      <c r="D146" t="s">
        <v>41</v>
      </c>
      <c r="E146" t="s">
        <v>270</v>
      </c>
      <c r="F146">
        <v>2026</v>
      </c>
      <c r="G146" t="s">
        <v>618</v>
      </c>
      <c r="H146">
        <v>20054</v>
      </c>
      <c r="I146" t="s">
        <v>624</v>
      </c>
      <c r="K146">
        <v>20385</v>
      </c>
      <c r="L146" s="1">
        <v>46057</v>
      </c>
      <c r="M146" t="s">
        <v>38</v>
      </c>
      <c r="O146">
        <v>379013</v>
      </c>
      <c r="P146" t="s">
        <v>33</v>
      </c>
      <c r="Q146" t="s">
        <v>814</v>
      </c>
      <c r="R146" s="1">
        <v>45686</v>
      </c>
      <c r="S146" t="s">
        <v>24</v>
      </c>
      <c r="T146" s="1">
        <v>44223</v>
      </c>
      <c r="V146">
        <v>0</v>
      </c>
      <c r="W146">
        <v>0</v>
      </c>
      <c r="X146">
        <v>0</v>
      </c>
      <c r="Y146">
        <v>0</v>
      </c>
      <c r="Z146">
        <v>0</v>
      </c>
      <c r="AA146">
        <v>0</v>
      </c>
      <c r="AB146">
        <v>0</v>
      </c>
      <c r="AC146">
        <v>0</v>
      </c>
      <c r="AD146">
        <v>0</v>
      </c>
      <c r="AE146">
        <v>0</v>
      </c>
      <c r="AF146">
        <v>0</v>
      </c>
      <c r="AG146">
        <v>0</v>
      </c>
      <c r="AH146">
        <v>0</v>
      </c>
      <c r="AI146">
        <v>0</v>
      </c>
      <c r="AJ146">
        <v>0</v>
      </c>
      <c r="AK146">
        <v>0</v>
      </c>
      <c r="AL146">
        <v>1</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J146" t="s">
        <v>1068</v>
      </c>
      <c r="BK146">
        <v>0</v>
      </c>
      <c r="BN146" t="s">
        <v>324</v>
      </c>
      <c r="BO146" t="s">
        <v>222</v>
      </c>
      <c r="BP146">
        <v>27889</v>
      </c>
      <c r="BQ146">
        <v>0</v>
      </c>
      <c r="BR146">
        <v>0</v>
      </c>
      <c r="BS146">
        <v>0</v>
      </c>
      <c r="BT146">
        <v>0</v>
      </c>
      <c r="BU146">
        <v>0</v>
      </c>
      <c r="BV146">
        <v>1</v>
      </c>
      <c r="BW146">
        <v>1</v>
      </c>
      <c r="BX146">
        <v>0</v>
      </c>
      <c r="BY146">
        <v>0</v>
      </c>
      <c r="BZ146">
        <v>0</v>
      </c>
      <c r="CA146">
        <v>0</v>
      </c>
      <c r="CB146">
        <v>1</v>
      </c>
      <c r="CC146">
        <v>0</v>
      </c>
      <c r="CF146">
        <v>0</v>
      </c>
      <c r="CG146">
        <v>0</v>
      </c>
      <c r="CH146">
        <v>1</v>
      </c>
      <c r="CI146" t="s">
        <v>33</v>
      </c>
      <c r="CK146">
        <v>2</v>
      </c>
    </row>
    <row r="147" spans="1:89" x14ac:dyDescent="0.35">
      <c r="A147" t="str">
        <f>_xlfn.XLOOKUP(Table1[[#This Row],[HMIS Project ID]],'Quick HIC'!G:G,'Quick HIC'!D:D,"",0)</f>
        <v>Carteret</v>
      </c>
      <c r="B147">
        <v>370</v>
      </c>
      <c r="C147" t="s">
        <v>222</v>
      </c>
      <c r="D147" t="s">
        <v>41</v>
      </c>
      <c r="E147" t="s">
        <v>270</v>
      </c>
      <c r="F147">
        <v>2026</v>
      </c>
      <c r="G147" t="s">
        <v>618</v>
      </c>
      <c r="H147">
        <v>20054</v>
      </c>
      <c r="I147" t="s">
        <v>1039</v>
      </c>
      <c r="K147">
        <v>21100</v>
      </c>
      <c r="L147" s="1">
        <v>46057</v>
      </c>
      <c r="M147" t="s">
        <v>38</v>
      </c>
      <c r="O147">
        <v>379031</v>
      </c>
      <c r="P147" t="s">
        <v>33</v>
      </c>
      <c r="Q147" t="s">
        <v>814</v>
      </c>
      <c r="R147" s="1">
        <v>46057</v>
      </c>
      <c r="S147" t="s">
        <v>24</v>
      </c>
      <c r="T147" s="1">
        <v>46057</v>
      </c>
      <c r="V147">
        <v>0</v>
      </c>
      <c r="W147">
        <v>0</v>
      </c>
      <c r="X147">
        <v>0</v>
      </c>
      <c r="Y147">
        <v>0</v>
      </c>
      <c r="Z147">
        <v>0</v>
      </c>
      <c r="AA147">
        <v>0</v>
      </c>
      <c r="AB147">
        <v>0</v>
      </c>
      <c r="AC147">
        <v>0</v>
      </c>
      <c r="AD147">
        <v>0</v>
      </c>
      <c r="AE147">
        <v>0</v>
      </c>
      <c r="AF147">
        <v>0</v>
      </c>
      <c r="AG147">
        <v>0</v>
      </c>
      <c r="AH147">
        <v>0</v>
      </c>
      <c r="AI147">
        <v>0</v>
      </c>
      <c r="AJ147">
        <v>0</v>
      </c>
      <c r="AK147">
        <v>0</v>
      </c>
      <c r="AL147">
        <v>1</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J147" t="s">
        <v>1068</v>
      </c>
      <c r="BK147">
        <v>0</v>
      </c>
      <c r="BN147" t="s">
        <v>374</v>
      </c>
      <c r="BO147" t="s">
        <v>222</v>
      </c>
      <c r="BP147">
        <v>28557</v>
      </c>
      <c r="BQ147">
        <v>0</v>
      </c>
      <c r="BR147">
        <v>0</v>
      </c>
      <c r="BS147">
        <v>0</v>
      </c>
      <c r="BT147">
        <v>0</v>
      </c>
      <c r="BU147">
        <v>0</v>
      </c>
      <c r="BV147">
        <v>1</v>
      </c>
      <c r="BW147">
        <v>1</v>
      </c>
      <c r="BX147">
        <v>0</v>
      </c>
      <c r="BY147">
        <v>0</v>
      </c>
      <c r="BZ147">
        <v>0</v>
      </c>
      <c r="CA147">
        <v>0</v>
      </c>
      <c r="CB147">
        <v>1</v>
      </c>
      <c r="CC147">
        <v>0</v>
      </c>
      <c r="CF147">
        <v>0</v>
      </c>
      <c r="CG147">
        <v>0</v>
      </c>
      <c r="CH147">
        <v>1</v>
      </c>
      <c r="CI147" t="s">
        <v>33</v>
      </c>
    </row>
    <row r="148" spans="1:89" x14ac:dyDescent="0.35">
      <c r="A148" t="str">
        <f>_xlfn.XLOOKUP(Table1[[#This Row],[HMIS Project ID]],'Quick HIC'!G:G,'Quick HIC'!D:D,"",0)</f>
        <v>Chatham</v>
      </c>
      <c r="B148">
        <v>372</v>
      </c>
      <c r="C148" t="s">
        <v>222</v>
      </c>
      <c r="D148" t="s">
        <v>41</v>
      </c>
      <c r="E148" t="s">
        <v>270</v>
      </c>
      <c r="F148">
        <v>2026</v>
      </c>
      <c r="G148" t="s">
        <v>618</v>
      </c>
      <c r="H148">
        <v>20054</v>
      </c>
      <c r="I148" t="s">
        <v>1041</v>
      </c>
      <c r="K148">
        <v>20057</v>
      </c>
      <c r="L148" s="1">
        <v>46057</v>
      </c>
      <c r="M148" t="s">
        <v>38</v>
      </c>
      <c r="O148">
        <v>379037</v>
      </c>
      <c r="P148" t="s">
        <v>33</v>
      </c>
      <c r="Q148" t="s">
        <v>814</v>
      </c>
      <c r="R148" s="1">
        <v>46057</v>
      </c>
      <c r="S148" t="s">
        <v>24</v>
      </c>
      <c r="T148" s="1">
        <v>46057</v>
      </c>
      <c r="V148">
        <v>0</v>
      </c>
      <c r="W148">
        <v>0</v>
      </c>
      <c r="X148">
        <v>0</v>
      </c>
      <c r="Y148">
        <v>0</v>
      </c>
      <c r="Z148">
        <v>0</v>
      </c>
      <c r="AA148">
        <v>0</v>
      </c>
      <c r="AB148">
        <v>0</v>
      </c>
      <c r="AC148">
        <v>0</v>
      </c>
      <c r="AD148">
        <v>0</v>
      </c>
      <c r="AE148">
        <v>0</v>
      </c>
      <c r="AF148">
        <v>0</v>
      </c>
      <c r="AG148">
        <v>0</v>
      </c>
      <c r="AH148">
        <v>0</v>
      </c>
      <c r="AI148">
        <v>0</v>
      </c>
      <c r="AJ148">
        <v>0</v>
      </c>
      <c r="AK148">
        <v>0</v>
      </c>
      <c r="AL148">
        <v>1</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J148" t="s">
        <v>1068</v>
      </c>
      <c r="BK148">
        <v>0</v>
      </c>
      <c r="BP148">
        <v>27834</v>
      </c>
      <c r="BQ148">
        <v>0</v>
      </c>
      <c r="BR148">
        <v>0</v>
      </c>
      <c r="BS148">
        <v>0</v>
      </c>
      <c r="BT148">
        <v>0</v>
      </c>
      <c r="BU148">
        <v>0</v>
      </c>
      <c r="BV148">
        <v>5</v>
      </c>
      <c r="BW148">
        <v>5</v>
      </c>
      <c r="BX148">
        <v>0</v>
      </c>
      <c r="BY148">
        <v>0</v>
      </c>
      <c r="BZ148">
        <v>0</v>
      </c>
      <c r="CA148">
        <v>0</v>
      </c>
      <c r="CB148">
        <v>5</v>
      </c>
      <c r="CC148">
        <v>0</v>
      </c>
      <c r="CF148">
        <v>0</v>
      </c>
      <c r="CG148">
        <v>5</v>
      </c>
      <c r="CH148">
        <v>5</v>
      </c>
      <c r="CI148" t="s">
        <v>33</v>
      </c>
    </row>
    <row r="149" spans="1:89" x14ac:dyDescent="0.35">
      <c r="A149" t="str">
        <f>_xlfn.XLOOKUP(Table1[[#This Row],[HMIS Project ID]],'Quick HIC'!G:G,'Quick HIC'!D:D,"",0)</f>
        <v>Edgecombe</v>
      </c>
      <c r="B149">
        <v>154</v>
      </c>
      <c r="C149" t="s">
        <v>222</v>
      </c>
      <c r="D149" t="s">
        <v>41</v>
      </c>
      <c r="E149" t="s">
        <v>270</v>
      </c>
      <c r="F149">
        <v>2026</v>
      </c>
      <c r="G149" t="s">
        <v>618</v>
      </c>
      <c r="H149">
        <v>20054</v>
      </c>
      <c r="I149" t="s">
        <v>619</v>
      </c>
      <c r="K149">
        <v>20349</v>
      </c>
      <c r="L149" s="1">
        <v>46057</v>
      </c>
      <c r="M149" t="s">
        <v>38</v>
      </c>
      <c r="O149">
        <v>379065</v>
      </c>
      <c r="P149" t="s">
        <v>33</v>
      </c>
      <c r="Q149" t="s">
        <v>814</v>
      </c>
      <c r="R149" s="1">
        <v>45686</v>
      </c>
      <c r="S149" t="s">
        <v>24</v>
      </c>
      <c r="T149" s="1">
        <v>43859</v>
      </c>
      <c r="V149">
        <v>0</v>
      </c>
      <c r="W149">
        <v>0</v>
      </c>
      <c r="X149">
        <v>0</v>
      </c>
      <c r="Y149">
        <v>0</v>
      </c>
      <c r="Z149">
        <v>0</v>
      </c>
      <c r="AA149">
        <v>0</v>
      </c>
      <c r="AB149">
        <v>0</v>
      </c>
      <c r="AC149">
        <v>0</v>
      </c>
      <c r="AD149">
        <v>0</v>
      </c>
      <c r="AE149">
        <v>0</v>
      </c>
      <c r="AF149">
        <v>0</v>
      </c>
      <c r="AG149">
        <v>0</v>
      </c>
      <c r="AH149">
        <v>0</v>
      </c>
      <c r="AI149">
        <v>0</v>
      </c>
      <c r="AJ149">
        <v>0</v>
      </c>
      <c r="AK149">
        <v>0</v>
      </c>
      <c r="AL149">
        <v>1</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0</v>
      </c>
      <c r="BG149">
        <v>0</v>
      </c>
      <c r="BH149">
        <v>0</v>
      </c>
      <c r="BJ149" t="s">
        <v>1068</v>
      </c>
      <c r="BK149">
        <v>0</v>
      </c>
      <c r="BP149">
        <v>27801</v>
      </c>
      <c r="BQ149">
        <v>0</v>
      </c>
      <c r="BR149">
        <v>0</v>
      </c>
      <c r="BS149">
        <v>0</v>
      </c>
      <c r="BT149">
        <v>0</v>
      </c>
      <c r="BU149">
        <v>0</v>
      </c>
      <c r="BV149">
        <v>11</v>
      </c>
      <c r="BW149">
        <v>11</v>
      </c>
      <c r="BX149">
        <v>0</v>
      </c>
      <c r="BY149">
        <v>0</v>
      </c>
      <c r="BZ149">
        <v>0</v>
      </c>
      <c r="CA149">
        <v>0</v>
      </c>
      <c r="CB149">
        <v>11</v>
      </c>
      <c r="CC149">
        <v>0</v>
      </c>
      <c r="CF149">
        <v>0</v>
      </c>
      <c r="CG149">
        <v>8</v>
      </c>
      <c r="CH149">
        <v>11</v>
      </c>
      <c r="CI149" t="s">
        <v>33</v>
      </c>
      <c r="CK149">
        <v>2</v>
      </c>
    </row>
    <row r="150" spans="1:89" x14ac:dyDescent="0.35">
      <c r="A150" t="str">
        <f>_xlfn.XLOOKUP(Table1[[#This Row],[HMIS Project ID]],'Quick HIC'!G:G,'Quick HIC'!D:D,"",0)</f>
        <v>Granville</v>
      </c>
      <c r="B150">
        <v>373</v>
      </c>
      <c r="C150" t="s">
        <v>222</v>
      </c>
      <c r="D150" t="s">
        <v>41</v>
      </c>
      <c r="E150" t="s">
        <v>270</v>
      </c>
      <c r="F150">
        <v>2026</v>
      </c>
      <c r="G150" t="s">
        <v>618</v>
      </c>
      <c r="H150">
        <v>20054</v>
      </c>
      <c r="I150" t="s">
        <v>1042</v>
      </c>
      <c r="K150">
        <v>20059</v>
      </c>
      <c r="L150" s="1">
        <v>46057</v>
      </c>
      <c r="M150" t="s">
        <v>38</v>
      </c>
      <c r="O150">
        <v>379077</v>
      </c>
      <c r="P150" t="s">
        <v>33</v>
      </c>
      <c r="Q150" t="s">
        <v>814</v>
      </c>
      <c r="R150" s="1">
        <v>46057</v>
      </c>
      <c r="S150" t="s">
        <v>24</v>
      </c>
      <c r="T150" s="1">
        <v>46057</v>
      </c>
      <c r="V150">
        <v>0</v>
      </c>
      <c r="W150">
        <v>0</v>
      </c>
      <c r="X150">
        <v>0</v>
      </c>
      <c r="Y150">
        <v>0</v>
      </c>
      <c r="Z150">
        <v>0</v>
      </c>
      <c r="AA150">
        <v>0</v>
      </c>
      <c r="AB150">
        <v>0</v>
      </c>
      <c r="AC150">
        <v>0</v>
      </c>
      <c r="AD150">
        <v>0</v>
      </c>
      <c r="AE150">
        <v>0</v>
      </c>
      <c r="AF150">
        <v>0</v>
      </c>
      <c r="AG150">
        <v>0</v>
      </c>
      <c r="AH150">
        <v>0</v>
      </c>
      <c r="AI150">
        <v>0</v>
      </c>
      <c r="AJ150">
        <v>0</v>
      </c>
      <c r="AK150">
        <v>0</v>
      </c>
      <c r="AL150">
        <v>1</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J150" t="s">
        <v>1068</v>
      </c>
      <c r="BK150">
        <v>0</v>
      </c>
      <c r="BP150">
        <v>27565</v>
      </c>
      <c r="BQ150">
        <v>0</v>
      </c>
      <c r="BR150">
        <v>0</v>
      </c>
      <c r="BS150">
        <v>0</v>
      </c>
      <c r="BT150">
        <v>0</v>
      </c>
      <c r="BU150">
        <v>0</v>
      </c>
      <c r="BV150">
        <v>2</v>
      </c>
      <c r="BW150">
        <v>2</v>
      </c>
      <c r="BX150">
        <v>0</v>
      </c>
      <c r="BY150">
        <v>0</v>
      </c>
      <c r="BZ150">
        <v>0</v>
      </c>
      <c r="CA150">
        <v>0</v>
      </c>
      <c r="CB150">
        <v>2</v>
      </c>
      <c r="CC150">
        <v>0</v>
      </c>
      <c r="CF150">
        <v>0</v>
      </c>
      <c r="CG150">
        <v>1</v>
      </c>
      <c r="CH150">
        <v>2</v>
      </c>
      <c r="CI150" t="s">
        <v>33</v>
      </c>
    </row>
    <row r="151" spans="1:89" x14ac:dyDescent="0.35">
      <c r="A151" t="str">
        <f>_xlfn.XLOOKUP(Table1[[#This Row],[HMIS Project ID]],'Quick HIC'!G:G,'Quick HIC'!D:D,"",0)</f>
        <v>Halifax</v>
      </c>
      <c r="B151">
        <v>187</v>
      </c>
      <c r="C151" t="s">
        <v>222</v>
      </c>
      <c r="D151" t="s">
        <v>41</v>
      </c>
      <c r="E151" t="s">
        <v>270</v>
      </c>
      <c r="F151">
        <v>2026</v>
      </c>
      <c r="G151" t="s">
        <v>618</v>
      </c>
      <c r="H151">
        <v>20054</v>
      </c>
      <c r="I151" t="s">
        <v>681</v>
      </c>
      <c r="K151">
        <v>20586</v>
      </c>
      <c r="L151" s="1">
        <v>46057</v>
      </c>
      <c r="M151" t="s">
        <v>38</v>
      </c>
      <c r="O151">
        <v>379083</v>
      </c>
      <c r="P151" t="s">
        <v>33</v>
      </c>
      <c r="Q151" t="s">
        <v>814</v>
      </c>
      <c r="R151" s="1">
        <v>46057</v>
      </c>
      <c r="S151" t="s">
        <v>24</v>
      </c>
      <c r="T151" s="1">
        <v>44951</v>
      </c>
      <c r="V151">
        <v>0</v>
      </c>
      <c r="W151">
        <v>0</v>
      </c>
      <c r="X151">
        <v>0</v>
      </c>
      <c r="Y151">
        <v>0</v>
      </c>
      <c r="Z151">
        <v>0</v>
      </c>
      <c r="AA151">
        <v>0</v>
      </c>
      <c r="AB151">
        <v>0</v>
      </c>
      <c r="AC151">
        <v>0</v>
      </c>
      <c r="AD151">
        <v>0</v>
      </c>
      <c r="AE151">
        <v>0</v>
      </c>
      <c r="AF151">
        <v>0</v>
      </c>
      <c r="AG151">
        <v>0</v>
      </c>
      <c r="AH151">
        <v>0</v>
      </c>
      <c r="AI151">
        <v>0</v>
      </c>
      <c r="AJ151">
        <v>0</v>
      </c>
      <c r="AK151">
        <v>0</v>
      </c>
      <c r="AL151">
        <v>1</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J151" t="s">
        <v>1068</v>
      </c>
      <c r="BK151">
        <v>0</v>
      </c>
      <c r="BP151">
        <v>27823</v>
      </c>
      <c r="BQ151">
        <v>0</v>
      </c>
      <c r="BR151">
        <v>0</v>
      </c>
      <c r="BS151">
        <v>0</v>
      </c>
      <c r="BT151">
        <v>0</v>
      </c>
      <c r="BU151">
        <v>0</v>
      </c>
      <c r="BV151">
        <v>2</v>
      </c>
      <c r="BW151">
        <v>2</v>
      </c>
      <c r="BX151">
        <v>0</v>
      </c>
      <c r="BY151">
        <v>0</v>
      </c>
      <c r="BZ151">
        <v>0</v>
      </c>
      <c r="CA151">
        <v>0</v>
      </c>
      <c r="CB151">
        <v>2</v>
      </c>
      <c r="CC151">
        <v>0</v>
      </c>
      <c r="CF151">
        <v>0</v>
      </c>
      <c r="CG151">
        <v>1</v>
      </c>
      <c r="CH151">
        <v>2</v>
      </c>
      <c r="CI151" t="s">
        <v>33</v>
      </c>
      <c r="CK151">
        <v>2</v>
      </c>
    </row>
    <row r="152" spans="1:89" x14ac:dyDescent="0.35">
      <c r="A152" t="str">
        <f>_xlfn.XLOOKUP(Table1[[#This Row],[HMIS Project ID]],'Quick HIC'!G:G,'Quick HIC'!D:D,"",0)</f>
        <v>Johnston</v>
      </c>
      <c r="B152">
        <v>374</v>
      </c>
      <c r="C152" t="s">
        <v>222</v>
      </c>
      <c r="D152" t="s">
        <v>41</v>
      </c>
      <c r="E152" t="s">
        <v>270</v>
      </c>
      <c r="F152">
        <v>2026</v>
      </c>
      <c r="G152" t="s">
        <v>618</v>
      </c>
      <c r="H152">
        <v>20054</v>
      </c>
      <c r="I152" t="s">
        <v>1043</v>
      </c>
      <c r="K152">
        <v>20061</v>
      </c>
      <c r="L152" s="1">
        <v>46057</v>
      </c>
      <c r="M152" t="s">
        <v>38</v>
      </c>
      <c r="O152">
        <v>379101</v>
      </c>
      <c r="P152" t="s">
        <v>33</v>
      </c>
      <c r="Q152" t="s">
        <v>814</v>
      </c>
      <c r="R152" s="1">
        <v>46057</v>
      </c>
      <c r="S152" t="s">
        <v>24</v>
      </c>
      <c r="T152" s="1">
        <v>46057</v>
      </c>
      <c r="V152">
        <v>0</v>
      </c>
      <c r="W152">
        <v>0</v>
      </c>
      <c r="X152">
        <v>0</v>
      </c>
      <c r="Y152">
        <v>0</v>
      </c>
      <c r="Z152">
        <v>0</v>
      </c>
      <c r="AA152">
        <v>0</v>
      </c>
      <c r="AB152">
        <v>0</v>
      </c>
      <c r="AC152">
        <v>0</v>
      </c>
      <c r="AD152">
        <v>0</v>
      </c>
      <c r="AE152">
        <v>0</v>
      </c>
      <c r="AF152">
        <v>0</v>
      </c>
      <c r="AG152">
        <v>0</v>
      </c>
      <c r="AH152">
        <v>0</v>
      </c>
      <c r="AI152">
        <v>0</v>
      </c>
      <c r="AJ152">
        <v>0</v>
      </c>
      <c r="AK152">
        <v>0</v>
      </c>
      <c r="AL152">
        <v>1</v>
      </c>
      <c r="AM152">
        <v>0</v>
      </c>
      <c r="AN152">
        <v>0</v>
      </c>
      <c r="AO152">
        <v>0</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J152" t="s">
        <v>1068</v>
      </c>
      <c r="BK152">
        <v>0</v>
      </c>
      <c r="BP152">
        <v>27520</v>
      </c>
      <c r="BQ152">
        <v>0</v>
      </c>
      <c r="BR152">
        <v>0</v>
      </c>
      <c r="BS152">
        <v>0</v>
      </c>
      <c r="BT152">
        <v>0</v>
      </c>
      <c r="BU152">
        <v>0</v>
      </c>
      <c r="BV152">
        <v>1</v>
      </c>
      <c r="BW152">
        <v>1</v>
      </c>
      <c r="BX152">
        <v>0</v>
      </c>
      <c r="BY152">
        <v>0</v>
      </c>
      <c r="BZ152">
        <v>0</v>
      </c>
      <c r="CA152">
        <v>0</v>
      </c>
      <c r="CB152">
        <v>1</v>
      </c>
      <c r="CC152">
        <v>0</v>
      </c>
      <c r="CF152">
        <v>0</v>
      </c>
      <c r="CG152">
        <v>1</v>
      </c>
      <c r="CH152">
        <v>1</v>
      </c>
      <c r="CI152" t="s">
        <v>33</v>
      </c>
    </row>
    <row r="153" spans="1:89" x14ac:dyDescent="0.35">
      <c r="A153" t="str">
        <f>_xlfn.XLOOKUP(Table1[[#This Row],[HMIS Project ID]],'Quick HIC'!G:G,'Quick HIC'!D:D,"",0)</f>
        <v>Wilson</v>
      </c>
      <c r="B153">
        <v>155</v>
      </c>
      <c r="C153" t="s">
        <v>222</v>
      </c>
      <c r="D153" t="s">
        <v>41</v>
      </c>
      <c r="E153" t="s">
        <v>270</v>
      </c>
      <c r="F153">
        <v>2026</v>
      </c>
      <c r="G153" t="s">
        <v>618</v>
      </c>
      <c r="H153">
        <v>20054</v>
      </c>
      <c r="I153" t="s">
        <v>620</v>
      </c>
      <c r="K153">
        <v>20352</v>
      </c>
      <c r="L153" s="1">
        <v>46057</v>
      </c>
      <c r="M153" t="s">
        <v>38</v>
      </c>
      <c r="O153">
        <v>379195</v>
      </c>
      <c r="P153" t="s">
        <v>33</v>
      </c>
      <c r="Q153" t="s">
        <v>814</v>
      </c>
      <c r="R153" s="1">
        <v>45686</v>
      </c>
      <c r="S153" t="s">
        <v>24</v>
      </c>
      <c r="T153" s="1">
        <v>43859</v>
      </c>
      <c r="V153">
        <v>0</v>
      </c>
      <c r="W153">
        <v>0</v>
      </c>
      <c r="X153">
        <v>0</v>
      </c>
      <c r="Y153">
        <v>0</v>
      </c>
      <c r="Z153">
        <v>0</v>
      </c>
      <c r="AA153">
        <v>0</v>
      </c>
      <c r="AB153">
        <v>0</v>
      </c>
      <c r="AC153">
        <v>0</v>
      </c>
      <c r="AD153">
        <v>0</v>
      </c>
      <c r="AE153">
        <v>0</v>
      </c>
      <c r="AF153">
        <v>0</v>
      </c>
      <c r="AG153">
        <v>0</v>
      </c>
      <c r="AH153">
        <v>0</v>
      </c>
      <c r="AI153">
        <v>0</v>
      </c>
      <c r="AJ153">
        <v>0</v>
      </c>
      <c r="AK153">
        <v>0</v>
      </c>
      <c r="AL153">
        <v>1</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J153" t="s">
        <v>1068</v>
      </c>
      <c r="BK153">
        <v>0</v>
      </c>
      <c r="BP153">
        <v>27893</v>
      </c>
      <c r="BQ153">
        <v>0</v>
      </c>
      <c r="BR153">
        <v>0</v>
      </c>
      <c r="BS153">
        <v>0</v>
      </c>
      <c r="BT153">
        <v>0</v>
      </c>
      <c r="BU153">
        <v>0</v>
      </c>
      <c r="BV153">
        <v>5</v>
      </c>
      <c r="BW153">
        <v>5</v>
      </c>
      <c r="BX153">
        <v>0</v>
      </c>
      <c r="BY153">
        <v>0</v>
      </c>
      <c r="BZ153">
        <v>0</v>
      </c>
      <c r="CA153">
        <v>0</v>
      </c>
      <c r="CB153">
        <v>5</v>
      </c>
      <c r="CC153">
        <v>0</v>
      </c>
      <c r="CF153">
        <v>0</v>
      </c>
      <c r="CG153">
        <v>3</v>
      </c>
      <c r="CH153">
        <v>5</v>
      </c>
      <c r="CI153" t="s">
        <v>33</v>
      </c>
      <c r="CK153">
        <v>2</v>
      </c>
    </row>
    <row r="154" spans="1:89" x14ac:dyDescent="0.35">
      <c r="A154" t="str">
        <f>_xlfn.XLOOKUP(Table1[[#This Row],[HMIS Project ID]],'Quick HIC'!G:G,'Quick HIC'!D:D,"",0)</f>
        <v>Craven</v>
      </c>
      <c r="B154">
        <v>371</v>
      </c>
      <c r="C154" t="s">
        <v>222</v>
      </c>
      <c r="D154" t="s">
        <v>41</v>
      </c>
      <c r="E154" t="s">
        <v>270</v>
      </c>
      <c r="F154">
        <v>2026</v>
      </c>
      <c r="G154" t="s">
        <v>575</v>
      </c>
      <c r="H154">
        <v>20066</v>
      </c>
      <c r="I154" t="s">
        <v>1040</v>
      </c>
      <c r="K154">
        <v>20347</v>
      </c>
      <c r="L154" s="1">
        <v>46057</v>
      </c>
      <c r="M154" t="s">
        <v>38</v>
      </c>
      <c r="O154">
        <v>379053</v>
      </c>
      <c r="P154" t="s">
        <v>33</v>
      </c>
      <c r="Q154" t="s">
        <v>814</v>
      </c>
      <c r="R154" s="1">
        <v>46057</v>
      </c>
      <c r="S154" t="s">
        <v>24</v>
      </c>
      <c r="T154" s="1">
        <v>46057</v>
      </c>
      <c r="V154">
        <v>0</v>
      </c>
      <c r="W154">
        <v>0</v>
      </c>
      <c r="X154">
        <v>0</v>
      </c>
      <c r="Y154">
        <v>0</v>
      </c>
      <c r="Z154">
        <v>0</v>
      </c>
      <c r="AA154">
        <v>0</v>
      </c>
      <c r="AB154">
        <v>0</v>
      </c>
      <c r="AC154">
        <v>0</v>
      </c>
      <c r="AD154">
        <v>0</v>
      </c>
      <c r="AE154">
        <v>0</v>
      </c>
      <c r="AF154">
        <v>0</v>
      </c>
      <c r="AG154">
        <v>0</v>
      </c>
      <c r="AH154">
        <v>0</v>
      </c>
      <c r="AI154">
        <v>0</v>
      </c>
      <c r="AJ154">
        <v>0</v>
      </c>
      <c r="AK154">
        <v>0</v>
      </c>
      <c r="AL154">
        <v>1</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0</v>
      </c>
      <c r="BG154">
        <v>0</v>
      </c>
      <c r="BH154">
        <v>0</v>
      </c>
      <c r="BJ154" t="s">
        <v>1068</v>
      </c>
      <c r="BK154">
        <v>0</v>
      </c>
      <c r="BP154">
        <v>28532</v>
      </c>
      <c r="BQ154">
        <v>0</v>
      </c>
      <c r="BR154">
        <v>0</v>
      </c>
      <c r="BS154">
        <v>0</v>
      </c>
      <c r="BT154">
        <v>0</v>
      </c>
      <c r="BU154">
        <v>0</v>
      </c>
      <c r="BV154">
        <v>4</v>
      </c>
      <c r="BW154">
        <v>4</v>
      </c>
      <c r="BX154">
        <v>0</v>
      </c>
      <c r="BY154">
        <v>0</v>
      </c>
      <c r="BZ154">
        <v>0</v>
      </c>
      <c r="CA154">
        <v>0</v>
      </c>
      <c r="CB154">
        <v>4</v>
      </c>
      <c r="CC154">
        <v>0</v>
      </c>
      <c r="CF154">
        <v>0</v>
      </c>
      <c r="CG154">
        <v>3</v>
      </c>
      <c r="CH154">
        <v>4</v>
      </c>
      <c r="CI154" t="s">
        <v>33</v>
      </c>
    </row>
    <row r="155" spans="1:89" x14ac:dyDescent="0.35">
      <c r="A155" t="str">
        <f>_xlfn.XLOOKUP(Table1[[#This Row],[HMIS Project ID]],'Quick HIC'!G:G,'Quick HIC'!D:D,"",0)</f>
        <v>Pitt</v>
      </c>
      <c r="B155">
        <v>129</v>
      </c>
      <c r="C155" t="s">
        <v>222</v>
      </c>
      <c r="D155" t="s">
        <v>41</v>
      </c>
      <c r="E155" t="s">
        <v>270</v>
      </c>
      <c r="F155">
        <v>2026</v>
      </c>
      <c r="G155" t="s">
        <v>575</v>
      </c>
      <c r="H155">
        <v>20066</v>
      </c>
      <c r="I155" t="s">
        <v>576</v>
      </c>
      <c r="K155">
        <v>20067</v>
      </c>
      <c r="L155" s="1">
        <v>46057</v>
      </c>
      <c r="M155" t="s">
        <v>38</v>
      </c>
      <c r="O155">
        <v>379147</v>
      </c>
      <c r="P155" t="s">
        <v>33</v>
      </c>
      <c r="Q155" t="s">
        <v>814</v>
      </c>
      <c r="R155" s="1">
        <v>45686</v>
      </c>
      <c r="S155" t="s">
        <v>24</v>
      </c>
      <c r="T155" s="1">
        <v>43495</v>
      </c>
      <c r="V155">
        <v>0</v>
      </c>
      <c r="W155">
        <v>0</v>
      </c>
      <c r="X155">
        <v>0</v>
      </c>
      <c r="Y155">
        <v>0</v>
      </c>
      <c r="Z155">
        <v>0</v>
      </c>
      <c r="AA155">
        <v>0</v>
      </c>
      <c r="AB155">
        <v>0</v>
      </c>
      <c r="AC155">
        <v>0</v>
      </c>
      <c r="AD155">
        <v>0</v>
      </c>
      <c r="AE155">
        <v>0</v>
      </c>
      <c r="AF155">
        <v>0</v>
      </c>
      <c r="AG155">
        <v>0</v>
      </c>
      <c r="AH155">
        <v>0</v>
      </c>
      <c r="AI155">
        <v>0</v>
      </c>
      <c r="AJ155">
        <v>0</v>
      </c>
      <c r="AK155">
        <v>0</v>
      </c>
      <c r="AL155">
        <v>1</v>
      </c>
      <c r="AM155">
        <v>0</v>
      </c>
      <c r="AN155">
        <v>0</v>
      </c>
      <c r="AO155">
        <v>0</v>
      </c>
      <c r="AP155">
        <v>0</v>
      </c>
      <c r="AQ155">
        <v>0</v>
      </c>
      <c r="AR155">
        <v>0</v>
      </c>
      <c r="AS155">
        <v>0</v>
      </c>
      <c r="AT155">
        <v>0</v>
      </c>
      <c r="AU155">
        <v>0</v>
      </c>
      <c r="AV155">
        <v>0</v>
      </c>
      <c r="AW155">
        <v>0</v>
      </c>
      <c r="AX155">
        <v>0</v>
      </c>
      <c r="AY155">
        <v>0</v>
      </c>
      <c r="AZ155">
        <v>0</v>
      </c>
      <c r="BA155">
        <v>0</v>
      </c>
      <c r="BB155">
        <v>0</v>
      </c>
      <c r="BC155">
        <v>0</v>
      </c>
      <c r="BD155">
        <v>0</v>
      </c>
      <c r="BE155">
        <v>0</v>
      </c>
      <c r="BF155">
        <v>0</v>
      </c>
      <c r="BG155">
        <v>0</v>
      </c>
      <c r="BH155">
        <v>0</v>
      </c>
      <c r="BJ155" t="s">
        <v>1068</v>
      </c>
      <c r="BK155">
        <v>0</v>
      </c>
      <c r="BP155">
        <v>27834</v>
      </c>
      <c r="BQ155">
        <v>0</v>
      </c>
      <c r="BR155">
        <v>0</v>
      </c>
      <c r="BS155">
        <v>0</v>
      </c>
      <c r="BT155">
        <v>0</v>
      </c>
      <c r="BU155">
        <v>0</v>
      </c>
      <c r="BV155">
        <v>53</v>
      </c>
      <c r="BW155">
        <v>53</v>
      </c>
      <c r="BX155">
        <v>0</v>
      </c>
      <c r="BY155">
        <v>0</v>
      </c>
      <c r="BZ155">
        <v>0</v>
      </c>
      <c r="CA155">
        <v>0</v>
      </c>
      <c r="CB155">
        <v>53</v>
      </c>
      <c r="CC155">
        <v>0</v>
      </c>
      <c r="CF155">
        <v>0</v>
      </c>
      <c r="CG155">
        <v>41</v>
      </c>
      <c r="CH155">
        <v>53</v>
      </c>
      <c r="CI155" t="s">
        <v>33</v>
      </c>
      <c r="CK155">
        <v>2</v>
      </c>
    </row>
    <row r="156" spans="1:89" x14ac:dyDescent="0.35">
      <c r="A156" t="str">
        <f>_xlfn.XLOOKUP(Table1[[#This Row],[HMIS Project ID]],'Quick HIC'!G:G,'Quick HIC'!D:D,"",0)</f>
        <v>Multiple</v>
      </c>
      <c r="B156">
        <v>122</v>
      </c>
      <c r="C156" t="s">
        <v>222</v>
      </c>
      <c r="D156" t="s">
        <v>41</v>
      </c>
      <c r="E156" t="s">
        <v>270</v>
      </c>
      <c r="F156">
        <v>2026</v>
      </c>
      <c r="G156" t="s">
        <v>894</v>
      </c>
      <c r="H156">
        <v>7659</v>
      </c>
      <c r="I156" t="s">
        <v>895</v>
      </c>
      <c r="K156">
        <v>7665</v>
      </c>
      <c r="L156" s="1">
        <v>46057</v>
      </c>
      <c r="M156" t="s">
        <v>39</v>
      </c>
      <c r="O156">
        <v>379017</v>
      </c>
      <c r="P156" t="s">
        <v>34</v>
      </c>
      <c r="Q156" t="s">
        <v>814</v>
      </c>
      <c r="R156" s="1">
        <v>46048</v>
      </c>
      <c r="S156" t="s">
        <v>24</v>
      </c>
      <c r="T156" s="1">
        <v>43374</v>
      </c>
      <c r="V156">
        <v>0</v>
      </c>
      <c r="W156">
        <v>0</v>
      </c>
      <c r="X156">
        <v>0</v>
      </c>
      <c r="Y156">
        <v>0</v>
      </c>
      <c r="Z156">
        <v>0</v>
      </c>
      <c r="AA156">
        <v>0</v>
      </c>
      <c r="AB156">
        <v>0</v>
      </c>
      <c r="AC156">
        <v>0</v>
      </c>
      <c r="AD156">
        <v>0</v>
      </c>
      <c r="AE156">
        <v>0</v>
      </c>
      <c r="AF156">
        <v>0</v>
      </c>
      <c r="AG156">
        <v>0</v>
      </c>
      <c r="AH156">
        <v>0</v>
      </c>
      <c r="AI156">
        <v>0</v>
      </c>
      <c r="AJ156">
        <v>0</v>
      </c>
      <c r="AK156">
        <v>0</v>
      </c>
      <c r="AL156">
        <v>0</v>
      </c>
      <c r="AM156">
        <v>1</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v>0</v>
      </c>
      <c r="BJ156" t="s">
        <v>1068</v>
      </c>
      <c r="BK156">
        <v>0</v>
      </c>
      <c r="BL156" t="s">
        <v>562</v>
      </c>
      <c r="BN156" t="s">
        <v>563</v>
      </c>
      <c r="BO156" t="s">
        <v>564</v>
      </c>
      <c r="BP156">
        <v>28358</v>
      </c>
      <c r="BQ156">
        <v>0</v>
      </c>
      <c r="BR156">
        <v>0</v>
      </c>
      <c r="BS156">
        <v>0</v>
      </c>
      <c r="BT156">
        <v>0</v>
      </c>
      <c r="BU156">
        <v>0</v>
      </c>
      <c r="BV156">
        <v>2</v>
      </c>
      <c r="BW156">
        <v>2</v>
      </c>
      <c r="BX156">
        <v>0</v>
      </c>
      <c r="BY156">
        <v>0</v>
      </c>
      <c r="BZ156">
        <v>0</v>
      </c>
      <c r="CA156">
        <v>0</v>
      </c>
      <c r="CB156">
        <v>2</v>
      </c>
      <c r="CC156">
        <v>0</v>
      </c>
      <c r="CF156">
        <v>0</v>
      </c>
      <c r="CG156">
        <v>2</v>
      </c>
      <c r="CH156">
        <v>2</v>
      </c>
      <c r="CI156" t="s">
        <v>33</v>
      </c>
      <c r="CK156">
        <v>2</v>
      </c>
    </row>
    <row r="157" spans="1:89" x14ac:dyDescent="0.35">
      <c r="A157" t="str">
        <f>_xlfn.XLOOKUP(Table1[[#This Row],[HMIS Project ID]],'Quick HIC'!G:G,'Quick HIC'!D:D,"",0)</f>
        <v>Surry</v>
      </c>
      <c r="B157">
        <v>3</v>
      </c>
      <c r="C157" t="s">
        <v>222</v>
      </c>
      <c r="D157" t="s">
        <v>41</v>
      </c>
      <c r="E157" t="s">
        <v>270</v>
      </c>
      <c r="F157">
        <v>2026</v>
      </c>
      <c r="G157" t="s">
        <v>275</v>
      </c>
      <c r="H157">
        <v>666</v>
      </c>
      <c r="I157" t="s">
        <v>839</v>
      </c>
      <c r="K157">
        <v>667</v>
      </c>
      <c r="L157" s="1">
        <v>46057</v>
      </c>
      <c r="M157" t="s">
        <v>36</v>
      </c>
      <c r="N157" t="s">
        <v>234</v>
      </c>
      <c r="O157">
        <v>379171</v>
      </c>
      <c r="P157" t="s">
        <v>34</v>
      </c>
      <c r="Q157" t="s">
        <v>814</v>
      </c>
      <c r="R157" s="1">
        <v>46057</v>
      </c>
      <c r="S157" t="s">
        <v>24</v>
      </c>
      <c r="T157" s="1">
        <v>38855</v>
      </c>
      <c r="V157">
        <v>1</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J157" t="s">
        <v>1067</v>
      </c>
      <c r="BK157">
        <v>0</v>
      </c>
      <c r="BL157" t="s">
        <v>276</v>
      </c>
      <c r="BN157" t="s">
        <v>277</v>
      </c>
      <c r="BO157" t="s">
        <v>222</v>
      </c>
      <c r="BP157">
        <v>28621</v>
      </c>
      <c r="BQ157">
        <v>20</v>
      </c>
      <c r="BR157">
        <v>5</v>
      </c>
      <c r="BS157">
        <v>0</v>
      </c>
      <c r="BT157">
        <v>0</v>
      </c>
      <c r="BU157">
        <v>0</v>
      </c>
      <c r="BV157">
        <v>2</v>
      </c>
      <c r="BW157">
        <v>0</v>
      </c>
      <c r="BX157">
        <v>0</v>
      </c>
      <c r="BY157">
        <v>0</v>
      </c>
      <c r="BZ157">
        <v>0</v>
      </c>
      <c r="CA157">
        <v>0</v>
      </c>
      <c r="CB157">
        <v>22</v>
      </c>
      <c r="CC157">
        <v>0</v>
      </c>
      <c r="CF157">
        <v>0</v>
      </c>
      <c r="CG157">
        <v>22</v>
      </c>
      <c r="CH157">
        <v>22</v>
      </c>
      <c r="CI157" t="s">
        <v>33</v>
      </c>
      <c r="CK157">
        <v>2</v>
      </c>
    </row>
    <row r="158" spans="1:89" x14ac:dyDescent="0.35">
      <c r="A158" t="str">
        <f>_xlfn.XLOOKUP(Table1[[#This Row],[HMIS Project ID]],'Quick HIC'!G:G,'Quick HIC'!D:D,"",0)</f>
        <v>Robeson</v>
      </c>
      <c r="B158">
        <v>344</v>
      </c>
      <c r="C158" t="s">
        <v>222</v>
      </c>
      <c r="D158" t="s">
        <v>41</v>
      </c>
      <c r="E158" t="s">
        <v>270</v>
      </c>
      <c r="F158">
        <v>2026</v>
      </c>
      <c r="G158" t="s">
        <v>997</v>
      </c>
      <c r="H158">
        <v>21057</v>
      </c>
      <c r="I158" t="s">
        <v>998</v>
      </c>
      <c r="K158">
        <v>21058</v>
      </c>
      <c r="L158" s="1">
        <v>46057</v>
      </c>
      <c r="M158" t="s">
        <v>36</v>
      </c>
      <c r="N158" t="s">
        <v>234</v>
      </c>
      <c r="O158">
        <v>379155</v>
      </c>
      <c r="P158" t="s">
        <v>33</v>
      </c>
      <c r="Q158" t="s">
        <v>814</v>
      </c>
      <c r="R158" s="1">
        <v>46057</v>
      </c>
      <c r="S158" t="s">
        <v>24</v>
      </c>
      <c r="T158" s="1">
        <v>46057</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0</v>
      </c>
      <c r="BD158">
        <v>0</v>
      </c>
      <c r="BE158">
        <v>0</v>
      </c>
      <c r="BF158">
        <v>0</v>
      </c>
      <c r="BG158">
        <v>0</v>
      </c>
      <c r="BH158">
        <v>1</v>
      </c>
      <c r="BI158" t="s">
        <v>266</v>
      </c>
      <c r="BJ158" t="s">
        <v>1067</v>
      </c>
      <c r="BK158">
        <v>0</v>
      </c>
      <c r="BL158" t="s">
        <v>999</v>
      </c>
      <c r="BN158" t="s">
        <v>380</v>
      </c>
      <c r="BO158" t="s">
        <v>222</v>
      </c>
      <c r="BP158">
        <v>28358</v>
      </c>
      <c r="BQ158">
        <v>0</v>
      </c>
      <c r="BR158">
        <v>0</v>
      </c>
      <c r="BS158">
        <v>0</v>
      </c>
      <c r="BT158">
        <v>0</v>
      </c>
      <c r="BU158">
        <v>0</v>
      </c>
      <c r="BV158">
        <v>0</v>
      </c>
      <c r="BW158">
        <v>0</v>
      </c>
      <c r="BX158">
        <v>0</v>
      </c>
      <c r="BY158">
        <v>0</v>
      </c>
      <c r="BZ158">
        <v>0</v>
      </c>
      <c r="CA158">
        <v>0</v>
      </c>
      <c r="CB158">
        <v>0</v>
      </c>
      <c r="CC158">
        <v>18</v>
      </c>
      <c r="CD158" s="1">
        <v>46057</v>
      </c>
      <c r="CE158" s="1">
        <v>46112</v>
      </c>
      <c r="CF158">
        <v>18</v>
      </c>
      <c r="CG158">
        <v>18</v>
      </c>
      <c r="CH158">
        <v>36</v>
      </c>
      <c r="CI158" t="s">
        <v>33</v>
      </c>
      <c r="CK158">
        <v>2</v>
      </c>
    </row>
    <row r="159" spans="1:89" x14ac:dyDescent="0.35">
      <c r="A159" t="str">
        <f>_xlfn.XLOOKUP(Table1[[#This Row],[HMIS Project ID]],'Quick HIC'!G:G,'Quick HIC'!D:D,"",0)</f>
        <v>Catawba</v>
      </c>
      <c r="B159">
        <v>363</v>
      </c>
      <c r="C159" t="s">
        <v>222</v>
      </c>
      <c r="D159" t="s">
        <v>41</v>
      </c>
      <c r="E159" t="s">
        <v>270</v>
      </c>
      <c r="F159">
        <v>2026</v>
      </c>
      <c r="G159" t="s">
        <v>1024</v>
      </c>
      <c r="H159">
        <v>1662</v>
      </c>
      <c r="I159" t="s">
        <v>1025</v>
      </c>
      <c r="K159">
        <v>1958</v>
      </c>
      <c r="L159" s="1">
        <v>46057</v>
      </c>
      <c r="M159" t="s">
        <v>40</v>
      </c>
      <c r="O159">
        <v>379035</v>
      </c>
      <c r="P159" t="s">
        <v>34</v>
      </c>
      <c r="Q159" t="s">
        <v>814</v>
      </c>
      <c r="R159" s="1">
        <v>43501</v>
      </c>
      <c r="S159" t="s">
        <v>24</v>
      </c>
      <c r="T159" s="1">
        <v>39794</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0</v>
      </c>
      <c r="BF159">
        <v>0</v>
      </c>
      <c r="BG159">
        <v>0</v>
      </c>
      <c r="BH159">
        <v>1</v>
      </c>
      <c r="BI159" t="s">
        <v>266</v>
      </c>
      <c r="BJ159" t="s">
        <v>1066</v>
      </c>
      <c r="BK159">
        <v>0</v>
      </c>
      <c r="BL159" t="s">
        <v>1026</v>
      </c>
      <c r="BN159" t="s">
        <v>316</v>
      </c>
      <c r="BO159" t="s">
        <v>222</v>
      </c>
      <c r="BP159">
        <v>28602</v>
      </c>
      <c r="BQ159">
        <v>0</v>
      </c>
      <c r="BR159">
        <v>0</v>
      </c>
      <c r="BS159">
        <v>0</v>
      </c>
      <c r="BT159">
        <v>0</v>
      </c>
      <c r="BU159">
        <v>0</v>
      </c>
      <c r="BV159">
        <v>73</v>
      </c>
      <c r="BW159">
        <v>0</v>
      </c>
      <c r="BX159">
        <v>0</v>
      </c>
      <c r="BY159">
        <v>0</v>
      </c>
      <c r="BZ159">
        <v>0</v>
      </c>
      <c r="CA159">
        <v>0</v>
      </c>
      <c r="CB159">
        <v>73</v>
      </c>
      <c r="CC159">
        <v>0</v>
      </c>
      <c r="CF159">
        <v>0</v>
      </c>
      <c r="CG159">
        <v>56</v>
      </c>
      <c r="CH159">
        <v>73</v>
      </c>
      <c r="CI159" t="s">
        <v>33</v>
      </c>
    </row>
    <row r="160" spans="1:89" x14ac:dyDescent="0.35">
      <c r="A160" t="str">
        <f>_xlfn.XLOOKUP(Table1[[#This Row],[HMIS Project ID]],'Quick HIC'!G:G,'Quick HIC'!D:D,"",0)</f>
        <v>Columbus</v>
      </c>
      <c r="B160">
        <v>376</v>
      </c>
      <c r="C160" t="s">
        <v>222</v>
      </c>
      <c r="D160" t="s">
        <v>41</v>
      </c>
      <c r="E160" t="s">
        <v>270</v>
      </c>
      <c r="F160">
        <v>2026</v>
      </c>
      <c r="G160" t="s">
        <v>763</v>
      </c>
      <c r="H160">
        <v>4860</v>
      </c>
      <c r="I160" t="s">
        <v>1047</v>
      </c>
      <c r="K160">
        <v>4861</v>
      </c>
      <c r="L160" s="1">
        <v>46057</v>
      </c>
      <c r="M160" t="s">
        <v>36</v>
      </c>
      <c r="N160" t="s">
        <v>234</v>
      </c>
      <c r="O160">
        <v>379047</v>
      </c>
      <c r="P160" t="s">
        <v>33</v>
      </c>
      <c r="Q160" t="s">
        <v>814</v>
      </c>
      <c r="R160" s="1">
        <v>46057</v>
      </c>
      <c r="S160" t="s">
        <v>42</v>
      </c>
      <c r="T160" s="1">
        <v>46057</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0</v>
      </c>
      <c r="BA160">
        <v>0</v>
      </c>
      <c r="BB160">
        <v>0</v>
      </c>
      <c r="BC160">
        <v>0</v>
      </c>
      <c r="BD160">
        <v>0</v>
      </c>
      <c r="BE160">
        <v>0</v>
      </c>
      <c r="BF160">
        <v>0</v>
      </c>
      <c r="BG160">
        <v>0</v>
      </c>
      <c r="BH160">
        <v>1</v>
      </c>
      <c r="BI160" t="s">
        <v>425</v>
      </c>
      <c r="BJ160" t="s">
        <v>1067</v>
      </c>
      <c r="BK160">
        <v>1</v>
      </c>
      <c r="BP160">
        <v>28431</v>
      </c>
      <c r="BQ160">
        <v>6</v>
      </c>
      <c r="BR160">
        <v>1</v>
      </c>
      <c r="BS160">
        <v>0</v>
      </c>
      <c r="BT160">
        <v>0</v>
      </c>
      <c r="BU160">
        <v>0</v>
      </c>
      <c r="BV160">
        <v>4</v>
      </c>
      <c r="BW160">
        <v>0</v>
      </c>
      <c r="BX160">
        <v>0</v>
      </c>
      <c r="BY160">
        <v>0</v>
      </c>
      <c r="BZ160">
        <v>0</v>
      </c>
      <c r="CA160">
        <v>0</v>
      </c>
      <c r="CB160">
        <v>10</v>
      </c>
      <c r="CC160">
        <v>0</v>
      </c>
      <c r="CF160">
        <v>0</v>
      </c>
      <c r="CG160">
        <v>7</v>
      </c>
      <c r="CH160">
        <v>10</v>
      </c>
      <c r="CI160" t="s">
        <v>33</v>
      </c>
    </row>
    <row r="161" spans="1:89" x14ac:dyDescent="0.35">
      <c r="A161" t="str">
        <f>_xlfn.XLOOKUP(Table1[[#This Row],[HMIS Project ID]],'Quick HIC'!G:G,'Quick HIC'!D:D,"",0)</f>
        <v>Alamance</v>
      </c>
      <c r="B161">
        <v>171</v>
      </c>
      <c r="C161" t="s">
        <v>222</v>
      </c>
      <c r="D161" t="s">
        <v>41</v>
      </c>
      <c r="E161" t="s">
        <v>270</v>
      </c>
      <c r="F161">
        <v>2026</v>
      </c>
      <c r="G161" t="s">
        <v>650</v>
      </c>
      <c r="H161">
        <v>200</v>
      </c>
      <c r="I161" t="s">
        <v>910</v>
      </c>
      <c r="K161">
        <v>20508</v>
      </c>
      <c r="L161" s="1">
        <v>46057</v>
      </c>
      <c r="M161" t="s">
        <v>36</v>
      </c>
      <c r="N161" t="s">
        <v>234</v>
      </c>
      <c r="O161">
        <v>379001</v>
      </c>
      <c r="P161" t="s">
        <v>32</v>
      </c>
      <c r="Q161" t="s">
        <v>814</v>
      </c>
      <c r="R161" s="1">
        <v>44470</v>
      </c>
      <c r="S161" t="s">
        <v>42</v>
      </c>
      <c r="T161" s="1">
        <v>44470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1</v>
      </c>
      <c r="BI161" t="s">
        <v>864</v>
      </c>
      <c r="BJ161" t="s">
        <v>1067</v>
      </c>
      <c r="BK161">
        <v>1</v>
      </c>
      <c r="BN161" t="s">
        <v>341</v>
      </c>
      <c r="BO161" t="s">
        <v>222</v>
      </c>
      <c r="BP161">
        <v>27216</v>
      </c>
      <c r="BQ161">
        <v>10</v>
      </c>
      <c r="BR161">
        <v>3</v>
      </c>
      <c r="BS161">
        <v>0</v>
      </c>
      <c r="BT161">
        <v>0</v>
      </c>
      <c r="BU161">
        <v>0</v>
      </c>
      <c r="BV161">
        <v>3</v>
      </c>
      <c r="BW161">
        <v>0</v>
      </c>
      <c r="BX161">
        <v>0</v>
      </c>
      <c r="BY161">
        <v>0</v>
      </c>
      <c r="BZ161">
        <v>0</v>
      </c>
      <c r="CA161">
        <v>0</v>
      </c>
      <c r="CB161">
        <v>13</v>
      </c>
      <c r="CC161">
        <v>0</v>
      </c>
      <c r="CF161">
        <v>0</v>
      </c>
      <c r="CG161">
        <v>2</v>
      </c>
      <c r="CH161">
        <v>13</v>
      </c>
      <c r="CI161" t="s">
        <v>33</v>
      </c>
      <c r="CK161">
        <v>2</v>
      </c>
    </row>
    <row r="162" spans="1:89" x14ac:dyDescent="0.35">
      <c r="A162" t="str">
        <f>_xlfn.XLOOKUP(Table1[[#This Row],[HMIS Project ID]],'Quick HIC'!G:G,'Quick HIC'!D:D,"",0)</f>
        <v>Catawba</v>
      </c>
      <c r="B162">
        <v>18</v>
      </c>
      <c r="C162" t="s">
        <v>222</v>
      </c>
      <c r="D162" t="s">
        <v>41</v>
      </c>
      <c r="E162" t="s">
        <v>270</v>
      </c>
      <c r="F162">
        <v>2026</v>
      </c>
      <c r="G162" t="s">
        <v>321</v>
      </c>
      <c r="H162">
        <v>1653</v>
      </c>
      <c r="I162" t="s">
        <v>322</v>
      </c>
      <c r="K162">
        <v>1665</v>
      </c>
      <c r="L162" s="1">
        <v>46057</v>
      </c>
      <c r="M162" t="s">
        <v>36</v>
      </c>
      <c r="N162" t="s">
        <v>234</v>
      </c>
      <c r="O162">
        <v>371338</v>
      </c>
      <c r="P162" t="s">
        <v>34</v>
      </c>
      <c r="Q162" t="s">
        <v>814</v>
      </c>
      <c r="R162" s="1">
        <v>45322</v>
      </c>
      <c r="S162" t="s">
        <v>24</v>
      </c>
      <c r="T162" s="1">
        <v>39405</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1</v>
      </c>
      <c r="BI162" t="s">
        <v>842</v>
      </c>
      <c r="BJ162" t="s">
        <v>1067</v>
      </c>
      <c r="BK162">
        <v>0</v>
      </c>
      <c r="BL162" t="s">
        <v>323</v>
      </c>
      <c r="BN162" t="s">
        <v>316</v>
      </c>
      <c r="BO162" t="s">
        <v>222</v>
      </c>
      <c r="BP162">
        <v>28601</v>
      </c>
      <c r="BQ162">
        <v>56</v>
      </c>
      <c r="BR162">
        <v>14</v>
      </c>
      <c r="BS162">
        <v>0</v>
      </c>
      <c r="BT162">
        <v>0</v>
      </c>
      <c r="BU162">
        <v>0</v>
      </c>
      <c r="BV162">
        <v>0</v>
      </c>
      <c r="BW162">
        <v>0</v>
      </c>
      <c r="BX162">
        <v>0</v>
      </c>
      <c r="BY162">
        <v>0</v>
      </c>
      <c r="BZ162">
        <v>0</v>
      </c>
      <c r="CA162">
        <v>0</v>
      </c>
      <c r="CB162">
        <v>56</v>
      </c>
      <c r="CC162">
        <v>0</v>
      </c>
      <c r="CF162">
        <v>0</v>
      </c>
      <c r="CG162">
        <v>27</v>
      </c>
      <c r="CH162">
        <v>56</v>
      </c>
      <c r="CI162" t="s">
        <v>33</v>
      </c>
      <c r="CK162">
        <v>2</v>
      </c>
    </row>
    <row r="163" spans="1:89" x14ac:dyDescent="0.35">
      <c r="A163" t="str">
        <f>_xlfn.XLOOKUP(Table1[[#This Row],[HMIS Project ID]],'Quick HIC'!G:G,'Quick HIC'!D:D,"",0)</f>
        <v>Catawba</v>
      </c>
      <c r="B163">
        <v>87</v>
      </c>
      <c r="C163" t="s">
        <v>222</v>
      </c>
      <c r="D163" t="s">
        <v>41</v>
      </c>
      <c r="E163" t="s">
        <v>270</v>
      </c>
      <c r="F163">
        <v>2026</v>
      </c>
      <c r="G163" t="s">
        <v>321</v>
      </c>
      <c r="H163">
        <v>1653</v>
      </c>
      <c r="I163" t="s">
        <v>494</v>
      </c>
      <c r="K163">
        <v>5783</v>
      </c>
      <c r="L163" s="1">
        <v>46057</v>
      </c>
      <c r="M163" t="s">
        <v>40</v>
      </c>
      <c r="O163">
        <v>371338</v>
      </c>
      <c r="P163" t="s">
        <v>34</v>
      </c>
      <c r="Q163" t="s">
        <v>814</v>
      </c>
      <c r="R163" s="1">
        <v>45322</v>
      </c>
      <c r="S163" t="s">
        <v>24</v>
      </c>
      <c r="T163" s="1">
        <v>42005</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c r="BF163">
        <v>0</v>
      </c>
      <c r="BG163">
        <v>0</v>
      </c>
      <c r="BH163">
        <v>1</v>
      </c>
      <c r="BI163" t="s">
        <v>266</v>
      </c>
      <c r="BJ163" t="s">
        <v>1066</v>
      </c>
      <c r="BK163">
        <v>0</v>
      </c>
      <c r="BL163" t="s">
        <v>323</v>
      </c>
      <c r="BN163" t="s">
        <v>316</v>
      </c>
      <c r="BO163" t="s">
        <v>222</v>
      </c>
      <c r="BP163">
        <v>28601</v>
      </c>
      <c r="BQ163">
        <v>30</v>
      </c>
      <c r="BR163">
        <v>7</v>
      </c>
      <c r="BS163">
        <v>0</v>
      </c>
      <c r="BT163">
        <v>0</v>
      </c>
      <c r="BU163">
        <v>0</v>
      </c>
      <c r="BV163">
        <v>0</v>
      </c>
      <c r="BW163">
        <v>0</v>
      </c>
      <c r="BX163">
        <v>0</v>
      </c>
      <c r="BY163">
        <v>0</v>
      </c>
      <c r="BZ163">
        <v>0</v>
      </c>
      <c r="CA163">
        <v>0</v>
      </c>
      <c r="CB163">
        <v>30</v>
      </c>
      <c r="CC163">
        <v>0</v>
      </c>
      <c r="CF163">
        <v>0</v>
      </c>
      <c r="CG163">
        <v>22</v>
      </c>
      <c r="CH163">
        <v>30</v>
      </c>
      <c r="CI163" t="s">
        <v>33</v>
      </c>
      <c r="CK163">
        <v>2</v>
      </c>
    </row>
    <row r="164" spans="1:89" x14ac:dyDescent="0.35">
      <c r="A164" t="str">
        <f>_xlfn.XLOOKUP(Table1[[#This Row],[HMIS Project ID]],'Quick HIC'!G:G,'Quick HIC'!D:D,"",0)</f>
        <v>Rowan</v>
      </c>
      <c r="B164">
        <v>60</v>
      </c>
      <c r="C164" t="s">
        <v>222</v>
      </c>
      <c r="D164" t="s">
        <v>41</v>
      </c>
      <c r="E164" t="s">
        <v>270</v>
      </c>
      <c r="F164">
        <v>2026</v>
      </c>
      <c r="G164" t="s">
        <v>431</v>
      </c>
      <c r="H164">
        <v>4950</v>
      </c>
      <c r="I164" t="s">
        <v>866</v>
      </c>
      <c r="K164">
        <v>4951</v>
      </c>
      <c r="L164" s="1">
        <v>46057</v>
      </c>
      <c r="M164" t="s">
        <v>36</v>
      </c>
      <c r="N164" t="s">
        <v>234</v>
      </c>
      <c r="O164">
        <v>379159</v>
      </c>
      <c r="P164" t="s">
        <v>32</v>
      </c>
      <c r="Q164" t="s">
        <v>814</v>
      </c>
      <c r="R164" s="1">
        <v>44951</v>
      </c>
      <c r="S164" t="s">
        <v>42</v>
      </c>
      <c r="T164" s="1">
        <v>40179</v>
      </c>
      <c r="V164">
        <v>1</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1</v>
      </c>
      <c r="BI164" t="s">
        <v>867</v>
      </c>
      <c r="BJ164" t="s">
        <v>1067</v>
      </c>
      <c r="BK164">
        <v>1</v>
      </c>
      <c r="BL164" t="s">
        <v>868</v>
      </c>
      <c r="BN164" t="s">
        <v>281</v>
      </c>
      <c r="BO164" t="s">
        <v>222</v>
      </c>
      <c r="BP164">
        <v>28144</v>
      </c>
      <c r="BQ164">
        <v>13</v>
      </c>
      <c r="BR164">
        <v>4</v>
      </c>
      <c r="BS164">
        <v>0</v>
      </c>
      <c r="BT164">
        <v>0</v>
      </c>
      <c r="BU164">
        <v>0</v>
      </c>
      <c r="BV164">
        <v>12</v>
      </c>
      <c r="BW164">
        <v>0</v>
      </c>
      <c r="BX164">
        <v>0</v>
      </c>
      <c r="BY164">
        <v>0</v>
      </c>
      <c r="BZ164">
        <v>0</v>
      </c>
      <c r="CA164">
        <v>0</v>
      </c>
      <c r="CB164">
        <v>25</v>
      </c>
      <c r="CC164">
        <v>0</v>
      </c>
      <c r="CF164">
        <v>0</v>
      </c>
      <c r="CG164">
        <v>5</v>
      </c>
      <c r="CH164">
        <v>25</v>
      </c>
      <c r="CI164" t="s">
        <v>33</v>
      </c>
      <c r="CK164">
        <v>2</v>
      </c>
    </row>
    <row r="165" spans="1:89" x14ac:dyDescent="0.35">
      <c r="A165" t="str">
        <f>_xlfn.XLOOKUP(Table1[[#This Row],[HMIS Project ID]],'Quick HIC'!G:G,'Quick HIC'!D:D,"",0)</f>
        <v>Carteret</v>
      </c>
      <c r="B165">
        <v>82</v>
      </c>
      <c r="C165" t="s">
        <v>222</v>
      </c>
      <c r="D165" t="s">
        <v>41</v>
      </c>
      <c r="E165" t="s">
        <v>270</v>
      </c>
      <c r="F165">
        <v>2026</v>
      </c>
      <c r="G165" t="s">
        <v>484</v>
      </c>
      <c r="H165">
        <v>5576</v>
      </c>
      <c r="I165" t="s">
        <v>485</v>
      </c>
      <c r="K165">
        <v>5577</v>
      </c>
      <c r="L165" s="1">
        <v>46057</v>
      </c>
      <c r="M165" t="s">
        <v>36</v>
      </c>
      <c r="N165" t="s">
        <v>234</v>
      </c>
      <c r="O165">
        <v>379031</v>
      </c>
      <c r="P165" t="s">
        <v>33</v>
      </c>
      <c r="Q165" t="s">
        <v>814</v>
      </c>
      <c r="R165" s="1">
        <v>46057</v>
      </c>
      <c r="S165" t="s">
        <v>24</v>
      </c>
      <c r="T165" s="1">
        <v>41304</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0</v>
      </c>
      <c r="BD165">
        <v>0</v>
      </c>
      <c r="BE165">
        <v>0</v>
      </c>
      <c r="BF165">
        <v>0</v>
      </c>
      <c r="BG165">
        <v>0</v>
      </c>
      <c r="BH165">
        <v>1</v>
      </c>
      <c r="BI165" t="s">
        <v>266</v>
      </c>
      <c r="BJ165" t="s">
        <v>1067</v>
      </c>
      <c r="BK165">
        <v>0</v>
      </c>
      <c r="BL165" t="s">
        <v>486</v>
      </c>
      <c r="BN165" t="s">
        <v>374</v>
      </c>
      <c r="BO165" t="s">
        <v>222</v>
      </c>
      <c r="BP165">
        <v>28557</v>
      </c>
      <c r="BQ165">
        <v>13</v>
      </c>
      <c r="BR165">
        <v>5</v>
      </c>
      <c r="BS165">
        <v>0</v>
      </c>
      <c r="BT165">
        <v>0</v>
      </c>
      <c r="BU165">
        <v>0</v>
      </c>
      <c r="BV165">
        <v>5</v>
      </c>
      <c r="BW165">
        <v>0</v>
      </c>
      <c r="BX165">
        <v>0</v>
      </c>
      <c r="BY165">
        <v>0</v>
      </c>
      <c r="BZ165">
        <v>0</v>
      </c>
      <c r="CA165">
        <v>0</v>
      </c>
      <c r="CB165">
        <v>18</v>
      </c>
      <c r="CC165">
        <v>0</v>
      </c>
      <c r="CF165">
        <v>0</v>
      </c>
      <c r="CG165">
        <v>18</v>
      </c>
      <c r="CH165">
        <v>18</v>
      </c>
      <c r="CI165" t="s">
        <v>33</v>
      </c>
      <c r="CK165">
        <v>2</v>
      </c>
    </row>
    <row r="166" spans="1:89" x14ac:dyDescent="0.35">
      <c r="A166" t="str">
        <f>_xlfn.XLOOKUP(Table1[[#This Row],[HMIS Project ID]],'Quick HIC'!G:G,'Quick HIC'!D:D,"",0)</f>
        <v>Davie</v>
      </c>
      <c r="B166">
        <v>182</v>
      </c>
      <c r="C166" t="s">
        <v>222</v>
      </c>
      <c r="D166" t="s">
        <v>41</v>
      </c>
      <c r="E166" t="s">
        <v>270</v>
      </c>
      <c r="F166">
        <v>2026</v>
      </c>
      <c r="G166" t="s">
        <v>675</v>
      </c>
      <c r="H166">
        <v>20353</v>
      </c>
      <c r="I166" t="s">
        <v>676</v>
      </c>
      <c r="K166">
        <v>20576</v>
      </c>
      <c r="L166" s="1">
        <v>46057</v>
      </c>
      <c r="M166" t="s">
        <v>36</v>
      </c>
      <c r="N166" t="s">
        <v>234</v>
      </c>
      <c r="O166">
        <v>379059</v>
      </c>
      <c r="P166" t="s">
        <v>34</v>
      </c>
      <c r="Q166" t="s">
        <v>814</v>
      </c>
      <c r="R166" s="1">
        <v>46057</v>
      </c>
      <c r="S166" t="s">
        <v>24</v>
      </c>
      <c r="T166" s="1">
        <v>45017</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c r="BF166">
        <v>0</v>
      </c>
      <c r="BG166">
        <v>0</v>
      </c>
      <c r="BH166">
        <v>1</v>
      </c>
      <c r="BI166" t="s">
        <v>677</v>
      </c>
      <c r="BJ166" t="s">
        <v>1067</v>
      </c>
      <c r="BK166">
        <v>0</v>
      </c>
      <c r="BL166" t="s">
        <v>678</v>
      </c>
      <c r="BN166" t="s">
        <v>679</v>
      </c>
      <c r="BO166" t="s">
        <v>222</v>
      </c>
      <c r="BP166">
        <v>27028</v>
      </c>
      <c r="BQ166">
        <v>4</v>
      </c>
      <c r="BR166">
        <v>1</v>
      </c>
      <c r="BS166">
        <v>0</v>
      </c>
      <c r="BT166">
        <v>0</v>
      </c>
      <c r="BU166">
        <v>0</v>
      </c>
      <c r="BV166">
        <v>0</v>
      </c>
      <c r="BW166">
        <v>0</v>
      </c>
      <c r="BX166">
        <v>0</v>
      </c>
      <c r="BY166">
        <v>0</v>
      </c>
      <c r="BZ166">
        <v>0</v>
      </c>
      <c r="CA166">
        <v>0</v>
      </c>
      <c r="CB166">
        <v>4</v>
      </c>
      <c r="CC166">
        <v>0</v>
      </c>
      <c r="CF166">
        <v>0</v>
      </c>
      <c r="CG166">
        <v>4</v>
      </c>
      <c r="CH166">
        <v>4</v>
      </c>
      <c r="CI166" t="s">
        <v>33</v>
      </c>
      <c r="CK166">
        <v>2</v>
      </c>
    </row>
    <row r="167" spans="1:89" x14ac:dyDescent="0.35">
      <c r="A167" t="str">
        <f>_xlfn.XLOOKUP(Table1[[#This Row],[HMIS Project ID]],'Quick HIC'!G:G,'Quick HIC'!D:D,"",0)</f>
        <v>Davie</v>
      </c>
      <c r="B167">
        <v>183</v>
      </c>
      <c r="C167" t="s">
        <v>222</v>
      </c>
      <c r="D167" t="s">
        <v>41</v>
      </c>
      <c r="E167" t="s">
        <v>270</v>
      </c>
      <c r="F167">
        <v>2026</v>
      </c>
      <c r="G167" t="s">
        <v>675</v>
      </c>
      <c r="H167">
        <v>20353</v>
      </c>
      <c r="I167" t="s">
        <v>912</v>
      </c>
      <c r="K167">
        <v>20577</v>
      </c>
      <c r="L167" s="1">
        <v>46057</v>
      </c>
      <c r="M167" t="s">
        <v>40</v>
      </c>
      <c r="O167">
        <v>379059</v>
      </c>
      <c r="P167" t="s">
        <v>33</v>
      </c>
      <c r="Q167" t="s">
        <v>814</v>
      </c>
      <c r="R167" s="1">
        <v>45324</v>
      </c>
      <c r="S167" t="s">
        <v>24</v>
      </c>
      <c r="T167" s="1">
        <v>45017</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1</v>
      </c>
      <c r="BI167" t="s">
        <v>677</v>
      </c>
      <c r="BJ167" t="s">
        <v>1067</v>
      </c>
      <c r="BK167">
        <v>0</v>
      </c>
      <c r="BL167" t="s">
        <v>678</v>
      </c>
      <c r="BN167" t="s">
        <v>679</v>
      </c>
      <c r="BO167" t="s">
        <v>222</v>
      </c>
      <c r="BP167">
        <v>27028</v>
      </c>
      <c r="BQ167">
        <v>10</v>
      </c>
      <c r="BR167">
        <v>2</v>
      </c>
      <c r="BS167">
        <v>0</v>
      </c>
      <c r="BT167">
        <v>0</v>
      </c>
      <c r="BU167">
        <v>0</v>
      </c>
      <c r="BV167">
        <v>0</v>
      </c>
      <c r="BW167">
        <v>0</v>
      </c>
      <c r="BX167">
        <v>0</v>
      </c>
      <c r="BY167">
        <v>0</v>
      </c>
      <c r="BZ167">
        <v>0</v>
      </c>
      <c r="CA167">
        <v>0</v>
      </c>
      <c r="CB167">
        <v>10</v>
      </c>
      <c r="CC167">
        <v>0</v>
      </c>
      <c r="CF167">
        <v>0</v>
      </c>
      <c r="CG167">
        <v>0</v>
      </c>
      <c r="CH167">
        <v>10</v>
      </c>
      <c r="CI167" t="s">
        <v>33</v>
      </c>
      <c r="CK167">
        <v>2</v>
      </c>
    </row>
    <row r="168" spans="1:89" x14ac:dyDescent="0.35">
      <c r="A168" t="str">
        <f>_xlfn.XLOOKUP(Table1[[#This Row],[HMIS Project ID]],'Quick HIC'!G:G,'Quick HIC'!D:D,"",0)</f>
        <v>Lee</v>
      </c>
      <c r="B168">
        <v>102</v>
      </c>
      <c r="C168" t="s">
        <v>222</v>
      </c>
      <c r="D168" t="s">
        <v>41</v>
      </c>
      <c r="E168" t="s">
        <v>270</v>
      </c>
      <c r="F168">
        <v>2026</v>
      </c>
      <c r="G168" t="s">
        <v>523</v>
      </c>
      <c r="H168">
        <v>7019</v>
      </c>
      <c r="I168" t="s">
        <v>880</v>
      </c>
      <c r="K168">
        <v>7020</v>
      </c>
      <c r="L168" s="1">
        <v>46057</v>
      </c>
      <c r="M168" t="s">
        <v>36</v>
      </c>
      <c r="N168" t="s">
        <v>234</v>
      </c>
      <c r="O168">
        <v>379105</v>
      </c>
      <c r="P168" t="s">
        <v>34</v>
      </c>
      <c r="Q168" t="s">
        <v>814</v>
      </c>
      <c r="R168" s="1">
        <v>46048</v>
      </c>
      <c r="S168" t="s">
        <v>24</v>
      </c>
      <c r="T168" s="1">
        <v>40179</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c r="BG168">
        <v>0</v>
      </c>
      <c r="BH168">
        <v>1</v>
      </c>
      <c r="BI168" t="s">
        <v>266</v>
      </c>
      <c r="BJ168" t="s">
        <v>1067</v>
      </c>
      <c r="BK168">
        <v>0</v>
      </c>
      <c r="BL168" t="s">
        <v>524</v>
      </c>
      <c r="BN168" t="s">
        <v>391</v>
      </c>
      <c r="BO168" t="s">
        <v>222</v>
      </c>
      <c r="BP168">
        <v>27330</v>
      </c>
      <c r="BQ168">
        <v>16</v>
      </c>
      <c r="BR168">
        <v>4</v>
      </c>
      <c r="BS168">
        <v>0</v>
      </c>
      <c r="BT168">
        <v>0</v>
      </c>
      <c r="BU168">
        <v>0</v>
      </c>
      <c r="BV168">
        <v>0</v>
      </c>
      <c r="BW168">
        <v>0</v>
      </c>
      <c r="BX168">
        <v>0</v>
      </c>
      <c r="BY168">
        <v>0</v>
      </c>
      <c r="BZ168">
        <v>0</v>
      </c>
      <c r="CA168">
        <v>0</v>
      </c>
      <c r="CB168">
        <v>16</v>
      </c>
      <c r="CC168">
        <v>0</v>
      </c>
      <c r="CF168">
        <v>1</v>
      </c>
      <c r="CG168">
        <v>17</v>
      </c>
      <c r="CH168">
        <v>17</v>
      </c>
      <c r="CI168" t="s">
        <v>33</v>
      </c>
      <c r="CK168">
        <v>2</v>
      </c>
    </row>
    <row r="169" spans="1:89" x14ac:dyDescent="0.35">
      <c r="A169" t="str">
        <f>_xlfn.XLOOKUP(Table1[[#This Row],[HMIS Project ID]],'Quick HIC'!G:G,'Quick HIC'!D:D,"",0)</f>
        <v>Moore</v>
      </c>
      <c r="B169">
        <v>46</v>
      </c>
      <c r="C169" t="s">
        <v>222</v>
      </c>
      <c r="D169" t="s">
        <v>41</v>
      </c>
      <c r="E169" t="s">
        <v>270</v>
      </c>
      <c r="F169">
        <v>2026</v>
      </c>
      <c r="G169" t="s">
        <v>392</v>
      </c>
      <c r="H169">
        <v>4862</v>
      </c>
      <c r="I169" t="s">
        <v>393</v>
      </c>
      <c r="K169">
        <v>4863</v>
      </c>
      <c r="L169" s="1">
        <v>46057</v>
      </c>
      <c r="M169" t="s">
        <v>36</v>
      </c>
      <c r="N169" t="s">
        <v>234</v>
      </c>
      <c r="O169">
        <v>379125</v>
      </c>
      <c r="P169" t="s">
        <v>33</v>
      </c>
      <c r="Q169" t="s">
        <v>814</v>
      </c>
      <c r="R169" s="1">
        <v>45686</v>
      </c>
      <c r="S169" t="s">
        <v>24</v>
      </c>
      <c r="T169" s="1">
        <v>40909</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0</v>
      </c>
      <c r="AV169">
        <v>0</v>
      </c>
      <c r="AW169">
        <v>0</v>
      </c>
      <c r="AX169">
        <v>0</v>
      </c>
      <c r="AY169">
        <v>0</v>
      </c>
      <c r="AZ169">
        <v>0</v>
      </c>
      <c r="BA169">
        <v>0</v>
      </c>
      <c r="BB169">
        <v>0</v>
      </c>
      <c r="BC169">
        <v>0</v>
      </c>
      <c r="BD169">
        <v>0</v>
      </c>
      <c r="BE169">
        <v>0</v>
      </c>
      <c r="BF169">
        <v>0</v>
      </c>
      <c r="BG169">
        <v>0</v>
      </c>
      <c r="BH169">
        <v>1</v>
      </c>
      <c r="BI169" t="s">
        <v>266</v>
      </c>
      <c r="BJ169" t="s">
        <v>1067</v>
      </c>
      <c r="BK169">
        <v>0</v>
      </c>
      <c r="BL169" t="s">
        <v>394</v>
      </c>
      <c r="BN169" t="s">
        <v>395</v>
      </c>
      <c r="BO169" t="s">
        <v>222</v>
      </c>
      <c r="BP169">
        <v>28315</v>
      </c>
      <c r="BQ169">
        <v>0</v>
      </c>
      <c r="BR169">
        <v>0</v>
      </c>
      <c r="BS169">
        <v>0</v>
      </c>
      <c r="BT169">
        <v>0</v>
      </c>
      <c r="BU169">
        <v>0</v>
      </c>
      <c r="BV169">
        <v>16</v>
      </c>
      <c r="BW169">
        <v>0</v>
      </c>
      <c r="BX169">
        <v>0</v>
      </c>
      <c r="BY169">
        <v>0</v>
      </c>
      <c r="BZ169">
        <v>0</v>
      </c>
      <c r="CA169">
        <v>0</v>
      </c>
      <c r="CB169">
        <v>16</v>
      </c>
      <c r="CC169">
        <v>0</v>
      </c>
      <c r="CF169">
        <v>0</v>
      </c>
      <c r="CG169">
        <v>13</v>
      </c>
      <c r="CH169">
        <v>16</v>
      </c>
      <c r="CI169" t="s">
        <v>33</v>
      </c>
      <c r="CK169">
        <v>2</v>
      </c>
    </row>
    <row r="170" spans="1:89" x14ac:dyDescent="0.35">
      <c r="A170" t="str">
        <f>_xlfn.XLOOKUP(Table1[[#This Row],[HMIS Project ID]],'Quick HIC'!G:G,'Quick HIC'!D:D,"",0)</f>
        <v>Scotland</v>
      </c>
      <c r="B170">
        <v>297</v>
      </c>
      <c r="C170" t="s">
        <v>222</v>
      </c>
      <c r="D170" t="s">
        <v>41</v>
      </c>
      <c r="E170" t="s">
        <v>270</v>
      </c>
      <c r="F170">
        <v>2026</v>
      </c>
      <c r="G170" t="s">
        <v>765</v>
      </c>
      <c r="H170">
        <v>20945</v>
      </c>
      <c r="I170" t="s">
        <v>766</v>
      </c>
      <c r="K170">
        <v>20946</v>
      </c>
      <c r="L170" s="1">
        <v>46057</v>
      </c>
      <c r="M170" t="s">
        <v>36</v>
      </c>
      <c r="N170" t="s">
        <v>234</v>
      </c>
      <c r="O170">
        <v>379165</v>
      </c>
      <c r="P170" t="s">
        <v>33</v>
      </c>
      <c r="Q170" t="s">
        <v>814</v>
      </c>
      <c r="R170" s="1">
        <v>45686</v>
      </c>
      <c r="S170" t="s">
        <v>24</v>
      </c>
      <c r="T170" s="1">
        <v>45686</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0</v>
      </c>
      <c r="BF170">
        <v>0</v>
      </c>
      <c r="BG170">
        <v>0</v>
      </c>
      <c r="BH170">
        <v>1</v>
      </c>
      <c r="BI170" t="s">
        <v>266</v>
      </c>
      <c r="BJ170" t="s">
        <v>1067</v>
      </c>
      <c r="BK170">
        <v>0</v>
      </c>
      <c r="BL170" t="s">
        <v>767</v>
      </c>
      <c r="BN170" t="s">
        <v>638</v>
      </c>
      <c r="BO170" t="s">
        <v>222</v>
      </c>
      <c r="BP170">
        <v>28352</v>
      </c>
      <c r="BQ170">
        <v>15</v>
      </c>
      <c r="BR170">
        <v>5</v>
      </c>
      <c r="BS170">
        <v>0</v>
      </c>
      <c r="BT170">
        <v>0</v>
      </c>
      <c r="BU170">
        <v>0</v>
      </c>
      <c r="BV170">
        <v>0</v>
      </c>
      <c r="BW170">
        <v>0</v>
      </c>
      <c r="BX170">
        <v>0</v>
      </c>
      <c r="BY170">
        <v>0</v>
      </c>
      <c r="BZ170">
        <v>0</v>
      </c>
      <c r="CA170">
        <v>0</v>
      </c>
      <c r="CB170">
        <v>15</v>
      </c>
      <c r="CC170">
        <v>0</v>
      </c>
      <c r="CF170">
        <v>0</v>
      </c>
      <c r="CG170">
        <v>13</v>
      </c>
      <c r="CH170">
        <v>15</v>
      </c>
      <c r="CI170" t="s">
        <v>33</v>
      </c>
      <c r="CK170">
        <v>2</v>
      </c>
    </row>
    <row r="171" spans="1:89" x14ac:dyDescent="0.35">
      <c r="A171" t="str">
        <f>_xlfn.XLOOKUP(Table1[[#This Row],[HMIS Project ID]],'Quick HIC'!G:G,'Quick HIC'!D:D,"",0)</f>
        <v>Rutherford</v>
      </c>
      <c r="B171">
        <v>112</v>
      </c>
      <c r="C171" t="s">
        <v>222</v>
      </c>
      <c r="D171" t="s">
        <v>41</v>
      </c>
      <c r="E171" t="s">
        <v>270</v>
      </c>
      <c r="F171">
        <v>2026</v>
      </c>
      <c r="G171" t="s">
        <v>548</v>
      </c>
      <c r="H171">
        <v>7182</v>
      </c>
      <c r="I171" t="s">
        <v>549</v>
      </c>
      <c r="K171">
        <v>7183</v>
      </c>
      <c r="L171" s="1">
        <v>46057</v>
      </c>
      <c r="M171" t="s">
        <v>36</v>
      </c>
      <c r="N171" t="s">
        <v>234</v>
      </c>
      <c r="O171">
        <v>379161</v>
      </c>
      <c r="P171" t="s">
        <v>32</v>
      </c>
      <c r="Q171" t="s">
        <v>814</v>
      </c>
      <c r="R171" s="1">
        <v>46057</v>
      </c>
      <c r="S171" t="s">
        <v>42</v>
      </c>
      <c r="T171" s="1">
        <v>42736</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0</v>
      </c>
      <c r="BH171">
        <v>1</v>
      </c>
      <c r="BI171" t="s">
        <v>888</v>
      </c>
      <c r="BJ171" t="s">
        <v>1067</v>
      </c>
      <c r="BK171">
        <v>1</v>
      </c>
      <c r="BL171" t="s">
        <v>889</v>
      </c>
      <c r="BN171" t="s">
        <v>550</v>
      </c>
      <c r="BO171" t="s">
        <v>222</v>
      </c>
      <c r="BP171">
        <v>28043</v>
      </c>
      <c r="BQ171">
        <v>7</v>
      </c>
      <c r="BR171">
        <v>2</v>
      </c>
      <c r="BS171">
        <v>0</v>
      </c>
      <c r="BT171">
        <v>0</v>
      </c>
      <c r="BU171">
        <v>0</v>
      </c>
      <c r="BV171">
        <v>6</v>
      </c>
      <c r="BW171">
        <v>0</v>
      </c>
      <c r="BX171">
        <v>0</v>
      </c>
      <c r="BY171">
        <v>0</v>
      </c>
      <c r="BZ171">
        <v>0</v>
      </c>
      <c r="CA171">
        <v>0</v>
      </c>
      <c r="CB171">
        <v>13</v>
      </c>
      <c r="CC171">
        <v>0</v>
      </c>
      <c r="CF171">
        <v>0</v>
      </c>
      <c r="CG171">
        <v>8</v>
      </c>
      <c r="CH171">
        <v>13</v>
      </c>
      <c r="CI171" t="s">
        <v>33</v>
      </c>
      <c r="CK171">
        <v>2</v>
      </c>
    </row>
    <row r="172" spans="1:89" x14ac:dyDescent="0.35">
      <c r="A172" t="str">
        <f>_xlfn.XLOOKUP(Table1[[#This Row],[HMIS Project ID]],'Quick HIC'!G:G,'Quick HIC'!D:D,"",0)</f>
        <v>Caswell</v>
      </c>
      <c r="B172">
        <v>236</v>
      </c>
      <c r="C172" t="s">
        <v>222</v>
      </c>
      <c r="D172" t="s">
        <v>41</v>
      </c>
      <c r="E172" t="s">
        <v>270</v>
      </c>
      <c r="F172">
        <v>2026</v>
      </c>
      <c r="G172" t="s">
        <v>697</v>
      </c>
      <c r="H172">
        <v>6796</v>
      </c>
      <c r="I172" t="s">
        <v>698</v>
      </c>
      <c r="K172">
        <v>20728</v>
      </c>
      <c r="L172" s="1">
        <v>46057</v>
      </c>
      <c r="M172" t="s">
        <v>36</v>
      </c>
      <c r="N172" t="s">
        <v>260</v>
      </c>
      <c r="O172">
        <v>379033</v>
      </c>
      <c r="P172" t="s">
        <v>32</v>
      </c>
      <c r="Q172" t="s">
        <v>814</v>
      </c>
      <c r="R172" s="1">
        <v>43101</v>
      </c>
      <c r="S172" t="s">
        <v>42</v>
      </c>
      <c r="T172" s="1">
        <v>43101</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c r="AU172">
        <v>0</v>
      </c>
      <c r="AV172">
        <v>0</v>
      </c>
      <c r="AW172">
        <v>0</v>
      </c>
      <c r="AX172">
        <v>0</v>
      </c>
      <c r="AY172">
        <v>0</v>
      </c>
      <c r="AZ172">
        <v>0</v>
      </c>
      <c r="BA172">
        <v>0</v>
      </c>
      <c r="BB172">
        <v>0</v>
      </c>
      <c r="BC172">
        <v>0</v>
      </c>
      <c r="BD172">
        <v>0</v>
      </c>
      <c r="BE172">
        <v>0</v>
      </c>
      <c r="BF172">
        <v>0</v>
      </c>
      <c r="BG172">
        <v>0</v>
      </c>
      <c r="BH172">
        <v>1</v>
      </c>
      <c r="BI172" t="s">
        <v>699</v>
      </c>
      <c r="BJ172" t="s">
        <v>1068</v>
      </c>
      <c r="BK172">
        <v>1</v>
      </c>
      <c r="BL172" t="s">
        <v>700</v>
      </c>
      <c r="BN172" t="s">
        <v>701</v>
      </c>
      <c r="BO172" t="s">
        <v>222</v>
      </c>
      <c r="BP172">
        <v>27379</v>
      </c>
      <c r="BQ172">
        <v>2</v>
      </c>
      <c r="BR172">
        <v>1</v>
      </c>
      <c r="BS172">
        <v>0</v>
      </c>
      <c r="BT172">
        <v>0</v>
      </c>
      <c r="BU172">
        <v>0</v>
      </c>
      <c r="BV172">
        <v>0</v>
      </c>
      <c r="BW172">
        <v>0</v>
      </c>
      <c r="BX172">
        <v>0</v>
      </c>
      <c r="BY172">
        <v>0</v>
      </c>
      <c r="BZ172">
        <v>0</v>
      </c>
      <c r="CA172">
        <v>0</v>
      </c>
      <c r="CB172">
        <v>2</v>
      </c>
      <c r="CC172">
        <v>0</v>
      </c>
      <c r="CF172">
        <v>0</v>
      </c>
      <c r="CG172">
        <v>0</v>
      </c>
      <c r="CH172">
        <v>2</v>
      </c>
      <c r="CI172" t="s">
        <v>33</v>
      </c>
      <c r="CK172">
        <v>2</v>
      </c>
    </row>
    <row r="173" spans="1:89" x14ac:dyDescent="0.35">
      <c r="A173" t="str">
        <f>_xlfn.XLOOKUP(Table1[[#This Row],[HMIS Project ID]],'Quick HIC'!G:G,'Quick HIC'!D:D,"",0)</f>
        <v>Davidson</v>
      </c>
      <c r="B173">
        <v>47</v>
      </c>
      <c r="C173" t="s">
        <v>222</v>
      </c>
      <c r="D173" t="s">
        <v>41</v>
      </c>
      <c r="E173" t="s">
        <v>270</v>
      </c>
      <c r="F173">
        <v>2026</v>
      </c>
      <c r="G173" t="s">
        <v>396</v>
      </c>
      <c r="H173">
        <v>1059</v>
      </c>
      <c r="I173" t="s">
        <v>857</v>
      </c>
      <c r="K173">
        <v>4864</v>
      </c>
      <c r="L173" s="1">
        <v>46057</v>
      </c>
      <c r="M173" t="s">
        <v>36</v>
      </c>
      <c r="N173" t="s">
        <v>234</v>
      </c>
      <c r="O173">
        <v>379057</v>
      </c>
      <c r="P173" t="s">
        <v>32</v>
      </c>
      <c r="Q173" t="s">
        <v>814</v>
      </c>
      <c r="R173" s="1">
        <v>46057</v>
      </c>
      <c r="S173" t="s">
        <v>42</v>
      </c>
      <c r="T173" s="1">
        <v>40179</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1</v>
      </c>
      <c r="BI173" t="s">
        <v>850</v>
      </c>
      <c r="BJ173" t="s">
        <v>1067</v>
      </c>
      <c r="BK173">
        <v>1</v>
      </c>
      <c r="BN173" t="s">
        <v>333</v>
      </c>
      <c r="BO173" t="s">
        <v>222</v>
      </c>
      <c r="BP173">
        <v>27295</v>
      </c>
      <c r="BQ173">
        <v>8</v>
      </c>
      <c r="BR173">
        <v>2</v>
      </c>
      <c r="BS173">
        <v>0</v>
      </c>
      <c r="BT173">
        <v>0</v>
      </c>
      <c r="BU173">
        <v>0</v>
      </c>
      <c r="BV173">
        <v>8</v>
      </c>
      <c r="BW173">
        <v>0</v>
      </c>
      <c r="BX173">
        <v>0</v>
      </c>
      <c r="BY173">
        <v>0</v>
      </c>
      <c r="BZ173">
        <v>0</v>
      </c>
      <c r="CA173">
        <v>0</v>
      </c>
      <c r="CB173">
        <v>16</v>
      </c>
      <c r="CC173">
        <v>0</v>
      </c>
      <c r="CF173">
        <v>0</v>
      </c>
      <c r="CG173">
        <v>5</v>
      </c>
      <c r="CH173">
        <v>16</v>
      </c>
      <c r="CI173" t="s">
        <v>33</v>
      </c>
      <c r="CK173">
        <v>2</v>
      </c>
    </row>
    <row r="174" spans="1:89" x14ac:dyDescent="0.35">
      <c r="A174" t="str">
        <f>_xlfn.XLOOKUP(Table1[[#This Row],[HMIS Project ID]],'Quick HIC'!G:G,'Quick HIC'!D:D,"",0)</f>
        <v>Duplin</v>
      </c>
      <c r="B174">
        <v>309</v>
      </c>
      <c r="C174" t="s">
        <v>222</v>
      </c>
      <c r="D174" t="s">
        <v>41</v>
      </c>
      <c r="E174" t="s">
        <v>270</v>
      </c>
      <c r="F174">
        <v>2026</v>
      </c>
      <c r="G174" t="s">
        <v>577</v>
      </c>
      <c r="H174">
        <v>20071</v>
      </c>
      <c r="I174" t="s">
        <v>781</v>
      </c>
      <c r="K174">
        <v>20972</v>
      </c>
      <c r="L174" s="1">
        <v>46057</v>
      </c>
      <c r="M174" t="s">
        <v>38</v>
      </c>
      <c r="O174">
        <v>379061</v>
      </c>
      <c r="P174" t="s">
        <v>33</v>
      </c>
      <c r="Q174" t="s">
        <v>814</v>
      </c>
      <c r="R174" s="1">
        <v>45686</v>
      </c>
      <c r="S174" t="s">
        <v>24</v>
      </c>
      <c r="T174" s="1">
        <v>45686</v>
      </c>
      <c r="V174">
        <v>0</v>
      </c>
      <c r="W174">
        <v>0</v>
      </c>
      <c r="X174">
        <v>0</v>
      </c>
      <c r="Y174">
        <v>0</v>
      </c>
      <c r="Z174">
        <v>0</v>
      </c>
      <c r="AA174">
        <v>0</v>
      </c>
      <c r="AB174">
        <v>0</v>
      </c>
      <c r="AC174">
        <v>0</v>
      </c>
      <c r="AD174">
        <v>0</v>
      </c>
      <c r="AE174">
        <v>0</v>
      </c>
      <c r="AF174">
        <v>0</v>
      </c>
      <c r="AG174">
        <v>0</v>
      </c>
      <c r="AH174">
        <v>0</v>
      </c>
      <c r="AI174">
        <v>0</v>
      </c>
      <c r="AJ174">
        <v>0</v>
      </c>
      <c r="AK174">
        <v>0</v>
      </c>
      <c r="AL174">
        <v>1</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J174" t="s">
        <v>1068</v>
      </c>
      <c r="BK174">
        <v>0</v>
      </c>
      <c r="BN174" t="s">
        <v>714</v>
      </c>
      <c r="BO174" t="s">
        <v>222</v>
      </c>
      <c r="BP174">
        <v>28466</v>
      </c>
      <c r="BQ174">
        <v>0</v>
      </c>
      <c r="BR174">
        <v>0</v>
      </c>
      <c r="BS174">
        <v>0</v>
      </c>
      <c r="BT174">
        <v>0</v>
      </c>
      <c r="BU174">
        <v>0</v>
      </c>
      <c r="BV174">
        <v>1</v>
      </c>
      <c r="BW174">
        <v>1</v>
      </c>
      <c r="BX174">
        <v>0</v>
      </c>
      <c r="BY174">
        <v>0</v>
      </c>
      <c r="BZ174">
        <v>0</v>
      </c>
      <c r="CA174">
        <v>0</v>
      </c>
      <c r="CB174">
        <v>1</v>
      </c>
      <c r="CC174">
        <v>0</v>
      </c>
      <c r="CF174">
        <v>0</v>
      </c>
      <c r="CG174">
        <v>1</v>
      </c>
      <c r="CH174">
        <v>1</v>
      </c>
      <c r="CI174" t="s">
        <v>33</v>
      </c>
      <c r="CK174">
        <v>2</v>
      </c>
    </row>
    <row r="175" spans="1:89" x14ac:dyDescent="0.35">
      <c r="A175" t="str">
        <f>_xlfn.XLOOKUP(Table1[[#This Row],[HMIS Project ID]],'Quick HIC'!G:G,'Quick HIC'!D:D,"",0)</f>
        <v>Harnett</v>
      </c>
      <c r="B175">
        <v>157</v>
      </c>
      <c r="C175" t="s">
        <v>222</v>
      </c>
      <c r="D175" t="s">
        <v>41</v>
      </c>
      <c r="E175" t="s">
        <v>270</v>
      </c>
      <c r="F175">
        <v>2026</v>
      </c>
      <c r="G175" t="s">
        <v>577</v>
      </c>
      <c r="H175">
        <v>20071</v>
      </c>
      <c r="I175" t="s">
        <v>622</v>
      </c>
      <c r="K175">
        <v>20376</v>
      </c>
      <c r="L175" s="1">
        <v>46057</v>
      </c>
      <c r="M175" t="s">
        <v>38</v>
      </c>
      <c r="O175">
        <v>379085</v>
      </c>
      <c r="P175" t="s">
        <v>33</v>
      </c>
      <c r="Q175" t="s">
        <v>814</v>
      </c>
      <c r="R175" s="1">
        <v>45322</v>
      </c>
      <c r="S175" t="s">
        <v>24</v>
      </c>
      <c r="T175" s="1">
        <v>44223</v>
      </c>
      <c r="V175">
        <v>0</v>
      </c>
      <c r="W175">
        <v>0</v>
      </c>
      <c r="X175">
        <v>0</v>
      </c>
      <c r="Y175">
        <v>0</v>
      </c>
      <c r="Z175">
        <v>0</v>
      </c>
      <c r="AA175">
        <v>0</v>
      </c>
      <c r="AB175">
        <v>0</v>
      </c>
      <c r="AC175">
        <v>0</v>
      </c>
      <c r="AD175">
        <v>0</v>
      </c>
      <c r="AE175">
        <v>0</v>
      </c>
      <c r="AF175">
        <v>0</v>
      </c>
      <c r="AG175">
        <v>0</v>
      </c>
      <c r="AH175">
        <v>0</v>
      </c>
      <c r="AI175">
        <v>0</v>
      </c>
      <c r="AJ175">
        <v>0</v>
      </c>
      <c r="AK175">
        <v>0</v>
      </c>
      <c r="AL175">
        <v>1</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J175" t="s">
        <v>1068</v>
      </c>
      <c r="BK175">
        <v>0</v>
      </c>
      <c r="BN175" t="s">
        <v>778</v>
      </c>
      <c r="BO175" t="s">
        <v>222</v>
      </c>
      <c r="BP175">
        <v>28339</v>
      </c>
      <c r="BQ175">
        <v>0</v>
      </c>
      <c r="BR175">
        <v>0</v>
      </c>
      <c r="BS175">
        <v>0</v>
      </c>
      <c r="BT175">
        <v>0</v>
      </c>
      <c r="BU175">
        <v>0</v>
      </c>
      <c r="BV175">
        <v>4</v>
      </c>
      <c r="BW175">
        <v>4</v>
      </c>
      <c r="BX175">
        <v>0</v>
      </c>
      <c r="BY175">
        <v>0</v>
      </c>
      <c r="BZ175">
        <v>0</v>
      </c>
      <c r="CA175">
        <v>0</v>
      </c>
      <c r="CB175">
        <v>4</v>
      </c>
      <c r="CC175">
        <v>0</v>
      </c>
      <c r="CF175">
        <v>0</v>
      </c>
      <c r="CG175">
        <v>4</v>
      </c>
      <c r="CH175">
        <v>4</v>
      </c>
      <c r="CI175" t="s">
        <v>33</v>
      </c>
      <c r="CK175">
        <v>2</v>
      </c>
    </row>
    <row r="176" spans="1:89" x14ac:dyDescent="0.35">
      <c r="A176" t="str">
        <f>_xlfn.XLOOKUP(Table1[[#This Row],[HMIS Project ID]],'Quick HIC'!G:G,'Quick HIC'!D:D,"",0)</f>
        <v>Hoke</v>
      </c>
      <c r="B176">
        <v>158</v>
      </c>
      <c r="C176" t="s">
        <v>222</v>
      </c>
      <c r="D176" t="s">
        <v>41</v>
      </c>
      <c r="E176" t="s">
        <v>270</v>
      </c>
      <c r="F176">
        <v>2026</v>
      </c>
      <c r="G176" t="s">
        <v>577</v>
      </c>
      <c r="H176">
        <v>20071</v>
      </c>
      <c r="I176" t="s">
        <v>623</v>
      </c>
      <c r="K176">
        <v>20377</v>
      </c>
      <c r="L176" s="1">
        <v>46057</v>
      </c>
      <c r="M176" t="s">
        <v>38</v>
      </c>
      <c r="O176">
        <v>379093</v>
      </c>
      <c r="P176" t="s">
        <v>33</v>
      </c>
      <c r="Q176" t="s">
        <v>814</v>
      </c>
      <c r="R176" s="1">
        <v>45322</v>
      </c>
      <c r="S176" t="s">
        <v>24</v>
      </c>
      <c r="T176" s="1">
        <v>44223</v>
      </c>
      <c r="V176">
        <v>0</v>
      </c>
      <c r="W176">
        <v>0</v>
      </c>
      <c r="X176">
        <v>0</v>
      </c>
      <c r="Y176">
        <v>0</v>
      </c>
      <c r="Z176">
        <v>0</v>
      </c>
      <c r="AA176">
        <v>0</v>
      </c>
      <c r="AB176">
        <v>0</v>
      </c>
      <c r="AC176">
        <v>0</v>
      </c>
      <c r="AD176">
        <v>0</v>
      </c>
      <c r="AE176">
        <v>0</v>
      </c>
      <c r="AF176">
        <v>0</v>
      </c>
      <c r="AG176">
        <v>0</v>
      </c>
      <c r="AH176">
        <v>0</v>
      </c>
      <c r="AI176">
        <v>0</v>
      </c>
      <c r="AJ176">
        <v>0</v>
      </c>
      <c r="AK176">
        <v>0</v>
      </c>
      <c r="AL176">
        <v>1</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J176" t="s">
        <v>1068</v>
      </c>
      <c r="BK176">
        <v>0</v>
      </c>
      <c r="BN176" t="s">
        <v>905</v>
      </c>
      <c r="BO176" t="s">
        <v>222</v>
      </c>
      <c r="BP176">
        <v>28376</v>
      </c>
      <c r="BQ176">
        <v>0</v>
      </c>
      <c r="BR176">
        <v>0</v>
      </c>
      <c r="BS176">
        <v>0</v>
      </c>
      <c r="BT176">
        <v>0</v>
      </c>
      <c r="BU176">
        <v>0</v>
      </c>
      <c r="BV176">
        <v>1</v>
      </c>
      <c r="BW176">
        <v>1</v>
      </c>
      <c r="BX176">
        <v>0</v>
      </c>
      <c r="BY176">
        <v>0</v>
      </c>
      <c r="BZ176">
        <v>0</v>
      </c>
      <c r="CA176">
        <v>0</v>
      </c>
      <c r="CB176">
        <v>1</v>
      </c>
      <c r="CC176">
        <v>0</v>
      </c>
      <c r="CF176">
        <v>0</v>
      </c>
      <c r="CG176">
        <v>1</v>
      </c>
      <c r="CH176">
        <v>1</v>
      </c>
      <c r="CI176" t="s">
        <v>33</v>
      </c>
      <c r="CK176">
        <v>2</v>
      </c>
    </row>
    <row r="177" spans="1:89" x14ac:dyDescent="0.35">
      <c r="A177" t="str">
        <f>_xlfn.XLOOKUP(Table1[[#This Row],[HMIS Project ID]],'Quick HIC'!G:G,'Quick HIC'!D:D,"",0)</f>
        <v>Jones</v>
      </c>
      <c r="B177">
        <v>185</v>
      </c>
      <c r="C177" t="s">
        <v>222</v>
      </c>
      <c r="D177" t="s">
        <v>41</v>
      </c>
      <c r="E177" t="s">
        <v>270</v>
      </c>
      <c r="F177">
        <v>2026</v>
      </c>
      <c r="G177" t="s">
        <v>577</v>
      </c>
      <c r="H177">
        <v>20071</v>
      </c>
      <c r="I177" t="s">
        <v>680</v>
      </c>
      <c r="K177">
        <v>20584</v>
      </c>
      <c r="L177" s="1">
        <v>46057</v>
      </c>
      <c r="M177" t="s">
        <v>38</v>
      </c>
      <c r="O177">
        <v>379101</v>
      </c>
      <c r="P177" t="s">
        <v>33</v>
      </c>
      <c r="Q177" t="s">
        <v>814</v>
      </c>
      <c r="R177" s="1">
        <v>45686</v>
      </c>
      <c r="S177" t="s">
        <v>24</v>
      </c>
      <c r="T177" s="1">
        <v>44951</v>
      </c>
      <c r="V177">
        <v>0</v>
      </c>
      <c r="W177">
        <v>0</v>
      </c>
      <c r="X177">
        <v>0</v>
      </c>
      <c r="Y177">
        <v>0</v>
      </c>
      <c r="Z177">
        <v>0</v>
      </c>
      <c r="AA177">
        <v>0</v>
      </c>
      <c r="AB177">
        <v>0</v>
      </c>
      <c r="AC177">
        <v>0</v>
      </c>
      <c r="AD177">
        <v>0</v>
      </c>
      <c r="AE177">
        <v>0</v>
      </c>
      <c r="AF177">
        <v>0</v>
      </c>
      <c r="AG177">
        <v>0</v>
      </c>
      <c r="AH177">
        <v>0</v>
      </c>
      <c r="AI177">
        <v>0</v>
      </c>
      <c r="AJ177">
        <v>0</v>
      </c>
      <c r="AK177">
        <v>0</v>
      </c>
      <c r="AL177">
        <v>1</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J177" t="s">
        <v>1068</v>
      </c>
      <c r="BK177">
        <v>0</v>
      </c>
      <c r="BN177" t="s">
        <v>913</v>
      </c>
      <c r="BO177" t="s">
        <v>222</v>
      </c>
      <c r="BP177">
        <v>28555</v>
      </c>
      <c r="BQ177">
        <v>0</v>
      </c>
      <c r="BR177">
        <v>0</v>
      </c>
      <c r="BS177">
        <v>0</v>
      </c>
      <c r="BT177">
        <v>0</v>
      </c>
      <c r="BU177">
        <v>0</v>
      </c>
      <c r="BV177">
        <v>2</v>
      </c>
      <c r="BW177">
        <v>2</v>
      </c>
      <c r="BX177">
        <v>0</v>
      </c>
      <c r="BY177">
        <v>0</v>
      </c>
      <c r="BZ177">
        <v>0</v>
      </c>
      <c r="CA177">
        <v>0</v>
      </c>
      <c r="CB177">
        <v>2</v>
      </c>
      <c r="CC177">
        <v>0</v>
      </c>
      <c r="CF177">
        <v>0</v>
      </c>
      <c r="CG177">
        <v>2</v>
      </c>
      <c r="CH177">
        <v>2</v>
      </c>
      <c r="CI177" t="s">
        <v>33</v>
      </c>
      <c r="CK177">
        <v>2</v>
      </c>
    </row>
    <row r="178" spans="1:89" x14ac:dyDescent="0.35">
      <c r="A178" t="str">
        <f>_xlfn.XLOOKUP(Table1[[#This Row],[HMIS Project ID]],'Quick HIC'!G:G,'Quick HIC'!D:D,"",0)</f>
        <v>Lee</v>
      </c>
      <c r="B178">
        <v>130</v>
      </c>
      <c r="C178" t="s">
        <v>222</v>
      </c>
      <c r="D178" t="s">
        <v>41</v>
      </c>
      <c r="E178" t="s">
        <v>270</v>
      </c>
      <c r="F178">
        <v>2026</v>
      </c>
      <c r="G178" t="s">
        <v>577</v>
      </c>
      <c r="H178">
        <v>20071</v>
      </c>
      <c r="I178" t="s">
        <v>578</v>
      </c>
      <c r="K178">
        <v>20072</v>
      </c>
      <c r="L178" s="1">
        <v>46057</v>
      </c>
      <c r="M178" t="s">
        <v>38</v>
      </c>
      <c r="O178">
        <v>379105</v>
      </c>
      <c r="P178" t="s">
        <v>33</v>
      </c>
      <c r="Q178" t="s">
        <v>814</v>
      </c>
      <c r="R178" s="1">
        <v>45686</v>
      </c>
      <c r="S178" t="s">
        <v>24</v>
      </c>
      <c r="T178" s="1">
        <v>43495</v>
      </c>
      <c r="V178">
        <v>0</v>
      </c>
      <c r="W178">
        <v>0</v>
      </c>
      <c r="X178">
        <v>0</v>
      </c>
      <c r="Y178">
        <v>0</v>
      </c>
      <c r="Z178">
        <v>0</v>
      </c>
      <c r="AA178">
        <v>0</v>
      </c>
      <c r="AB178">
        <v>0</v>
      </c>
      <c r="AC178">
        <v>0</v>
      </c>
      <c r="AD178">
        <v>0</v>
      </c>
      <c r="AE178">
        <v>0</v>
      </c>
      <c r="AF178">
        <v>0</v>
      </c>
      <c r="AG178">
        <v>0</v>
      </c>
      <c r="AH178">
        <v>0</v>
      </c>
      <c r="AI178">
        <v>0</v>
      </c>
      <c r="AJ178">
        <v>0</v>
      </c>
      <c r="AK178">
        <v>0</v>
      </c>
      <c r="AL178">
        <v>1</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J178" t="s">
        <v>1068</v>
      </c>
      <c r="BK178">
        <v>0</v>
      </c>
      <c r="BN178" t="s">
        <v>391</v>
      </c>
      <c r="BO178" t="s">
        <v>222</v>
      </c>
      <c r="BP178">
        <v>27330</v>
      </c>
      <c r="BQ178">
        <v>0</v>
      </c>
      <c r="BR178">
        <v>0</v>
      </c>
      <c r="BS178">
        <v>0</v>
      </c>
      <c r="BT178">
        <v>0</v>
      </c>
      <c r="BU178">
        <v>0</v>
      </c>
      <c r="BV178">
        <v>13</v>
      </c>
      <c r="BW178">
        <v>13</v>
      </c>
      <c r="BX178">
        <v>0</v>
      </c>
      <c r="BY178">
        <v>0</v>
      </c>
      <c r="BZ178">
        <v>0</v>
      </c>
      <c r="CA178">
        <v>0</v>
      </c>
      <c r="CB178">
        <v>13</v>
      </c>
      <c r="CC178">
        <v>0</v>
      </c>
      <c r="CF178">
        <v>0</v>
      </c>
      <c r="CG178">
        <v>10</v>
      </c>
      <c r="CH178">
        <v>13</v>
      </c>
      <c r="CI178" t="s">
        <v>33</v>
      </c>
      <c r="CK178">
        <v>2</v>
      </c>
    </row>
    <row r="179" spans="1:89" x14ac:dyDescent="0.35">
      <c r="A179" t="str">
        <f>_xlfn.XLOOKUP(Table1[[#This Row],[HMIS Project ID]],'Quick HIC'!G:G,'Quick HIC'!D:D,"",0)</f>
        <v>Onslow</v>
      </c>
      <c r="B179">
        <v>131</v>
      </c>
      <c r="C179" t="s">
        <v>222</v>
      </c>
      <c r="D179" t="s">
        <v>41</v>
      </c>
      <c r="E179" t="s">
        <v>270</v>
      </c>
      <c r="F179">
        <v>2026</v>
      </c>
      <c r="G179" t="s">
        <v>579</v>
      </c>
      <c r="H179">
        <v>20073</v>
      </c>
      <c r="I179" t="s">
        <v>580</v>
      </c>
      <c r="K179">
        <v>20074</v>
      </c>
      <c r="L179" s="1">
        <v>46057</v>
      </c>
      <c r="M179" t="s">
        <v>38</v>
      </c>
      <c r="O179">
        <v>379133</v>
      </c>
      <c r="P179" t="s">
        <v>33</v>
      </c>
      <c r="Q179" t="s">
        <v>814</v>
      </c>
      <c r="R179" s="1">
        <v>45686</v>
      </c>
      <c r="S179" t="s">
        <v>24</v>
      </c>
      <c r="T179" s="1">
        <v>43495</v>
      </c>
      <c r="V179">
        <v>0</v>
      </c>
      <c r="W179">
        <v>0</v>
      </c>
      <c r="X179">
        <v>0</v>
      </c>
      <c r="Y179">
        <v>0</v>
      </c>
      <c r="Z179">
        <v>0</v>
      </c>
      <c r="AA179">
        <v>0</v>
      </c>
      <c r="AB179">
        <v>0</v>
      </c>
      <c r="AC179">
        <v>0</v>
      </c>
      <c r="AD179">
        <v>0</v>
      </c>
      <c r="AE179">
        <v>0</v>
      </c>
      <c r="AF179">
        <v>0</v>
      </c>
      <c r="AG179">
        <v>0</v>
      </c>
      <c r="AH179">
        <v>0</v>
      </c>
      <c r="AI179">
        <v>0</v>
      </c>
      <c r="AJ179">
        <v>0</v>
      </c>
      <c r="AK179">
        <v>0</v>
      </c>
      <c r="AL179">
        <v>1</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J179" t="s">
        <v>1068</v>
      </c>
      <c r="BK179">
        <v>0</v>
      </c>
      <c r="BN179" t="s">
        <v>328</v>
      </c>
      <c r="BO179" t="s">
        <v>222</v>
      </c>
      <c r="BP179">
        <v>28546</v>
      </c>
      <c r="BQ179">
        <v>0</v>
      </c>
      <c r="BR179">
        <v>0</v>
      </c>
      <c r="BS179">
        <v>0</v>
      </c>
      <c r="BT179">
        <v>0</v>
      </c>
      <c r="BU179">
        <v>0</v>
      </c>
      <c r="BV179">
        <v>82</v>
      </c>
      <c r="BW179">
        <v>82</v>
      </c>
      <c r="BX179">
        <v>0</v>
      </c>
      <c r="BY179">
        <v>0</v>
      </c>
      <c r="BZ179">
        <v>0</v>
      </c>
      <c r="CA179">
        <v>0</v>
      </c>
      <c r="CB179">
        <v>82</v>
      </c>
      <c r="CC179">
        <v>0</v>
      </c>
      <c r="CF179">
        <v>0</v>
      </c>
      <c r="CG179">
        <v>78</v>
      </c>
      <c r="CH179">
        <v>82</v>
      </c>
      <c r="CI179" t="s">
        <v>33</v>
      </c>
      <c r="CK179">
        <v>2</v>
      </c>
    </row>
    <row r="180" spans="1:89" x14ac:dyDescent="0.35">
      <c r="A180" t="str">
        <f>_xlfn.XLOOKUP(Table1[[#This Row],[HMIS Project ID]],'Quick HIC'!G:G,'Quick HIC'!D:D,"",0)</f>
        <v>Robeson</v>
      </c>
      <c r="B180">
        <v>132</v>
      </c>
      <c r="C180" t="s">
        <v>222</v>
      </c>
      <c r="D180" t="s">
        <v>41</v>
      </c>
      <c r="E180" t="s">
        <v>270</v>
      </c>
      <c r="F180">
        <v>2026</v>
      </c>
      <c r="G180" t="s">
        <v>581</v>
      </c>
      <c r="H180">
        <v>20075</v>
      </c>
      <c r="I180" t="s">
        <v>582</v>
      </c>
      <c r="K180">
        <v>20076</v>
      </c>
      <c r="L180" s="1">
        <v>46057</v>
      </c>
      <c r="M180" t="s">
        <v>38</v>
      </c>
      <c r="O180">
        <v>379155</v>
      </c>
      <c r="P180" t="s">
        <v>33</v>
      </c>
      <c r="Q180" t="s">
        <v>814</v>
      </c>
      <c r="R180" s="1">
        <v>45686</v>
      </c>
      <c r="S180" t="s">
        <v>24</v>
      </c>
      <c r="T180" s="1">
        <v>43495</v>
      </c>
      <c r="V180">
        <v>0</v>
      </c>
      <c r="W180">
        <v>0</v>
      </c>
      <c r="X180">
        <v>0</v>
      </c>
      <c r="Y180">
        <v>0</v>
      </c>
      <c r="Z180">
        <v>0</v>
      </c>
      <c r="AA180">
        <v>0</v>
      </c>
      <c r="AB180">
        <v>0</v>
      </c>
      <c r="AC180">
        <v>0</v>
      </c>
      <c r="AD180">
        <v>0</v>
      </c>
      <c r="AE180">
        <v>0</v>
      </c>
      <c r="AF180">
        <v>0</v>
      </c>
      <c r="AG180">
        <v>0</v>
      </c>
      <c r="AH180">
        <v>0</v>
      </c>
      <c r="AI180">
        <v>0</v>
      </c>
      <c r="AJ180">
        <v>0</v>
      </c>
      <c r="AK180">
        <v>0</v>
      </c>
      <c r="AL180">
        <v>1</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J180" t="s">
        <v>1068</v>
      </c>
      <c r="BK180">
        <v>0</v>
      </c>
      <c r="BN180" t="s">
        <v>105</v>
      </c>
      <c r="BO180" t="s">
        <v>222</v>
      </c>
      <c r="BP180">
        <v>28358</v>
      </c>
      <c r="BQ180">
        <v>0</v>
      </c>
      <c r="BR180">
        <v>0</v>
      </c>
      <c r="BS180">
        <v>0</v>
      </c>
      <c r="BT180">
        <v>0</v>
      </c>
      <c r="BU180">
        <v>0</v>
      </c>
      <c r="BV180">
        <v>48</v>
      </c>
      <c r="BW180">
        <v>48</v>
      </c>
      <c r="BX180">
        <v>0</v>
      </c>
      <c r="BY180">
        <v>0</v>
      </c>
      <c r="BZ180">
        <v>0</v>
      </c>
      <c r="CA180">
        <v>0</v>
      </c>
      <c r="CB180">
        <v>48</v>
      </c>
      <c r="CC180">
        <v>0</v>
      </c>
      <c r="CF180">
        <v>0</v>
      </c>
      <c r="CG180">
        <v>46</v>
      </c>
      <c r="CH180">
        <v>48</v>
      </c>
      <c r="CI180" t="s">
        <v>33</v>
      </c>
      <c r="CK180">
        <v>2</v>
      </c>
    </row>
    <row r="181" spans="1:89" x14ac:dyDescent="0.35">
      <c r="A181" t="str">
        <f>_xlfn.XLOOKUP(Table1[[#This Row],[HMIS Project ID]],'Quick HIC'!G:G,'Quick HIC'!D:D,"",0)</f>
        <v>Bladen</v>
      </c>
      <c r="B181">
        <v>368</v>
      </c>
      <c r="C181" t="s">
        <v>222</v>
      </c>
      <c r="D181" t="s">
        <v>41</v>
      </c>
      <c r="E181" t="s">
        <v>270</v>
      </c>
      <c r="F181">
        <v>2026</v>
      </c>
      <c r="G181" t="s">
        <v>583</v>
      </c>
      <c r="H181">
        <v>20077</v>
      </c>
      <c r="I181" t="s">
        <v>1037</v>
      </c>
      <c r="K181">
        <v>20799</v>
      </c>
      <c r="L181" s="1">
        <v>46057</v>
      </c>
      <c r="M181" t="s">
        <v>38</v>
      </c>
      <c r="O181">
        <v>379017</v>
      </c>
      <c r="P181" t="s">
        <v>33</v>
      </c>
      <c r="Q181" t="s">
        <v>814</v>
      </c>
      <c r="R181" s="1">
        <v>46057</v>
      </c>
      <c r="S181" t="s">
        <v>24</v>
      </c>
      <c r="T181" s="1">
        <v>46057</v>
      </c>
      <c r="V181">
        <v>0</v>
      </c>
      <c r="W181">
        <v>0</v>
      </c>
      <c r="X181">
        <v>0</v>
      </c>
      <c r="Y181">
        <v>0</v>
      </c>
      <c r="Z181">
        <v>0</v>
      </c>
      <c r="AA181">
        <v>0</v>
      </c>
      <c r="AB181">
        <v>0</v>
      </c>
      <c r="AC181">
        <v>0</v>
      </c>
      <c r="AD181">
        <v>0</v>
      </c>
      <c r="AE181">
        <v>0</v>
      </c>
      <c r="AF181">
        <v>0</v>
      </c>
      <c r="AG181">
        <v>0</v>
      </c>
      <c r="AH181">
        <v>0</v>
      </c>
      <c r="AI181">
        <v>0</v>
      </c>
      <c r="AJ181">
        <v>0</v>
      </c>
      <c r="AK181">
        <v>0</v>
      </c>
      <c r="AL181">
        <v>1</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0</v>
      </c>
      <c r="BG181">
        <v>0</v>
      </c>
      <c r="BH181">
        <v>0</v>
      </c>
      <c r="BJ181" t="s">
        <v>1068</v>
      </c>
      <c r="BK181">
        <v>0</v>
      </c>
      <c r="BN181" t="s">
        <v>970</v>
      </c>
      <c r="BO181" t="s">
        <v>222</v>
      </c>
      <c r="BP181">
        <v>28337</v>
      </c>
      <c r="BQ181">
        <v>0</v>
      </c>
      <c r="BR181">
        <v>0</v>
      </c>
      <c r="BS181">
        <v>0</v>
      </c>
      <c r="BT181">
        <v>0</v>
      </c>
      <c r="BU181">
        <v>0</v>
      </c>
      <c r="BV181">
        <v>1</v>
      </c>
      <c r="BW181">
        <v>1</v>
      </c>
      <c r="BX181">
        <v>0</v>
      </c>
      <c r="BY181">
        <v>0</v>
      </c>
      <c r="BZ181">
        <v>0</v>
      </c>
      <c r="CA181">
        <v>0</v>
      </c>
      <c r="CB181">
        <v>1</v>
      </c>
      <c r="CC181">
        <v>0</v>
      </c>
      <c r="CF181">
        <v>0</v>
      </c>
      <c r="CG181">
        <v>1</v>
      </c>
      <c r="CH181">
        <v>1</v>
      </c>
      <c r="CI181" t="s">
        <v>33</v>
      </c>
    </row>
    <row r="182" spans="1:89" x14ac:dyDescent="0.35">
      <c r="A182" t="str">
        <f>_xlfn.XLOOKUP(Table1[[#This Row],[HMIS Project ID]],'Quick HIC'!G:G,'Quick HIC'!D:D,"",0)</f>
        <v>Columbus</v>
      </c>
      <c r="B182">
        <v>369</v>
      </c>
      <c r="C182" t="s">
        <v>222</v>
      </c>
      <c r="D182" t="s">
        <v>41</v>
      </c>
      <c r="E182" t="s">
        <v>270</v>
      </c>
      <c r="F182">
        <v>2026</v>
      </c>
      <c r="G182" t="s">
        <v>583</v>
      </c>
      <c r="H182">
        <v>20077</v>
      </c>
      <c r="I182" t="s">
        <v>1038</v>
      </c>
      <c r="K182">
        <v>20375</v>
      </c>
      <c r="L182" s="1">
        <v>46057</v>
      </c>
      <c r="M182" t="s">
        <v>38</v>
      </c>
      <c r="O182">
        <v>379047</v>
      </c>
      <c r="P182" t="s">
        <v>33</v>
      </c>
      <c r="Q182" t="s">
        <v>814</v>
      </c>
      <c r="R182" s="1">
        <v>46057</v>
      </c>
      <c r="S182" t="s">
        <v>24</v>
      </c>
      <c r="T182" s="1">
        <v>46057</v>
      </c>
      <c r="V182">
        <v>0</v>
      </c>
      <c r="W182">
        <v>0</v>
      </c>
      <c r="X182">
        <v>0</v>
      </c>
      <c r="Y182">
        <v>0</v>
      </c>
      <c r="Z182">
        <v>0</v>
      </c>
      <c r="AA182">
        <v>0</v>
      </c>
      <c r="AB182">
        <v>0</v>
      </c>
      <c r="AC182">
        <v>0</v>
      </c>
      <c r="AD182">
        <v>0</v>
      </c>
      <c r="AE182">
        <v>0</v>
      </c>
      <c r="AF182">
        <v>0</v>
      </c>
      <c r="AG182">
        <v>0</v>
      </c>
      <c r="AH182">
        <v>0</v>
      </c>
      <c r="AI182">
        <v>0</v>
      </c>
      <c r="AJ182">
        <v>0</v>
      </c>
      <c r="AK182">
        <v>0</v>
      </c>
      <c r="AL182">
        <v>1</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J182" t="s">
        <v>1068</v>
      </c>
      <c r="BK182">
        <v>0</v>
      </c>
      <c r="BN182" t="s">
        <v>764</v>
      </c>
      <c r="BO182" t="s">
        <v>222</v>
      </c>
      <c r="BP182">
        <v>28472</v>
      </c>
      <c r="BQ182">
        <v>0</v>
      </c>
      <c r="BR182">
        <v>0</v>
      </c>
      <c r="BS182">
        <v>0</v>
      </c>
      <c r="BT182">
        <v>0</v>
      </c>
      <c r="BU182">
        <v>0</v>
      </c>
      <c r="BV182">
        <v>1</v>
      </c>
      <c r="BW182">
        <v>1</v>
      </c>
      <c r="BX182">
        <v>0</v>
      </c>
      <c r="BY182">
        <v>0</v>
      </c>
      <c r="BZ182">
        <v>0</v>
      </c>
      <c r="CA182">
        <v>0</v>
      </c>
      <c r="CB182">
        <v>1</v>
      </c>
      <c r="CC182">
        <v>0</v>
      </c>
      <c r="CF182">
        <v>0</v>
      </c>
      <c r="CG182">
        <v>1</v>
      </c>
      <c r="CH182">
        <v>1</v>
      </c>
      <c r="CI182" t="s">
        <v>33</v>
      </c>
    </row>
    <row r="183" spans="1:89" x14ac:dyDescent="0.35">
      <c r="A183" t="str">
        <f>_xlfn.XLOOKUP(Table1[[#This Row],[HMIS Project ID]],'Quick HIC'!G:G,'Quick HIC'!D:D,"",0)</f>
        <v>Wayne</v>
      </c>
      <c r="B183">
        <v>133</v>
      </c>
      <c r="C183" t="s">
        <v>222</v>
      </c>
      <c r="D183" t="s">
        <v>41</v>
      </c>
      <c r="E183" t="s">
        <v>270</v>
      </c>
      <c r="F183">
        <v>2026</v>
      </c>
      <c r="G183" t="s">
        <v>583</v>
      </c>
      <c r="H183">
        <v>20077</v>
      </c>
      <c r="I183" t="s">
        <v>584</v>
      </c>
      <c r="K183">
        <v>20078</v>
      </c>
      <c r="L183" s="1">
        <v>46057</v>
      </c>
      <c r="M183" t="s">
        <v>38</v>
      </c>
      <c r="O183">
        <v>379191</v>
      </c>
      <c r="P183" t="s">
        <v>33</v>
      </c>
      <c r="Q183" t="s">
        <v>814</v>
      </c>
      <c r="R183" s="1">
        <v>45686</v>
      </c>
      <c r="S183" t="s">
        <v>24</v>
      </c>
      <c r="T183" s="1">
        <v>43495</v>
      </c>
      <c r="V183">
        <v>0</v>
      </c>
      <c r="W183">
        <v>0</v>
      </c>
      <c r="X183">
        <v>0</v>
      </c>
      <c r="Y183">
        <v>0</v>
      </c>
      <c r="Z183">
        <v>0</v>
      </c>
      <c r="AA183">
        <v>0</v>
      </c>
      <c r="AB183">
        <v>0</v>
      </c>
      <c r="AC183">
        <v>0</v>
      </c>
      <c r="AD183">
        <v>0</v>
      </c>
      <c r="AE183">
        <v>0</v>
      </c>
      <c r="AF183">
        <v>0</v>
      </c>
      <c r="AG183">
        <v>0</v>
      </c>
      <c r="AH183">
        <v>0</v>
      </c>
      <c r="AI183">
        <v>0</v>
      </c>
      <c r="AJ183">
        <v>0</v>
      </c>
      <c r="AK183">
        <v>0</v>
      </c>
      <c r="AL183">
        <v>1</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J183" t="s">
        <v>1068</v>
      </c>
      <c r="BK183">
        <v>0</v>
      </c>
      <c r="BN183" t="s">
        <v>320</v>
      </c>
      <c r="BO183" t="s">
        <v>222</v>
      </c>
      <c r="BP183">
        <v>27534</v>
      </c>
      <c r="BQ183">
        <v>0</v>
      </c>
      <c r="BR183">
        <v>0</v>
      </c>
      <c r="BS183">
        <v>0</v>
      </c>
      <c r="BT183">
        <v>0</v>
      </c>
      <c r="BU183">
        <v>0</v>
      </c>
      <c r="BV183">
        <v>31</v>
      </c>
      <c r="BW183">
        <v>31</v>
      </c>
      <c r="BX183">
        <v>0</v>
      </c>
      <c r="BY183">
        <v>0</v>
      </c>
      <c r="BZ183">
        <v>0</v>
      </c>
      <c r="CA183">
        <v>0</v>
      </c>
      <c r="CB183">
        <v>31</v>
      </c>
      <c r="CC183">
        <v>0</v>
      </c>
      <c r="CF183">
        <v>0</v>
      </c>
      <c r="CG183">
        <v>29</v>
      </c>
      <c r="CH183">
        <v>31</v>
      </c>
      <c r="CI183" t="s">
        <v>33</v>
      </c>
      <c r="CK183">
        <v>2</v>
      </c>
    </row>
    <row r="184" spans="1:89" x14ac:dyDescent="0.35">
      <c r="A184" t="str">
        <f>_xlfn.XLOOKUP(Table1[[#This Row],[HMIS Project ID]],'Quick HIC'!G:G,'Quick HIC'!D:D,"",0)</f>
        <v>McDowell</v>
      </c>
      <c r="B184">
        <v>250</v>
      </c>
      <c r="C184" t="s">
        <v>222</v>
      </c>
      <c r="D184" t="s">
        <v>41</v>
      </c>
      <c r="E184" t="s">
        <v>270</v>
      </c>
      <c r="F184">
        <v>2026</v>
      </c>
      <c r="G184" t="s">
        <v>628</v>
      </c>
      <c r="H184">
        <v>4426</v>
      </c>
      <c r="I184" t="s">
        <v>725</v>
      </c>
      <c r="K184">
        <v>20785</v>
      </c>
      <c r="L184" s="1">
        <v>46057</v>
      </c>
      <c r="M184" t="s">
        <v>37</v>
      </c>
      <c r="O184">
        <v>379111</v>
      </c>
      <c r="P184" t="s">
        <v>33</v>
      </c>
      <c r="Q184" t="s">
        <v>814</v>
      </c>
      <c r="R184" s="1">
        <v>46057</v>
      </c>
      <c r="S184" t="s">
        <v>24</v>
      </c>
      <c r="T184" s="1">
        <v>45322</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1</v>
      </c>
      <c r="BF184">
        <v>0</v>
      </c>
      <c r="BG184">
        <v>0</v>
      </c>
      <c r="BH184">
        <v>0</v>
      </c>
      <c r="BJ184" t="s">
        <v>1068</v>
      </c>
      <c r="BK184">
        <v>0</v>
      </c>
      <c r="BN184" t="s">
        <v>306</v>
      </c>
      <c r="BO184" t="s">
        <v>222</v>
      </c>
      <c r="BP184">
        <v>28752</v>
      </c>
      <c r="BQ184">
        <v>0</v>
      </c>
      <c r="BR184">
        <v>0</v>
      </c>
      <c r="BS184">
        <v>0</v>
      </c>
      <c r="BT184">
        <v>0</v>
      </c>
      <c r="BU184">
        <v>0</v>
      </c>
      <c r="BV184">
        <v>5</v>
      </c>
      <c r="BW184">
        <v>0</v>
      </c>
      <c r="BX184">
        <v>0</v>
      </c>
      <c r="BY184">
        <v>0</v>
      </c>
      <c r="BZ184">
        <v>0</v>
      </c>
      <c r="CA184">
        <v>0</v>
      </c>
      <c r="CB184">
        <v>5</v>
      </c>
      <c r="CC184">
        <v>0</v>
      </c>
      <c r="CF184">
        <v>0</v>
      </c>
      <c r="CG184">
        <v>5</v>
      </c>
      <c r="CH184">
        <v>5</v>
      </c>
      <c r="CI184" t="s">
        <v>33</v>
      </c>
      <c r="CK184">
        <v>2</v>
      </c>
    </row>
    <row r="185" spans="1:89" x14ac:dyDescent="0.35">
      <c r="A185" t="str">
        <f>_xlfn.XLOOKUP(Table1[[#This Row],[HMIS Project ID]],'Quick HIC'!G:G,'Quick HIC'!D:D,"",0)</f>
        <v>Polk</v>
      </c>
      <c r="B185">
        <v>306</v>
      </c>
      <c r="C185" t="s">
        <v>222</v>
      </c>
      <c r="D185" t="s">
        <v>41</v>
      </c>
      <c r="E185" t="s">
        <v>270</v>
      </c>
      <c r="F185">
        <v>2026</v>
      </c>
      <c r="G185" t="s">
        <v>628</v>
      </c>
      <c r="H185">
        <v>4426</v>
      </c>
      <c r="I185" t="s">
        <v>779</v>
      </c>
      <c r="K185">
        <v>20967</v>
      </c>
      <c r="L185" s="1">
        <v>46057</v>
      </c>
      <c r="M185" t="s">
        <v>37</v>
      </c>
      <c r="O185">
        <v>379149</v>
      </c>
      <c r="P185" t="s">
        <v>33</v>
      </c>
      <c r="Q185" t="s">
        <v>814</v>
      </c>
      <c r="R185" s="1">
        <v>45686</v>
      </c>
      <c r="S185" t="s">
        <v>24</v>
      </c>
      <c r="T185" s="1">
        <v>45686</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1</v>
      </c>
      <c r="BF185">
        <v>0</v>
      </c>
      <c r="BG185">
        <v>0</v>
      </c>
      <c r="BH185">
        <v>0</v>
      </c>
      <c r="BJ185" t="s">
        <v>1068</v>
      </c>
      <c r="BK185">
        <v>0</v>
      </c>
      <c r="BN185" t="s">
        <v>129</v>
      </c>
      <c r="BO185" t="s">
        <v>222</v>
      </c>
      <c r="BP185">
        <v>28722</v>
      </c>
      <c r="BQ185">
        <v>0</v>
      </c>
      <c r="BR185">
        <v>0</v>
      </c>
      <c r="BS185">
        <v>0</v>
      </c>
      <c r="BT185">
        <v>0</v>
      </c>
      <c r="BU185">
        <v>0</v>
      </c>
      <c r="BV185">
        <v>1</v>
      </c>
      <c r="BW185">
        <v>0</v>
      </c>
      <c r="BX185">
        <v>0</v>
      </c>
      <c r="BY185">
        <v>0</v>
      </c>
      <c r="BZ185">
        <v>0</v>
      </c>
      <c r="CA185">
        <v>0</v>
      </c>
      <c r="CB185">
        <v>1</v>
      </c>
      <c r="CC185">
        <v>0</v>
      </c>
      <c r="CF185">
        <v>0</v>
      </c>
      <c r="CG185">
        <v>1</v>
      </c>
      <c r="CH185">
        <v>1</v>
      </c>
      <c r="CI185" t="s">
        <v>33</v>
      </c>
      <c r="CK185">
        <v>2</v>
      </c>
    </row>
    <row r="186" spans="1:89" x14ac:dyDescent="0.35">
      <c r="A186" t="str">
        <f>_xlfn.XLOOKUP(Table1[[#This Row],[HMIS Project ID]],'Quick HIC'!G:G,'Quick HIC'!D:D,"",0)</f>
        <v>Rutherford</v>
      </c>
      <c r="B186">
        <v>163</v>
      </c>
      <c r="C186" t="s">
        <v>222</v>
      </c>
      <c r="D186" t="s">
        <v>41</v>
      </c>
      <c r="E186" t="s">
        <v>270</v>
      </c>
      <c r="F186">
        <v>2026</v>
      </c>
      <c r="G186" t="s">
        <v>628</v>
      </c>
      <c r="H186">
        <v>4426</v>
      </c>
      <c r="I186" t="s">
        <v>629</v>
      </c>
      <c r="K186">
        <v>20416</v>
      </c>
      <c r="L186" s="1">
        <v>46057</v>
      </c>
      <c r="M186" t="s">
        <v>37</v>
      </c>
      <c r="O186">
        <v>379161</v>
      </c>
      <c r="P186" t="s">
        <v>33</v>
      </c>
      <c r="Q186" t="s">
        <v>814</v>
      </c>
      <c r="R186" s="1">
        <v>46057</v>
      </c>
      <c r="S186" t="s">
        <v>24</v>
      </c>
      <c r="T186" s="1">
        <v>44409</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1</v>
      </c>
      <c r="BF186">
        <v>0</v>
      </c>
      <c r="BG186">
        <v>0</v>
      </c>
      <c r="BH186">
        <v>0</v>
      </c>
      <c r="BJ186" t="s">
        <v>1068</v>
      </c>
      <c r="BK186">
        <v>0</v>
      </c>
      <c r="BL186" t="s">
        <v>630</v>
      </c>
      <c r="BM186" t="s">
        <v>631</v>
      </c>
      <c r="BN186" t="s">
        <v>631</v>
      </c>
      <c r="BO186" t="s">
        <v>222</v>
      </c>
      <c r="BP186">
        <v>28139</v>
      </c>
      <c r="BQ186">
        <v>0</v>
      </c>
      <c r="BR186">
        <v>0</v>
      </c>
      <c r="BS186">
        <v>0</v>
      </c>
      <c r="BT186">
        <v>0</v>
      </c>
      <c r="BU186">
        <v>0</v>
      </c>
      <c r="BV186">
        <v>2</v>
      </c>
      <c r="BW186">
        <v>0</v>
      </c>
      <c r="BX186">
        <v>0</v>
      </c>
      <c r="BY186">
        <v>0</v>
      </c>
      <c r="BZ186">
        <v>0</v>
      </c>
      <c r="CA186">
        <v>0</v>
      </c>
      <c r="CB186">
        <v>2</v>
      </c>
      <c r="CC186">
        <v>0</v>
      </c>
      <c r="CF186">
        <v>0</v>
      </c>
      <c r="CG186">
        <v>2</v>
      </c>
      <c r="CH186">
        <v>2</v>
      </c>
      <c r="CI186" t="s">
        <v>33</v>
      </c>
      <c r="CK186">
        <v>2</v>
      </c>
    </row>
    <row r="187" spans="1:89" x14ac:dyDescent="0.35">
      <c r="A187" t="str">
        <f>_xlfn.XLOOKUP(Table1[[#This Row],[HMIS Project ID]],'Quick HIC'!G:G,'Quick HIC'!D:D,"",0)</f>
        <v>Moore</v>
      </c>
      <c r="B187">
        <v>49</v>
      </c>
      <c r="C187" t="s">
        <v>222</v>
      </c>
      <c r="D187" t="s">
        <v>41</v>
      </c>
      <c r="E187" t="s">
        <v>270</v>
      </c>
      <c r="F187">
        <v>2026</v>
      </c>
      <c r="G187" t="s">
        <v>398</v>
      </c>
      <c r="H187">
        <v>953</v>
      </c>
      <c r="I187" t="s">
        <v>399</v>
      </c>
      <c r="K187">
        <v>4879</v>
      </c>
      <c r="L187" s="1">
        <v>46057</v>
      </c>
      <c r="M187" t="s">
        <v>36</v>
      </c>
      <c r="N187" t="s">
        <v>234</v>
      </c>
      <c r="O187">
        <v>379125</v>
      </c>
      <c r="P187" t="s">
        <v>32</v>
      </c>
      <c r="Q187" t="s">
        <v>814</v>
      </c>
      <c r="R187" s="1">
        <v>45292</v>
      </c>
      <c r="S187" t="s">
        <v>42</v>
      </c>
      <c r="T187" s="1">
        <v>40179</v>
      </c>
      <c r="V187">
        <v>1</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1</v>
      </c>
      <c r="BI187" t="s">
        <v>860</v>
      </c>
      <c r="BJ187" t="s">
        <v>1067</v>
      </c>
      <c r="BK187">
        <v>1</v>
      </c>
      <c r="BN187" t="s">
        <v>400</v>
      </c>
      <c r="BO187" t="s">
        <v>222</v>
      </c>
      <c r="BP187">
        <v>28327</v>
      </c>
      <c r="BQ187">
        <v>7</v>
      </c>
      <c r="BR187">
        <v>3</v>
      </c>
      <c r="BS187">
        <v>0</v>
      </c>
      <c r="BT187">
        <v>0</v>
      </c>
      <c r="BU187">
        <v>0</v>
      </c>
      <c r="BV187">
        <v>8</v>
      </c>
      <c r="BW187">
        <v>0</v>
      </c>
      <c r="BX187">
        <v>0</v>
      </c>
      <c r="BY187">
        <v>0</v>
      </c>
      <c r="BZ187">
        <v>0</v>
      </c>
      <c r="CA187">
        <v>0</v>
      </c>
      <c r="CB187">
        <v>15</v>
      </c>
      <c r="CC187">
        <v>0</v>
      </c>
      <c r="CF187">
        <v>5</v>
      </c>
      <c r="CG187">
        <v>20</v>
      </c>
      <c r="CH187">
        <v>20</v>
      </c>
      <c r="CI187" t="s">
        <v>33</v>
      </c>
      <c r="CK187">
        <v>2</v>
      </c>
    </row>
    <row r="188" spans="1:89" x14ac:dyDescent="0.35">
      <c r="A188" t="str">
        <f>_xlfn.XLOOKUP(Table1[[#This Row],[HMIS Project ID]],'Quick HIC'!G:G,'Quick HIC'!D:D,"",0)</f>
        <v>Lenoir</v>
      </c>
      <c r="B188">
        <v>50</v>
      </c>
      <c r="C188" t="s">
        <v>222</v>
      </c>
      <c r="D188" t="s">
        <v>41</v>
      </c>
      <c r="E188" t="s">
        <v>270</v>
      </c>
      <c r="F188">
        <v>2026</v>
      </c>
      <c r="G188" t="s">
        <v>401</v>
      </c>
      <c r="H188">
        <v>4880</v>
      </c>
      <c r="I188" t="s">
        <v>402</v>
      </c>
      <c r="K188">
        <v>4881</v>
      </c>
      <c r="L188" s="1">
        <v>46057</v>
      </c>
      <c r="M188" t="s">
        <v>36</v>
      </c>
      <c r="N188" t="s">
        <v>234</v>
      </c>
      <c r="O188">
        <v>379107</v>
      </c>
      <c r="P188" t="s">
        <v>33</v>
      </c>
      <c r="Q188" t="s">
        <v>814</v>
      </c>
      <c r="R188" s="1">
        <v>45322</v>
      </c>
      <c r="S188" t="s">
        <v>24</v>
      </c>
      <c r="T188" s="1">
        <v>40179</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1</v>
      </c>
      <c r="BI188" t="s">
        <v>856</v>
      </c>
      <c r="BJ188" t="s">
        <v>1067</v>
      </c>
      <c r="BK188">
        <v>0</v>
      </c>
      <c r="BL188" t="s">
        <v>403</v>
      </c>
      <c r="BN188" t="s">
        <v>404</v>
      </c>
      <c r="BO188" t="s">
        <v>222</v>
      </c>
      <c r="BP188">
        <v>28501</v>
      </c>
      <c r="BQ188">
        <v>16</v>
      </c>
      <c r="BR188">
        <v>4</v>
      </c>
      <c r="BS188">
        <v>0</v>
      </c>
      <c r="BT188">
        <v>0</v>
      </c>
      <c r="BU188">
        <v>0</v>
      </c>
      <c r="BV188">
        <v>10</v>
      </c>
      <c r="BW188">
        <v>0</v>
      </c>
      <c r="BX188">
        <v>0</v>
      </c>
      <c r="BY188">
        <v>0</v>
      </c>
      <c r="BZ188">
        <v>0</v>
      </c>
      <c r="CA188">
        <v>0</v>
      </c>
      <c r="CB188">
        <v>26</v>
      </c>
      <c r="CC188">
        <v>0</v>
      </c>
      <c r="CF188">
        <v>0</v>
      </c>
      <c r="CG188">
        <v>7</v>
      </c>
      <c r="CH188">
        <v>26</v>
      </c>
      <c r="CI188" t="s">
        <v>33</v>
      </c>
      <c r="CK188">
        <v>2</v>
      </c>
    </row>
    <row r="189" spans="1:89" x14ac:dyDescent="0.35">
      <c r="A189" t="str">
        <f>_xlfn.XLOOKUP(Table1[[#This Row],[HMIS Project ID]],'Quick HIC'!G:G,'Quick HIC'!D:D,"",0)</f>
        <v>Vance</v>
      </c>
      <c r="B189">
        <v>364</v>
      </c>
      <c r="C189" t="s">
        <v>222</v>
      </c>
      <c r="D189" t="s">
        <v>41</v>
      </c>
      <c r="E189" t="s">
        <v>270</v>
      </c>
      <c r="F189">
        <v>2026</v>
      </c>
      <c r="G189" t="s">
        <v>613</v>
      </c>
      <c r="H189">
        <v>20330</v>
      </c>
      <c r="I189" t="s">
        <v>1027</v>
      </c>
      <c r="K189">
        <v>20331</v>
      </c>
      <c r="L189" s="1">
        <v>46057</v>
      </c>
      <c r="M189" t="s">
        <v>36</v>
      </c>
      <c r="N189" t="s">
        <v>234</v>
      </c>
      <c r="O189">
        <v>379181</v>
      </c>
      <c r="P189" t="s">
        <v>33</v>
      </c>
      <c r="Q189" t="s">
        <v>814</v>
      </c>
      <c r="R189" s="1">
        <v>46057</v>
      </c>
      <c r="S189" t="s">
        <v>24</v>
      </c>
      <c r="T189" s="1">
        <v>42979</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0</v>
      </c>
      <c r="BE189">
        <v>0</v>
      </c>
      <c r="BF189">
        <v>0</v>
      </c>
      <c r="BG189">
        <v>0</v>
      </c>
      <c r="BH189">
        <v>1</v>
      </c>
      <c r="BI189" t="s">
        <v>841</v>
      </c>
      <c r="BJ189" t="s">
        <v>1067</v>
      </c>
      <c r="BK189">
        <v>0</v>
      </c>
      <c r="BL189" t="s">
        <v>614</v>
      </c>
      <c r="BN189" t="s">
        <v>100</v>
      </c>
      <c r="BO189" t="s">
        <v>222</v>
      </c>
      <c r="BP189">
        <v>27536</v>
      </c>
      <c r="BQ189">
        <v>0</v>
      </c>
      <c r="BR189">
        <v>0</v>
      </c>
      <c r="BS189">
        <v>0</v>
      </c>
      <c r="BT189">
        <v>0</v>
      </c>
      <c r="BU189">
        <v>0</v>
      </c>
      <c r="BV189">
        <v>0</v>
      </c>
      <c r="BW189">
        <v>0</v>
      </c>
      <c r="BX189">
        <v>0</v>
      </c>
      <c r="BY189">
        <v>0</v>
      </c>
      <c r="BZ189">
        <v>0</v>
      </c>
      <c r="CA189">
        <v>0</v>
      </c>
      <c r="CB189">
        <v>0</v>
      </c>
      <c r="CC189">
        <v>0</v>
      </c>
      <c r="CF189">
        <v>9</v>
      </c>
      <c r="CG189">
        <v>9</v>
      </c>
      <c r="CH189">
        <v>9</v>
      </c>
      <c r="CI189" t="s">
        <v>33</v>
      </c>
    </row>
    <row r="190" spans="1:89" x14ac:dyDescent="0.35">
      <c r="A190" t="str">
        <f>_xlfn.XLOOKUP(Table1[[#This Row],[HMIS Project ID]],'Quick HIC'!G:G,'Quick HIC'!D:D,"",0)</f>
        <v>Surry</v>
      </c>
      <c r="B190">
        <v>189</v>
      </c>
      <c r="C190" t="s">
        <v>222</v>
      </c>
      <c r="D190" t="s">
        <v>41</v>
      </c>
      <c r="E190" t="s">
        <v>270</v>
      </c>
      <c r="F190">
        <v>2026</v>
      </c>
      <c r="G190" t="s">
        <v>525</v>
      </c>
      <c r="H190">
        <v>662</v>
      </c>
      <c r="I190" t="s">
        <v>682</v>
      </c>
      <c r="K190">
        <v>20604</v>
      </c>
      <c r="L190" s="1">
        <v>46057</v>
      </c>
      <c r="M190" t="s">
        <v>40</v>
      </c>
      <c r="O190">
        <v>379171</v>
      </c>
      <c r="P190" t="s">
        <v>34</v>
      </c>
      <c r="Q190" t="s">
        <v>814</v>
      </c>
      <c r="R190" s="1">
        <v>46023</v>
      </c>
      <c r="S190" t="s">
        <v>24</v>
      </c>
      <c r="T190" s="1">
        <v>45078</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0</v>
      </c>
      <c r="BH190">
        <v>1</v>
      </c>
      <c r="BI190" t="s">
        <v>266</v>
      </c>
      <c r="BJ190" t="s">
        <v>1067</v>
      </c>
      <c r="BK190">
        <v>0</v>
      </c>
      <c r="BL190" t="s">
        <v>884</v>
      </c>
      <c r="BN190" t="s">
        <v>289</v>
      </c>
      <c r="BO190" t="s">
        <v>222</v>
      </c>
      <c r="BP190">
        <v>27030</v>
      </c>
      <c r="BQ190">
        <v>17</v>
      </c>
      <c r="BR190">
        <v>3</v>
      </c>
      <c r="BS190">
        <v>0</v>
      </c>
      <c r="BT190">
        <v>0</v>
      </c>
      <c r="BU190">
        <v>0</v>
      </c>
      <c r="BV190">
        <v>0</v>
      </c>
      <c r="BW190">
        <v>0</v>
      </c>
      <c r="BX190">
        <v>0</v>
      </c>
      <c r="BY190">
        <v>0</v>
      </c>
      <c r="BZ190">
        <v>0</v>
      </c>
      <c r="CA190">
        <v>0</v>
      </c>
      <c r="CB190">
        <v>17</v>
      </c>
      <c r="CC190">
        <v>0</v>
      </c>
      <c r="CF190">
        <v>0</v>
      </c>
      <c r="CG190">
        <v>17</v>
      </c>
      <c r="CH190">
        <v>17</v>
      </c>
      <c r="CI190" t="s">
        <v>33</v>
      </c>
      <c r="CK190">
        <v>2</v>
      </c>
    </row>
    <row r="191" spans="1:89" x14ac:dyDescent="0.35">
      <c r="A191" t="str">
        <f>_xlfn.XLOOKUP(Table1[[#This Row],[HMIS Project ID]],'Quick HIC'!G:G,'Quick HIC'!D:D,"",0)</f>
        <v>Surry</v>
      </c>
      <c r="B191">
        <v>104</v>
      </c>
      <c r="C191" t="s">
        <v>222</v>
      </c>
      <c r="D191" t="s">
        <v>41</v>
      </c>
      <c r="E191" t="s">
        <v>270</v>
      </c>
      <c r="F191">
        <v>2026</v>
      </c>
      <c r="G191" t="s">
        <v>525</v>
      </c>
      <c r="H191">
        <v>662</v>
      </c>
      <c r="I191" t="s">
        <v>526</v>
      </c>
      <c r="K191">
        <v>7029</v>
      </c>
      <c r="L191" s="1">
        <v>46057</v>
      </c>
      <c r="M191" t="s">
        <v>36</v>
      </c>
      <c r="N191" t="s">
        <v>234</v>
      </c>
      <c r="O191">
        <v>379171</v>
      </c>
      <c r="P191" t="s">
        <v>34</v>
      </c>
      <c r="Q191" t="s">
        <v>814</v>
      </c>
      <c r="R191" s="1">
        <v>45324</v>
      </c>
      <c r="S191" t="s">
        <v>24</v>
      </c>
      <c r="T191" s="1">
        <v>39288</v>
      </c>
      <c r="V191">
        <v>1</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J191" t="s">
        <v>1066</v>
      </c>
      <c r="BK191">
        <v>0</v>
      </c>
      <c r="BL191" t="s">
        <v>884</v>
      </c>
      <c r="BN191" t="s">
        <v>289</v>
      </c>
      <c r="BO191" t="s">
        <v>222</v>
      </c>
      <c r="BP191">
        <v>27030</v>
      </c>
      <c r="BQ191">
        <v>64</v>
      </c>
      <c r="BR191">
        <v>12</v>
      </c>
      <c r="BS191">
        <v>0</v>
      </c>
      <c r="BT191">
        <v>0</v>
      </c>
      <c r="BU191">
        <v>0</v>
      </c>
      <c r="BV191">
        <v>0</v>
      </c>
      <c r="BW191">
        <v>0</v>
      </c>
      <c r="BX191">
        <v>0</v>
      </c>
      <c r="BY191">
        <v>0</v>
      </c>
      <c r="BZ191">
        <v>0</v>
      </c>
      <c r="CA191">
        <v>0</v>
      </c>
      <c r="CB191">
        <v>64</v>
      </c>
      <c r="CC191">
        <v>0</v>
      </c>
      <c r="CF191">
        <v>0</v>
      </c>
      <c r="CG191">
        <v>17</v>
      </c>
      <c r="CH191">
        <v>64</v>
      </c>
      <c r="CI191" t="s">
        <v>33</v>
      </c>
      <c r="CK191">
        <v>2</v>
      </c>
    </row>
    <row r="192" spans="1:89" x14ac:dyDescent="0.35">
      <c r="A192" t="str">
        <f>_xlfn.XLOOKUP(Table1[[#This Row],[HMIS Project ID]],'Quick HIC'!G:G,'Quick HIC'!D:D,"",0)</f>
        <v>Lenoir</v>
      </c>
      <c r="B192">
        <v>143</v>
      </c>
      <c r="C192" t="s">
        <v>222</v>
      </c>
      <c r="D192" t="s">
        <v>41</v>
      </c>
      <c r="E192" t="s">
        <v>270</v>
      </c>
      <c r="F192">
        <v>2026</v>
      </c>
      <c r="G192" t="s">
        <v>604</v>
      </c>
      <c r="H192">
        <v>20148</v>
      </c>
      <c r="I192" t="s">
        <v>901</v>
      </c>
      <c r="K192">
        <v>20149</v>
      </c>
      <c r="L192" s="1">
        <v>46057</v>
      </c>
      <c r="M192" t="s">
        <v>39</v>
      </c>
      <c r="O192">
        <v>371644</v>
      </c>
      <c r="P192" t="s">
        <v>34</v>
      </c>
      <c r="Q192" t="s">
        <v>814</v>
      </c>
      <c r="R192" s="1">
        <v>46057</v>
      </c>
      <c r="S192" t="s">
        <v>24</v>
      </c>
      <c r="T192" s="1">
        <v>43831</v>
      </c>
      <c r="V192">
        <v>0</v>
      </c>
      <c r="W192">
        <v>1</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J192" t="s">
        <v>1068</v>
      </c>
      <c r="BK192">
        <v>0</v>
      </c>
      <c r="BL192" t="s">
        <v>605</v>
      </c>
      <c r="BN192" t="s">
        <v>404</v>
      </c>
      <c r="BO192" t="s">
        <v>222</v>
      </c>
      <c r="BP192">
        <v>28501</v>
      </c>
      <c r="BQ192">
        <v>0</v>
      </c>
      <c r="BR192">
        <v>0</v>
      </c>
      <c r="BS192">
        <v>0</v>
      </c>
      <c r="BT192">
        <v>0</v>
      </c>
      <c r="BU192">
        <v>0</v>
      </c>
      <c r="BV192">
        <v>6</v>
      </c>
      <c r="BW192">
        <v>0</v>
      </c>
      <c r="BX192">
        <v>0</v>
      </c>
      <c r="BY192">
        <v>0</v>
      </c>
      <c r="BZ192">
        <v>0</v>
      </c>
      <c r="CA192">
        <v>0</v>
      </c>
      <c r="CB192">
        <v>6</v>
      </c>
      <c r="CC192">
        <v>0</v>
      </c>
      <c r="CF192">
        <v>0</v>
      </c>
      <c r="CG192">
        <v>6</v>
      </c>
      <c r="CH192">
        <v>6</v>
      </c>
      <c r="CI192" t="s">
        <v>33</v>
      </c>
      <c r="CK192">
        <v>2</v>
      </c>
    </row>
    <row r="193" spans="1:89" x14ac:dyDescent="0.35">
      <c r="A193" t="str">
        <f>_xlfn.XLOOKUP(Table1[[#This Row],[HMIS Project ID]],'Quick HIC'!G:G,'Quick HIC'!D:D,"",0)</f>
        <v>Multiple</v>
      </c>
      <c r="B193">
        <v>346</v>
      </c>
      <c r="C193" t="s">
        <v>222</v>
      </c>
      <c r="D193" t="s">
        <v>41</v>
      </c>
      <c r="E193" t="s">
        <v>270</v>
      </c>
      <c r="F193">
        <v>2026</v>
      </c>
      <c r="G193" t="s">
        <v>604</v>
      </c>
      <c r="H193">
        <v>20148</v>
      </c>
      <c r="I193" t="s">
        <v>1003</v>
      </c>
      <c r="K193">
        <v>21063</v>
      </c>
      <c r="L193" s="1">
        <v>46057</v>
      </c>
      <c r="M193" t="s">
        <v>39</v>
      </c>
      <c r="O193">
        <v>371644</v>
      </c>
      <c r="P193" t="s">
        <v>34</v>
      </c>
      <c r="Q193" t="s">
        <v>814</v>
      </c>
      <c r="R193" s="1">
        <v>46023</v>
      </c>
      <c r="S193" t="s">
        <v>24</v>
      </c>
      <c r="T193" s="1">
        <v>46023</v>
      </c>
      <c r="V193">
        <v>0</v>
      </c>
      <c r="W193">
        <v>1</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J193" t="s">
        <v>1068</v>
      </c>
      <c r="BK193">
        <v>0</v>
      </c>
      <c r="BL193" t="s">
        <v>605</v>
      </c>
      <c r="BN193" t="s">
        <v>404</v>
      </c>
      <c r="BO193" t="s">
        <v>222</v>
      </c>
      <c r="BP193">
        <v>28501</v>
      </c>
      <c r="BQ193">
        <v>0</v>
      </c>
      <c r="BR193">
        <v>0</v>
      </c>
      <c r="BS193">
        <v>0</v>
      </c>
      <c r="BT193">
        <v>0</v>
      </c>
      <c r="BU193">
        <v>0</v>
      </c>
      <c r="BV193">
        <v>0</v>
      </c>
      <c r="BW193">
        <v>0</v>
      </c>
      <c r="BX193">
        <v>0</v>
      </c>
      <c r="BY193">
        <v>0</v>
      </c>
      <c r="BZ193">
        <v>0</v>
      </c>
      <c r="CA193">
        <v>0</v>
      </c>
      <c r="CB193">
        <v>0</v>
      </c>
      <c r="CC193">
        <v>0</v>
      </c>
      <c r="CF193">
        <v>0</v>
      </c>
      <c r="CG193">
        <v>0</v>
      </c>
      <c r="CH193">
        <v>0</v>
      </c>
      <c r="CI193" t="s">
        <v>33</v>
      </c>
      <c r="CK193">
        <v>2</v>
      </c>
    </row>
    <row r="194" spans="1:89" x14ac:dyDescent="0.35">
      <c r="A194" t="str">
        <f>_xlfn.XLOOKUP(Table1[[#This Row],[HMIS Project ID]],'Quick HIC'!G:G,'Quick HIC'!D:D,"",0)</f>
        <v>Pitt</v>
      </c>
      <c r="B194">
        <v>1</v>
      </c>
      <c r="C194" t="s">
        <v>222</v>
      </c>
      <c r="D194" t="s">
        <v>41</v>
      </c>
      <c r="E194" t="s">
        <v>270</v>
      </c>
      <c r="F194">
        <v>2026</v>
      </c>
      <c r="G194" t="s">
        <v>836</v>
      </c>
      <c r="H194">
        <v>275</v>
      </c>
      <c r="I194" t="s">
        <v>837</v>
      </c>
      <c r="K194">
        <v>298</v>
      </c>
      <c r="L194" s="1">
        <v>46057</v>
      </c>
      <c r="M194" t="s">
        <v>36</v>
      </c>
      <c r="N194" t="s">
        <v>234</v>
      </c>
      <c r="O194">
        <v>371194</v>
      </c>
      <c r="P194" t="s">
        <v>34</v>
      </c>
      <c r="Q194" t="s">
        <v>814</v>
      </c>
      <c r="R194" s="1">
        <v>44951</v>
      </c>
      <c r="S194" t="s">
        <v>24</v>
      </c>
      <c r="T194" s="1">
        <v>38841</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0</v>
      </c>
      <c r="BB194">
        <v>0</v>
      </c>
      <c r="BC194">
        <v>0</v>
      </c>
      <c r="BD194">
        <v>0</v>
      </c>
      <c r="BE194">
        <v>0</v>
      </c>
      <c r="BF194">
        <v>0</v>
      </c>
      <c r="BG194">
        <v>0</v>
      </c>
      <c r="BH194">
        <v>1</v>
      </c>
      <c r="BI194" t="s">
        <v>266</v>
      </c>
      <c r="BJ194" t="s">
        <v>1067</v>
      </c>
      <c r="BK194">
        <v>0</v>
      </c>
      <c r="BL194" t="s">
        <v>271</v>
      </c>
      <c r="BN194" t="s">
        <v>272</v>
      </c>
      <c r="BO194" t="s">
        <v>222</v>
      </c>
      <c r="BP194">
        <v>27834</v>
      </c>
      <c r="BQ194">
        <v>16</v>
      </c>
      <c r="BR194">
        <v>4</v>
      </c>
      <c r="BS194">
        <v>0</v>
      </c>
      <c r="BT194">
        <v>0</v>
      </c>
      <c r="BU194">
        <v>0</v>
      </c>
      <c r="BV194">
        <v>82</v>
      </c>
      <c r="BW194">
        <v>0</v>
      </c>
      <c r="BX194">
        <v>0</v>
      </c>
      <c r="BY194">
        <v>0</v>
      </c>
      <c r="BZ194">
        <v>0</v>
      </c>
      <c r="CA194">
        <v>0</v>
      </c>
      <c r="CB194">
        <v>98</v>
      </c>
      <c r="CC194">
        <v>0</v>
      </c>
      <c r="CF194">
        <v>0</v>
      </c>
      <c r="CG194">
        <v>75</v>
      </c>
      <c r="CH194">
        <v>98</v>
      </c>
      <c r="CI194" t="s">
        <v>33</v>
      </c>
      <c r="CK194">
        <v>2</v>
      </c>
    </row>
    <row r="195" spans="1:89" x14ac:dyDescent="0.35">
      <c r="A195" t="str">
        <f>_xlfn.XLOOKUP(Table1[[#This Row],[HMIS Project ID]],'Quick HIC'!G:G,'Quick HIC'!D:D,"",0)</f>
        <v>Pitt</v>
      </c>
      <c r="B195">
        <v>176</v>
      </c>
      <c r="C195" t="s">
        <v>222</v>
      </c>
      <c r="D195" t="s">
        <v>41</v>
      </c>
      <c r="E195" t="s">
        <v>270</v>
      </c>
      <c r="F195">
        <v>2026</v>
      </c>
      <c r="G195" t="s">
        <v>363</v>
      </c>
      <c r="H195">
        <v>292</v>
      </c>
      <c r="I195" t="s">
        <v>659</v>
      </c>
      <c r="K195">
        <v>20524</v>
      </c>
      <c r="L195" s="1">
        <v>46057</v>
      </c>
      <c r="M195" t="s">
        <v>37</v>
      </c>
      <c r="O195">
        <v>379147</v>
      </c>
      <c r="P195" t="s">
        <v>33</v>
      </c>
      <c r="Q195" t="s">
        <v>814</v>
      </c>
      <c r="R195" s="1">
        <v>46057</v>
      </c>
      <c r="S195" t="s">
        <v>24</v>
      </c>
      <c r="T195" s="1">
        <v>44587</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0</v>
      </c>
      <c r="BB195">
        <v>0</v>
      </c>
      <c r="BC195">
        <v>0</v>
      </c>
      <c r="BD195">
        <v>1</v>
      </c>
      <c r="BE195">
        <v>0</v>
      </c>
      <c r="BF195">
        <v>0</v>
      </c>
      <c r="BG195">
        <v>0</v>
      </c>
      <c r="BH195">
        <v>0</v>
      </c>
      <c r="BJ195" t="s">
        <v>1068</v>
      </c>
      <c r="BK195">
        <v>0</v>
      </c>
      <c r="BL195" t="s">
        <v>364</v>
      </c>
      <c r="BM195" t="s">
        <v>365</v>
      </c>
      <c r="BN195" t="s">
        <v>272</v>
      </c>
      <c r="BO195" t="s">
        <v>222</v>
      </c>
      <c r="BP195">
        <v>27834</v>
      </c>
      <c r="BQ195">
        <v>0</v>
      </c>
      <c r="BR195">
        <v>0</v>
      </c>
      <c r="BS195">
        <v>0</v>
      </c>
      <c r="BT195">
        <v>0</v>
      </c>
      <c r="BU195">
        <v>0</v>
      </c>
      <c r="BV195">
        <v>20</v>
      </c>
      <c r="BW195">
        <v>0</v>
      </c>
      <c r="BX195">
        <v>0</v>
      </c>
      <c r="BY195">
        <v>0</v>
      </c>
      <c r="BZ195">
        <v>0</v>
      </c>
      <c r="CA195">
        <v>0</v>
      </c>
      <c r="CB195">
        <v>20</v>
      </c>
      <c r="CC195">
        <v>0</v>
      </c>
      <c r="CF195">
        <v>0</v>
      </c>
      <c r="CG195">
        <v>20</v>
      </c>
      <c r="CH195">
        <v>20</v>
      </c>
      <c r="CI195" t="s">
        <v>33</v>
      </c>
      <c r="CK195">
        <v>2</v>
      </c>
    </row>
    <row r="196" spans="1:89" x14ac:dyDescent="0.35">
      <c r="A196" t="str">
        <f>_xlfn.XLOOKUP(Table1[[#This Row],[HMIS Project ID]],'Quick HIC'!G:G,'Quick HIC'!D:D,"",0)</f>
        <v>Pitt</v>
      </c>
      <c r="B196">
        <v>288</v>
      </c>
      <c r="C196" t="s">
        <v>222</v>
      </c>
      <c r="D196" t="s">
        <v>41</v>
      </c>
      <c r="E196" t="s">
        <v>270</v>
      </c>
      <c r="F196">
        <v>2026</v>
      </c>
      <c r="G196" t="s">
        <v>363</v>
      </c>
      <c r="H196">
        <v>292</v>
      </c>
      <c r="I196" t="s">
        <v>753</v>
      </c>
      <c r="K196">
        <v>20862</v>
      </c>
      <c r="L196" s="1">
        <v>46057</v>
      </c>
      <c r="M196" t="s">
        <v>37</v>
      </c>
      <c r="O196">
        <v>379147</v>
      </c>
      <c r="P196" t="s">
        <v>33</v>
      </c>
      <c r="Q196" t="s">
        <v>814</v>
      </c>
      <c r="R196" s="1">
        <v>46057</v>
      </c>
      <c r="S196" t="s">
        <v>24</v>
      </c>
      <c r="T196" s="1">
        <v>45322</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1</v>
      </c>
      <c r="BE196">
        <v>0</v>
      </c>
      <c r="BF196">
        <v>0</v>
      </c>
      <c r="BG196">
        <v>0</v>
      </c>
      <c r="BH196">
        <v>0</v>
      </c>
      <c r="BJ196" t="s">
        <v>1068</v>
      </c>
      <c r="BK196">
        <v>0</v>
      </c>
      <c r="BN196" t="s">
        <v>272</v>
      </c>
      <c r="BO196" t="s">
        <v>222</v>
      </c>
      <c r="BP196">
        <v>27834</v>
      </c>
      <c r="BQ196">
        <v>0</v>
      </c>
      <c r="BR196">
        <v>0</v>
      </c>
      <c r="BS196">
        <v>0</v>
      </c>
      <c r="BT196">
        <v>0</v>
      </c>
      <c r="BU196">
        <v>0</v>
      </c>
      <c r="BV196">
        <v>25</v>
      </c>
      <c r="BW196">
        <v>0</v>
      </c>
      <c r="BX196">
        <v>0</v>
      </c>
      <c r="BY196">
        <v>0</v>
      </c>
      <c r="BZ196">
        <v>0</v>
      </c>
      <c r="CA196">
        <v>0</v>
      </c>
      <c r="CB196">
        <v>25</v>
      </c>
      <c r="CC196">
        <v>0</v>
      </c>
      <c r="CF196">
        <v>0</v>
      </c>
      <c r="CG196">
        <v>5</v>
      </c>
      <c r="CH196">
        <v>25</v>
      </c>
      <c r="CI196" t="s">
        <v>33</v>
      </c>
      <c r="CK196">
        <v>2</v>
      </c>
    </row>
    <row r="197" spans="1:89" x14ac:dyDescent="0.35">
      <c r="A197" t="str">
        <f>_xlfn.XLOOKUP(Table1[[#This Row],[HMIS Project ID]],'Quick HIC'!G:G,'Quick HIC'!D:D,"",0)</f>
        <v>Nash</v>
      </c>
      <c r="B197">
        <v>150</v>
      </c>
      <c r="C197" t="s">
        <v>222</v>
      </c>
      <c r="D197" t="s">
        <v>41</v>
      </c>
      <c r="E197" t="s">
        <v>270</v>
      </c>
      <c r="F197">
        <v>2026</v>
      </c>
      <c r="G197" t="s">
        <v>610</v>
      </c>
      <c r="H197">
        <v>7031</v>
      </c>
      <c r="I197" t="s">
        <v>611</v>
      </c>
      <c r="K197">
        <v>20313</v>
      </c>
      <c r="L197" s="1">
        <v>46057</v>
      </c>
      <c r="M197" t="s">
        <v>36</v>
      </c>
      <c r="N197" t="s">
        <v>234</v>
      </c>
      <c r="O197">
        <v>372406</v>
      </c>
      <c r="P197" t="s">
        <v>34</v>
      </c>
      <c r="Q197" t="s">
        <v>814</v>
      </c>
      <c r="R197" s="1">
        <v>46057</v>
      </c>
      <c r="S197" t="s">
        <v>24</v>
      </c>
      <c r="T197" s="1">
        <v>43922</v>
      </c>
      <c r="V197">
        <v>1</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0</v>
      </c>
      <c r="BG197">
        <v>0</v>
      </c>
      <c r="BH197">
        <v>0</v>
      </c>
      <c r="BJ197" t="s">
        <v>1066</v>
      </c>
      <c r="BK197">
        <v>0</v>
      </c>
      <c r="BL197" t="s">
        <v>612</v>
      </c>
      <c r="BN197" t="s">
        <v>285</v>
      </c>
      <c r="BO197" t="s">
        <v>222</v>
      </c>
      <c r="BP197">
        <v>27804</v>
      </c>
      <c r="BQ197">
        <v>5</v>
      </c>
      <c r="BR197">
        <v>2</v>
      </c>
      <c r="BS197">
        <v>0</v>
      </c>
      <c r="BT197">
        <v>0</v>
      </c>
      <c r="BU197">
        <v>0</v>
      </c>
      <c r="BV197">
        <v>12</v>
      </c>
      <c r="BW197">
        <v>0</v>
      </c>
      <c r="BX197">
        <v>0</v>
      </c>
      <c r="BY197">
        <v>0</v>
      </c>
      <c r="BZ197">
        <v>0</v>
      </c>
      <c r="CA197">
        <v>0</v>
      </c>
      <c r="CB197">
        <v>17</v>
      </c>
      <c r="CC197">
        <v>0</v>
      </c>
      <c r="CF197">
        <v>0</v>
      </c>
      <c r="CG197">
        <v>16</v>
      </c>
      <c r="CH197">
        <v>17</v>
      </c>
      <c r="CI197" t="s">
        <v>33</v>
      </c>
      <c r="CK197">
        <v>2</v>
      </c>
    </row>
    <row r="198" spans="1:89" x14ac:dyDescent="0.35">
      <c r="A198" t="str">
        <f>_xlfn.XLOOKUP(Table1[[#This Row],[HMIS Project ID]],'Quick HIC'!G:G,'Quick HIC'!D:D,"",0)</f>
        <v>Halifax</v>
      </c>
      <c r="B198">
        <v>83</v>
      </c>
      <c r="C198" t="s">
        <v>222</v>
      </c>
      <c r="D198" t="s">
        <v>41</v>
      </c>
      <c r="E198" t="s">
        <v>270</v>
      </c>
      <c r="F198">
        <v>2026</v>
      </c>
      <c r="G198" t="s">
        <v>487</v>
      </c>
      <c r="H198">
        <v>1127</v>
      </c>
      <c r="I198" t="s">
        <v>488</v>
      </c>
      <c r="K198">
        <v>5578</v>
      </c>
      <c r="L198" s="1">
        <v>46057</v>
      </c>
      <c r="M198" t="s">
        <v>36</v>
      </c>
      <c r="N198" t="s">
        <v>234</v>
      </c>
      <c r="O198">
        <v>379083</v>
      </c>
      <c r="P198" t="s">
        <v>33</v>
      </c>
      <c r="Q198" t="s">
        <v>814</v>
      </c>
      <c r="R198" s="1">
        <v>44223</v>
      </c>
      <c r="S198" t="s">
        <v>42</v>
      </c>
      <c r="T198" s="1">
        <v>41304</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1</v>
      </c>
      <c r="BI198" t="s">
        <v>489</v>
      </c>
      <c r="BJ198" t="s">
        <v>1067</v>
      </c>
      <c r="BK198">
        <v>1</v>
      </c>
      <c r="BN198" t="s">
        <v>478</v>
      </c>
      <c r="BO198" t="s">
        <v>222</v>
      </c>
      <c r="BP198">
        <v>27870</v>
      </c>
      <c r="BQ198">
        <v>3</v>
      </c>
      <c r="BR198">
        <v>1</v>
      </c>
      <c r="BS198">
        <v>0</v>
      </c>
      <c r="BT198">
        <v>0</v>
      </c>
      <c r="BU198">
        <v>0</v>
      </c>
      <c r="BV198">
        <v>5</v>
      </c>
      <c r="BW198">
        <v>0</v>
      </c>
      <c r="BX198">
        <v>0</v>
      </c>
      <c r="BY198">
        <v>0</v>
      </c>
      <c r="BZ198">
        <v>0</v>
      </c>
      <c r="CA198">
        <v>0</v>
      </c>
      <c r="CB198">
        <v>8</v>
      </c>
      <c r="CC198">
        <v>0</v>
      </c>
      <c r="CF198">
        <v>0</v>
      </c>
      <c r="CG198">
        <v>0</v>
      </c>
      <c r="CH198">
        <v>8</v>
      </c>
      <c r="CI198" t="s">
        <v>33</v>
      </c>
      <c r="CK198">
        <v>2</v>
      </c>
    </row>
    <row r="199" spans="1:89" x14ac:dyDescent="0.35">
      <c r="A199" t="str">
        <f>_xlfn.XLOOKUP(Table1[[#This Row],[HMIS Project ID]],'Quick HIC'!G:G,'Quick HIC'!D:D,"",0)</f>
        <v>Johnston</v>
      </c>
      <c r="B199">
        <v>51</v>
      </c>
      <c r="C199" t="s">
        <v>222</v>
      </c>
      <c r="D199" t="s">
        <v>41</v>
      </c>
      <c r="E199" t="s">
        <v>270</v>
      </c>
      <c r="F199">
        <v>2026</v>
      </c>
      <c r="G199" t="s">
        <v>405</v>
      </c>
      <c r="H199">
        <v>713</v>
      </c>
      <c r="I199" t="s">
        <v>406</v>
      </c>
      <c r="K199">
        <v>4885</v>
      </c>
      <c r="L199" s="1">
        <v>46057</v>
      </c>
      <c r="M199" t="s">
        <v>36</v>
      </c>
      <c r="N199" t="s">
        <v>234</v>
      </c>
      <c r="O199">
        <v>379101</v>
      </c>
      <c r="P199" t="s">
        <v>32</v>
      </c>
      <c r="Q199" t="s">
        <v>814</v>
      </c>
      <c r="R199" s="1">
        <v>46057</v>
      </c>
      <c r="S199" t="s">
        <v>42</v>
      </c>
      <c r="T199" s="1">
        <v>40179</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1</v>
      </c>
      <c r="BI199" t="s">
        <v>861</v>
      </c>
      <c r="BJ199" t="s">
        <v>1067</v>
      </c>
      <c r="BK199">
        <v>1</v>
      </c>
      <c r="BN199" t="s">
        <v>388</v>
      </c>
      <c r="BO199" t="s">
        <v>222</v>
      </c>
      <c r="BP199">
        <v>27577</v>
      </c>
      <c r="BQ199">
        <v>5</v>
      </c>
      <c r="BR199">
        <v>1</v>
      </c>
      <c r="BS199">
        <v>0</v>
      </c>
      <c r="BT199">
        <v>0</v>
      </c>
      <c r="BU199">
        <v>0</v>
      </c>
      <c r="BV199">
        <v>26</v>
      </c>
      <c r="BW199">
        <v>0</v>
      </c>
      <c r="BX199">
        <v>0</v>
      </c>
      <c r="BY199">
        <v>0</v>
      </c>
      <c r="BZ199">
        <v>0</v>
      </c>
      <c r="CA199">
        <v>0</v>
      </c>
      <c r="CB199">
        <v>31</v>
      </c>
      <c r="CC199">
        <v>0</v>
      </c>
      <c r="CF199">
        <v>0</v>
      </c>
      <c r="CG199">
        <v>7</v>
      </c>
      <c r="CH199">
        <v>31</v>
      </c>
      <c r="CI199" t="s">
        <v>33</v>
      </c>
      <c r="CK199">
        <v>2</v>
      </c>
    </row>
    <row r="200" spans="1:89" x14ac:dyDescent="0.35">
      <c r="A200" t="str">
        <f>_xlfn.XLOOKUP(Table1[[#This Row],[HMIS Project ID]],'Quick HIC'!G:G,'Quick HIC'!D:D,"",0)</f>
        <v>Haywood</v>
      </c>
      <c r="B200">
        <v>147</v>
      </c>
      <c r="C200" t="s">
        <v>222</v>
      </c>
      <c r="D200" t="s">
        <v>41</v>
      </c>
      <c r="E200" t="s">
        <v>270</v>
      </c>
      <c r="F200">
        <v>2026</v>
      </c>
      <c r="G200" t="s">
        <v>537</v>
      </c>
      <c r="H200">
        <v>7054</v>
      </c>
      <c r="I200" t="s">
        <v>608</v>
      </c>
      <c r="K200">
        <v>20238</v>
      </c>
      <c r="L200" s="1">
        <v>46057</v>
      </c>
      <c r="M200" t="s">
        <v>36</v>
      </c>
      <c r="N200" t="s">
        <v>234</v>
      </c>
      <c r="O200">
        <v>379087</v>
      </c>
      <c r="P200" t="s">
        <v>34</v>
      </c>
      <c r="Q200" t="s">
        <v>814</v>
      </c>
      <c r="R200" s="1">
        <v>44951</v>
      </c>
      <c r="S200" t="s">
        <v>24</v>
      </c>
      <c r="T200" s="1">
        <v>40179</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1</v>
      </c>
      <c r="BI200" t="s">
        <v>539</v>
      </c>
      <c r="BJ200" t="s">
        <v>1067</v>
      </c>
      <c r="BK200">
        <v>0</v>
      </c>
      <c r="BL200" t="s">
        <v>540</v>
      </c>
      <c r="BN200" t="s">
        <v>428</v>
      </c>
      <c r="BO200" t="s">
        <v>222</v>
      </c>
      <c r="BP200">
        <v>28786</v>
      </c>
      <c r="BQ200">
        <v>0</v>
      </c>
      <c r="BR200">
        <v>0</v>
      </c>
      <c r="BS200">
        <v>0</v>
      </c>
      <c r="BT200">
        <v>0</v>
      </c>
      <c r="BU200">
        <v>0</v>
      </c>
      <c r="BV200">
        <v>32</v>
      </c>
      <c r="BW200">
        <v>0</v>
      </c>
      <c r="BX200">
        <v>0</v>
      </c>
      <c r="BY200">
        <v>0</v>
      </c>
      <c r="BZ200">
        <v>0</v>
      </c>
      <c r="CA200">
        <v>0</v>
      </c>
      <c r="CB200">
        <v>32</v>
      </c>
      <c r="CC200">
        <v>0</v>
      </c>
      <c r="CF200">
        <v>0</v>
      </c>
      <c r="CG200">
        <v>21</v>
      </c>
      <c r="CH200">
        <v>32</v>
      </c>
      <c r="CI200" t="s">
        <v>33</v>
      </c>
      <c r="CK200">
        <v>2</v>
      </c>
    </row>
    <row r="201" spans="1:89" x14ac:dyDescent="0.35">
      <c r="A201" t="str">
        <f>_xlfn.XLOOKUP(Table1[[#This Row],[HMIS Project ID]],'Quick HIC'!G:G,'Quick HIC'!D:D,"",0)</f>
        <v>Haywood</v>
      </c>
      <c r="B201">
        <v>108</v>
      </c>
      <c r="C201" t="s">
        <v>222</v>
      </c>
      <c r="D201" t="s">
        <v>41</v>
      </c>
      <c r="E201" t="s">
        <v>270</v>
      </c>
      <c r="F201">
        <v>2026</v>
      </c>
      <c r="G201" t="s">
        <v>537</v>
      </c>
      <c r="H201">
        <v>7054</v>
      </c>
      <c r="I201" t="s">
        <v>538</v>
      </c>
      <c r="K201">
        <v>7055</v>
      </c>
      <c r="L201" s="1">
        <v>46057</v>
      </c>
      <c r="M201" t="s">
        <v>36</v>
      </c>
      <c r="N201" t="s">
        <v>234</v>
      </c>
      <c r="O201">
        <v>379087</v>
      </c>
      <c r="P201" t="s">
        <v>34</v>
      </c>
      <c r="Q201" t="s">
        <v>814</v>
      </c>
      <c r="R201" s="1">
        <v>45324</v>
      </c>
      <c r="S201" t="s">
        <v>24</v>
      </c>
      <c r="T201" s="1">
        <v>40179</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c r="AZ201">
        <v>0</v>
      </c>
      <c r="BA201">
        <v>0</v>
      </c>
      <c r="BB201">
        <v>0</v>
      </c>
      <c r="BC201">
        <v>0</v>
      </c>
      <c r="BD201">
        <v>0</v>
      </c>
      <c r="BE201">
        <v>0</v>
      </c>
      <c r="BF201">
        <v>0</v>
      </c>
      <c r="BG201">
        <v>0</v>
      </c>
      <c r="BH201">
        <v>1</v>
      </c>
      <c r="BI201" t="s">
        <v>886</v>
      </c>
      <c r="BJ201" t="s">
        <v>1067</v>
      </c>
      <c r="BK201">
        <v>0</v>
      </c>
      <c r="BL201" t="s">
        <v>540</v>
      </c>
      <c r="BN201" t="s">
        <v>428</v>
      </c>
      <c r="BO201" t="s">
        <v>222</v>
      </c>
      <c r="BP201">
        <v>28786</v>
      </c>
      <c r="BQ201">
        <v>38</v>
      </c>
      <c r="BR201">
        <v>10</v>
      </c>
      <c r="BS201">
        <v>0</v>
      </c>
      <c r="BT201">
        <v>0</v>
      </c>
      <c r="BU201">
        <v>0</v>
      </c>
      <c r="BV201">
        <v>0</v>
      </c>
      <c r="BW201">
        <v>0</v>
      </c>
      <c r="BX201">
        <v>0</v>
      </c>
      <c r="BY201">
        <v>0</v>
      </c>
      <c r="BZ201">
        <v>0</v>
      </c>
      <c r="CA201">
        <v>0</v>
      </c>
      <c r="CB201">
        <v>38</v>
      </c>
      <c r="CC201">
        <v>0</v>
      </c>
      <c r="CF201">
        <v>0</v>
      </c>
      <c r="CG201">
        <v>6</v>
      </c>
      <c r="CH201">
        <v>38</v>
      </c>
      <c r="CI201" t="s">
        <v>33</v>
      </c>
      <c r="CK201">
        <v>2</v>
      </c>
    </row>
    <row r="202" spans="1:89" x14ac:dyDescent="0.35">
      <c r="A202" t="str">
        <f>_xlfn.XLOOKUP(Table1[[#This Row],[HMIS Project ID]],'Quick HIC'!G:G,'Quick HIC'!D:D,"",0)</f>
        <v>Haywood</v>
      </c>
      <c r="B202">
        <v>148</v>
      </c>
      <c r="C202" t="s">
        <v>222</v>
      </c>
      <c r="D202" t="s">
        <v>41</v>
      </c>
      <c r="E202" t="s">
        <v>270</v>
      </c>
      <c r="F202">
        <v>2026</v>
      </c>
      <c r="G202" t="s">
        <v>537</v>
      </c>
      <c r="H202">
        <v>7054</v>
      </c>
      <c r="I202" t="s">
        <v>609</v>
      </c>
      <c r="K202">
        <v>20239</v>
      </c>
      <c r="L202" s="1">
        <v>46057</v>
      </c>
      <c r="M202" t="s">
        <v>36</v>
      </c>
      <c r="N202" t="s">
        <v>234</v>
      </c>
      <c r="O202">
        <v>379087</v>
      </c>
      <c r="P202" t="s">
        <v>34</v>
      </c>
      <c r="Q202" t="s">
        <v>814</v>
      </c>
      <c r="R202" s="1">
        <v>44951</v>
      </c>
      <c r="S202" t="s">
        <v>24</v>
      </c>
      <c r="T202" s="1">
        <v>43831</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1</v>
      </c>
      <c r="BI202" t="s">
        <v>539</v>
      </c>
      <c r="BJ202" t="s">
        <v>1067</v>
      </c>
      <c r="BK202">
        <v>0</v>
      </c>
      <c r="BL202" t="s">
        <v>540</v>
      </c>
      <c r="BN202" t="s">
        <v>428</v>
      </c>
      <c r="BO202" t="s">
        <v>222</v>
      </c>
      <c r="BP202">
        <v>28786</v>
      </c>
      <c r="BQ202">
        <v>0</v>
      </c>
      <c r="BR202">
        <v>0</v>
      </c>
      <c r="BS202">
        <v>0</v>
      </c>
      <c r="BT202">
        <v>0</v>
      </c>
      <c r="BU202">
        <v>0</v>
      </c>
      <c r="BV202">
        <v>28</v>
      </c>
      <c r="BW202">
        <v>0</v>
      </c>
      <c r="BX202">
        <v>0</v>
      </c>
      <c r="BY202">
        <v>0</v>
      </c>
      <c r="BZ202">
        <v>0</v>
      </c>
      <c r="CA202">
        <v>0</v>
      </c>
      <c r="CB202">
        <v>28</v>
      </c>
      <c r="CC202">
        <v>0</v>
      </c>
      <c r="CF202">
        <v>0</v>
      </c>
      <c r="CG202">
        <v>9</v>
      </c>
      <c r="CH202">
        <v>28</v>
      </c>
      <c r="CI202" t="s">
        <v>33</v>
      </c>
      <c r="CK202">
        <v>2</v>
      </c>
    </row>
    <row r="203" spans="1:89" x14ac:dyDescent="0.35">
      <c r="A203" t="str">
        <f>_xlfn.XLOOKUP(Table1[[#This Row],[HMIS Project ID]],'Quick HIC'!G:G,'Quick HIC'!D:D,"",0)</f>
        <v>Rockingham</v>
      </c>
      <c r="B203">
        <v>52</v>
      </c>
      <c r="C203" t="s">
        <v>222</v>
      </c>
      <c r="D203" t="s">
        <v>41</v>
      </c>
      <c r="E203" t="s">
        <v>270</v>
      </c>
      <c r="F203">
        <v>2026</v>
      </c>
      <c r="G203" t="s">
        <v>407</v>
      </c>
      <c r="H203">
        <v>520</v>
      </c>
      <c r="I203" t="s">
        <v>408</v>
      </c>
      <c r="K203">
        <v>4890</v>
      </c>
      <c r="L203" s="1">
        <v>46057</v>
      </c>
      <c r="M203" t="s">
        <v>36</v>
      </c>
      <c r="N203" t="s">
        <v>234</v>
      </c>
      <c r="O203">
        <v>379157</v>
      </c>
      <c r="P203" t="s">
        <v>33</v>
      </c>
      <c r="Q203" t="s">
        <v>814</v>
      </c>
      <c r="R203" s="1">
        <v>45322</v>
      </c>
      <c r="S203" t="s">
        <v>42</v>
      </c>
      <c r="T203" s="1">
        <v>40179</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c r="AZ203">
        <v>0</v>
      </c>
      <c r="BA203">
        <v>0</v>
      </c>
      <c r="BB203">
        <v>0</v>
      </c>
      <c r="BC203">
        <v>0</v>
      </c>
      <c r="BD203">
        <v>0</v>
      </c>
      <c r="BE203">
        <v>0</v>
      </c>
      <c r="BF203">
        <v>0</v>
      </c>
      <c r="BG203">
        <v>0</v>
      </c>
      <c r="BH203">
        <v>1</v>
      </c>
      <c r="BI203" t="s">
        <v>409</v>
      </c>
      <c r="BJ203" t="s">
        <v>1067</v>
      </c>
      <c r="BK203">
        <v>1</v>
      </c>
      <c r="BN203" t="s">
        <v>862</v>
      </c>
      <c r="BO203" t="s">
        <v>222</v>
      </c>
      <c r="BP203">
        <v>27320</v>
      </c>
      <c r="BQ203">
        <v>8</v>
      </c>
      <c r="BR203">
        <v>1</v>
      </c>
      <c r="BS203">
        <v>0</v>
      </c>
      <c r="BT203">
        <v>0</v>
      </c>
      <c r="BU203">
        <v>0</v>
      </c>
      <c r="BV203">
        <v>4</v>
      </c>
      <c r="BW203">
        <v>0</v>
      </c>
      <c r="BX203">
        <v>0</v>
      </c>
      <c r="BY203">
        <v>0</v>
      </c>
      <c r="BZ203">
        <v>0</v>
      </c>
      <c r="CA203">
        <v>0</v>
      </c>
      <c r="CB203">
        <v>12</v>
      </c>
      <c r="CC203">
        <v>0</v>
      </c>
      <c r="CF203">
        <v>0</v>
      </c>
      <c r="CG203">
        <v>0</v>
      </c>
      <c r="CH203">
        <v>12</v>
      </c>
      <c r="CI203" t="s">
        <v>33</v>
      </c>
      <c r="CK203">
        <v>2</v>
      </c>
    </row>
    <row r="204" spans="1:89" x14ac:dyDescent="0.35">
      <c r="A204" t="str">
        <f>_xlfn.XLOOKUP(Table1[[#This Row],[HMIS Project ID]],'Quick HIC'!G:G,'Quick HIC'!D:D,"",0)</f>
        <v>Henderson</v>
      </c>
      <c r="B204">
        <v>54</v>
      </c>
      <c r="C204" t="s">
        <v>222</v>
      </c>
      <c r="D204" t="s">
        <v>41</v>
      </c>
      <c r="E204" t="s">
        <v>270</v>
      </c>
      <c r="F204">
        <v>2026</v>
      </c>
      <c r="G204" t="s">
        <v>410</v>
      </c>
      <c r="H204">
        <v>4916</v>
      </c>
      <c r="I204" t="s">
        <v>414</v>
      </c>
      <c r="K204">
        <v>4918</v>
      </c>
      <c r="L204" s="1">
        <v>46057</v>
      </c>
      <c r="M204" t="s">
        <v>40</v>
      </c>
      <c r="O204">
        <v>379089</v>
      </c>
      <c r="P204" t="s">
        <v>33</v>
      </c>
      <c r="Q204" t="s">
        <v>814</v>
      </c>
      <c r="R204" s="1">
        <v>44587</v>
      </c>
      <c r="S204" t="s">
        <v>24</v>
      </c>
      <c r="T204" s="1">
        <v>40544</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1</v>
      </c>
      <c r="BI204" t="s">
        <v>266</v>
      </c>
      <c r="BJ204" t="s">
        <v>1067</v>
      </c>
      <c r="BK204">
        <v>0</v>
      </c>
      <c r="BL204" t="s">
        <v>415</v>
      </c>
      <c r="BN204" t="s">
        <v>413</v>
      </c>
      <c r="BO204" t="s">
        <v>222</v>
      </c>
      <c r="BP204">
        <v>28792</v>
      </c>
      <c r="BQ204">
        <v>5</v>
      </c>
      <c r="BR204">
        <v>1</v>
      </c>
      <c r="BS204">
        <v>0</v>
      </c>
      <c r="BT204">
        <v>0</v>
      </c>
      <c r="BU204">
        <v>0</v>
      </c>
      <c r="BV204">
        <v>1</v>
      </c>
      <c r="BW204">
        <v>0</v>
      </c>
      <c r="BX204">
        <v>0</v>
      </c>
      <c r="BY204">
        <v>0</v>
      </c>
      <c r="BZ204">
        <v>0</v>
      </c>
      <c r="CA204">
        <v>0</v>
      </c>
      <c r="CB204">
        <v>6</v>
      </c>
      <c r="CC204">
        <v>0</v>
      </c>
      <c r="CF204">
        <v>0</v>
      </c>
      <c r="CG204">
        <v>0</v>
      </c>
      <c r="CH204">
        <v>6</v>
      </c>
      <c r="CI204" t="s">
        <v>33</v>
      </c>
      <c r="CK204">
        <v>2</v>
      </c>
    </row>
    <row r="205" spans="1:89" x14ac:dyDescent="0.35">
      <c r="A205" t="str">
        <f>_xlfn.XLOOKUP(Table1[[#This Row],[HMIS Project ID]],'Quick HIC'!G:G,'Quick HIC'!D:D,"",0)</f>
        <v>Henderson</v>
      </c>
      <c r="B205">
        <v>53</v>
      </c>
      <c r="C205" t="s">
        <v>222</v>
      </c>
      <c r="D205" t="s">
        <v>41</v>
      </c>
      <c r="E205" t="s">
        <v>270</v>
      </c>
      <c r="F205">
        <v>2026</v>
      </c>
      <c r="G205" t="s">
        <v>410</v>
      </c>
      <c r="H205">
        <v>4916</v>
      </c>
      <c r="I205" t="s">
        <v>411</v>
      </c>
      <c r="K205">
        <v>4917</v>
      </c>
      <c r="L205" s="1">
        <v>46057</v>
      </c>
      <c r="M205" t="s">
        <v>36</v>
      </c>
      <c r="N205" t="s">
        <v>234</v>
      </c>
      <c r="O205">
        <v>379089</v>
      </c>
      <c r="P205" t="s">
        <v>33</v>
      </c>
      <c r="Q205" t="s">
        <v>814</v>
      </c>
      <c r="R205" s="1">
        <v>46057</v>
      </c>
      <c r="S205" t="s">
        <v>24</v>
      </c>
      <c r="T205" s="1">
        <v>40569</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0</v>
      </c>
      <c r="AX205">
        <v>0</v>
      </c>
      <c r="AY205">
        <v>0</v>
      </c>
      <c r="AZ205">
        <v>0</v>
      </c>
      <c r="BA205">
        <v>0</v>
      </c>
      <c r="BB205">
        <v>0</v>
      </c>
      <c r="BC205">
        <v>0</v>
      </c>
      <c r="BD205">
        <v>0</v>
      </c>
      <c r="BE205">
        <v>0</v>
      </c>
      <c r="BF205">
        <v>0</v>
      </c>
      <c r="BG205">
        <v>0</v>
      </c>
      <c r="BH205">
        <v>1</v>
      </c>
      <c r="BI205" t="s">
        <v>266</v>
      </c>
      <c r="BJ205" t="s">
        <v>1067</v>
      </c>
      <c r="BK205">
        <v>0</v>
      </c>
      <c r="BL205" t="s">
        <v>412</v>
      </c>
      <c r="BN205" t="s">
        <v>413</v>
      </c>
      <c r="BO205" t="s">
        <v>222</v>
      </c>
      <c r="BP205">
        <v>28792</v>
      </c>
      <c r="BQ205">
        <v>12</v>
      </c>
      <c r="BR205">
        <v>3</v>
      </c>
      <c r="BS205">
        <v>0</v>
      </c>
      <c r="BT205">
        <v>0</v>
      </c>
      <c r="BU205">
        <v>0</v>
      </c>
      <c r="BV205">
        <v>70</v>
      </c>
      <c r="BW205">
        <v>0</v>
      </c>
      <c r="BX205">
        <v>0</v>
      </c>
      <c r="BY205">
        <v>0</v>
      </c>
      <c r="BZ205">
        <v>0</v>
      </c>
      <c r="CA205">
        <v>0</v>
      </c>
      <c r="CB205">
        <v>82</v>
      </c>
      <c r="CC205">
        <v>0</v>
      </c>
      <c r="CF205">
        <v>0</v>
      </c>
      <c r="CG205">
        <v>47</v>
      </c>
      <c r="CH205">
        <v>82</v>
      </c>
      <c r="CI205" t="s">
        <v>33</v>
      </c>
      <c r="CK205">
        <v>2</v>
      </c>
    </row>
    <row r="206" spans="1:89" x14ac:dyDescent="0.35">
      <c r="A206" t="str">
        <f>_xlfn.XLOOKUP(Table1[[#This Row],[HMIS Project ID]],'Quick HIC'!G:G,'Quick HIC'!D:D,"",0)</f>
        <v>Jackson</v>
      </c>
      <c r="B206">
        <v>146</v>
      </c>
      <c r="C206" t="s">
        <v>222</v>
      </c>
      <c r="D206" t="s">
        <v>41</v>
      </c>
      <c r="E206" t="s">
        <v>270</v>
      </c>
      <c r="F206">
        <v>2026</v>
      </c>
      <c r="G206" t="s">
        <v>585</v>
      </c>
      <c r="H206">
        <v>20012</v>
      </c>
      <c r="I206" t="s">
        <v>607</v>
      </c>
      <c r="K206">
        <v>20163</v>
      </c>
      <c r="L206" s="1">
        <v>46057</v>
      </c>
      <c r="M206" t="s">
        <v>36</v>
      </c>
      <c r="N206" t="s">
        <v>260</v>
      </c>
      <c r="O206">
        <v>379099</v>
      </c>
      <c r="P206" t="s">
        <v>34</v>
      </c>
      <c r="Q206" t="s">
        <v>814</v>
      </c>
      <c r="R206" s="1">
        <v>46057</v>
      </c>
      <c r="S206" t="s">
        <v>24</v>
      </c>
      <c r="T206" s="1">
        <v>43831</v>
      </c>
      <c r="V206">
        <v>1</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c r="AZ206">
        <v>0</v>
      </c>
      <c r="BA206">
        <v>0</v>
      </c>
      <c r="BB206">
        <v>0</v>
      </c>
      <c r="BC206">
        <v>0</v>
      </c>
      <c r="BD206">
        <v>0</v>
      </c>
      <c r="BE206">
        <v>0</v>
      </c>
      <c r="BF206">
        <v>0</v>
      </c>
      <c r="BG206">
        <v>0</v>
      </c>
      <c r="BH206">
        <v>0</v>
      </c>
      <c r="BJ206" t="s">
        <v>1068</v>
      </c>
      <c r="BK206">
        <v>0</v>
      </c>
      <c r="BL206" t="s">
        <v>587</v>
      </c>
      <c r="BN206" t="s">
        <v>588</v>
      </c>
      <c r="BO206" t="s">
        <v>222</v>
      </c>
      <c r="BP206">
        <v>28779</v>
      </c>
      <c r="BQ206">
        <v>0</v>
      </c>
      <c r="BR206">
        <v>0</v>
      </c>
      <c r="BS206">
        <v>0</v>
      </c>
      <c r="BT206">
        <v>0</v>
      </c>
      <c r="BU206">
        <v>0</v>
      </c>
      <c r="BV206">
        <v>0</v>
      </c>
      <c r="BW206">
        <v>0</v>
      </c>
      <c r="BX206">
        <v>0</v>
      </c>
      <c r="BY206">
        <v>0</v>
      </c>
      <c r="BZ206">
        <v>0</v>
      </c>
      <c r="CA206">
        <v>0</v>
      </c>
      <c r="CB206">
        <v>0</v>
      </c>
      <c r="CC206">
        <v>0</v>
      </c>
      <c r="CF206">
        <v>21</v>
      </c>
      <c r="CG206">
        <v>21</v>
      </c>
      <c r="CH206">
        <v>21</v>
      </c>
      <c r="CI206" t="s">
        <v>33</v>
      </c>
      <c r="CK206">
        <v>2</v>
      </c>
    </row>
    <row r="207" spans="1:89" x14ac:dyDescent="0.35">
      <c r="A207" t="str">
        <f>_xlfn.XLOOKUP(Table1[[#This Row],[HMIS Project ID]],'Quick HIC'!G:G,'Quick HIC'!D:D,"",0)</f>
        <v>Jackson</v>
      </c>
      <c r="B207">
        <v>124</v>
      </c>
      <c r="C207" t="s">
        <v>222</v>
      </c>
      <c r="D207" t="s">
        <v>41</v>
      </c>
      <c r="E207" t="s">
        <v>270</v>
      </c>
      <c r="F207">
        <v>2026</v>
      </c>
      <c r="G207" t="s">
        <v>585</v>
      </c>
      <c r="H207">
        <v>20012</v>
      </c>
      <c r="I207" t="s">
        <v>896</v>
      </c>
      <c r="K207">
        <v>20013</v>
      </c>
      <c r="L207" s="1">
        <v>46057</v>
      </c>
      <c r="M207" t="s">
        <v>36</v>
      </c>
      <c r="N207" t="s">
        <v>260</v>
      </c>
      <c r="O207">
        <v>379099</v>
      </c>
      <c r="P207" t="s">
        <v>34</v>
      </c>
      <c r="Q207" t="s">
        <v>814</v>
      </c>
      <c r="R207" s="1">
        <v>46057</v>
      </c>
      <c r="S207" t="s">
        <v>24</v>
      </c>
      <c r="T207" s="1">
        <v>43831</v>
      </c>
      <c r="V207">
        <v>1</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c r="AZ207">
        <v>0</v>
      </c>
      <c r="BA207">
        <v>0</v>
      </c>
      <c r="BB207">
        <v>0</v>
      </c>
      <c r="BC207">
        <v>0</v>
      </c>
      <c r="BD207">
        <v>0</v>
      </c>
      <c r="BE207">
        <v>0</v>
      </c>
      <c r="BF207">
        <v>0</v>
      </c>
      <c r="BG207">
        <v>0</v>
      </c>
      <c r="BH207">
        <v>0</v>
      </c>
      <c r="BJ207" t="s">
        <v>1068</v>
      </c>
      <c r="BK207">
        <v>0</v>
      </c>
      <c r="BN207" t="s">
        <v>588</v>
      </c>
      <c r="BO207" t="s">
        <v>222</v>
      </c>
      <c r="BP207">
        <v>28779</v>
      </c>
      <c r="BQ207">
        <v>0</v>
      </c>
      <c r="BR207">
        <v>0</v>
      </c>
      <c r="BS207">
        <v>0</v>
      </c>
      <c r="BT207">
        <v>0</v>
      </c>
      <c r="BU207">
        <v>0</v>
      </c>
      <c r="BV207">
        <v>0</v>
      </c>
      <c r="BW207">
        <v>0</v>
      </c>
      <c r="BX207">
        <v>0</v>
      </c>
      <c r="BY207">
        <v>0</v>
      </c>
      <c r="BZ207">
        <v>0</v>
      </c>
      <c r="CA207">
        <v>0</v>
      </c>
      <c r="CB207">
        <v>0</v>
      </c>
      <c r="CC207">
        <v>0</v>
      </c>
      <c r="CF207">
        <v>1</v>
      </c>
      <c r="CG207">
        <v>1</v>
      </c>
      <c r="CH207">
        <v>1</v>
      </c>
      <c r="CI207" t="s">
        <v>33</v>
      </c>
      <c r="CK207">
        <v>2</v>
      </c>
    </row>
    <row r="208" spans="1:89" x14ac:dyDescent="0.35">
      <c r="A208" t="str">
        <f>_xlfn.XLOOKUP(Table1[[#This Row],[HMIS Project ID]],'Quick HIC'!G:G,'Quick HIC'!D:D,"",0)</f>
        <v>Jackson</v>
      </c>
      <c r="B208">
        <v>134</v>
      </c>
      <c r="C208" t="s">
        <v>222</v>
      </c>
      <c r="D208" t="s">
        <v>41</v>
      </c>
      <c r="E208" t="s">
        <v>270</v>
      </c>
      <c r="F208">
        <v>2026</v>
      </c>
      <c r="G208" t="s">
        <v>585</v>
      </c>
      <c r="H208">
        <v>20012</v>
      </c>
      <c r="I208" t="s">
        <v>586</v>
      </c>
      <c r="K208">
        <v>20086</v>
      </c>
      <c r="L208" s="1">
        <v>46057</v>
      </c>
      <c r="M208" t="s">
        <v>39</v>
      </c>
      <c r="O208">
        <v>379099</v>
      </c>
      <c r="P208" t="s">
        <v>34</v>
      </c>
      <c r="Q208" t="s">
        <v>814</v>
      </c>
      <c r="R208" s="1">
        <v>46057</v>
      </c>
      <c r="S208" t="s">
        <v>24</v>
      </c>
      <c r="T208" s="1">
        <v>43831</v>
      </c>
      <c r="V208">
        <v>0</v>
      </c>
      <c r="W208">
        <v>1</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J208" t="s">
        <v>1068</v>
      </c>
      <c r="BK208">
        <v>0</v>
      </c>
      <c r="BL208" t="s">
        <v>587</v>
      </c>
      <c r="BN208" t="s">
        <v>588</v>
      </c>
      <c r="BO208" t="s">
        <v>222</v>
      </c>
      <c r="BP208">
        <v>28779</v>
      </c>
      <c r="BQ208">
        <v>0</v>
      </c>
      <c r="BR208">
        <v>0</v>
      </c>
      <c r="BS208">
        <v>0</v>
      </c>
      <c r="BT208">
        <v>0</v>
      </c>
      <c r="BU208">
        <v>0</v>
      </c>
      <c r="BV208">
        <v>1</v>
      </c>
      <c r="BW208">
        <v>0</v>
      </c>
      <c r="BX208">
        <v>0</v>
      </c>
      <c r="BY208">
        <v>0</v>
      </c>
      <c r="BZ208">
        <v>0</v>
      </c>
      <c r="CA208">
        <v>0</v>
      </c>
      <c r="CB208">
        <v>1</v>
      </c>
      <c r="CC208">
        <v>0</v>
      </c>
      <c r="CF208">
        <v>0</v>
      </c>
      <c r="CG208">
        <v>1</v>
      </c>
      <c r="CH208">
        <v>1</v>
      </c>
      <c r="CI208" t="s">
        <v>33</v>
      </c>
      <c r="CK208">
        <v>2</v>
      </c>
    </row>
    <row r="209" spans="1:89" x14ac:dyDescent="0.35">
      <c r="A209" t="str">
        <f>_xlfn.XLOOKUP(Table1[[#This Row],[HMIS Project ID]],'Quick HIC'!G:G,'Quick HIC'!D:D,"",0)</f>
        <v>Stanly</v>
      </c>
      <c r="B209">
        <v>27</v>
      </c>
      <c r="C209" t="s">
        <v>222</v>
      </c>
      <c r="D209" t="s">
        <v>41</v>
      </c>
      <c r="E209" t="s">
        <v>270</v>
      </c>
      <c r="F209">
        <v>2026</v>
      </c>
      <c r="G209" t="s">
        <v>294</v>
      </c>
      <c r="H209">
        <v>1310</v>
      </c>
      <c r="I209" t="s">
        <v>350</v>
      </c>
      <c r="K209">
        <v>2043</v>
      </c>
      <c r="L209" s="1">
        <v>46057</v>
      </c>
      <c r="M209" t="s">
        <v>36</v>
      </c>
      <c r="N209" t="s">
        <v>234</v>
      </c>
      <c r="O209">
        <v>379167</v>
      </c>
      <c r="P209" t="s">
        <v>34</v>
      </c>
      <c r="Q209" t="s">
        <v>814</v>
      </c>
      <c r="R209" s="1">
        <v>45322</v>
      </c>
      <c r="S209" t="s">
        <v>24</v>
      </c>
      <c r="T209" s="1">
        <v>39814</v>
      </c>
      <c r="V209">
        <v>1</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0</v>
      </c>
      <c r="BA209">
        <v>0</v>
      </c>
      <c r="BB209">
        <v>0</v>
      </c>
      <c r="BC209">
        <v>0</v>
      </c>
      <c r="BD209">
        <v>0</v>
      </c>
      <c r="BE209">
        <v>0</v>
      </c>
      <c r="BF209">
        <v>0</v>
      </c>
      <c r="BG209">
        <v>0</v>
      </c>
      <c r="BH209">
        <v>1</v>
      </c>
      <c r="BI209" t="s">
        <v>842</v>
      </c>
      <c r="BJ209" t="s">
        <v>1067</v>
      </c>
      <c r="BK209">
        <v>0</v>
      </c>
      <c r="BL209" t="s">
        <v>351</v>
      </c>
      <c r="BN209" t="s">
        <v>297</v>
      </c>
      <c r="BO209" t="s">
        <v>222</v>
      </c>
      <c r="BP209">
        <v>28001</v>
      </c>
      <c r="BQ209">
        <v>3</v>
      </c>
      <c r="BR209">
        <v>1</v>
      </c>
      <c r="BS209">
        <v>0</v>
      </c>
      <c r="BT209">
        <v>0</v>
      </c>
      <c r="BU209">
        <v>0</v>
      </c>
      <c r="BV209">
        <v>13</v>
      </c>
      <c r="BW209">
        <v>0</v>
      </c>
      <c r="BX209">
        <v>0</v>
      </c>
      <c r="BY209">
        <v>0</v>
      </c>
      <c r="BZ209">
        <v>0</v>
      </c>
      <c r="CA209">
        <v>0</v>
      </c>
      <c r="CB209">
        <v>16</v>
      </c>
      <c r="CC209">
        <v>0</v>
      </c>
      <c r="CF209">
        <v>0</v>
      </c>
      <c r="CG209">
        <v>6</v>
      </c>
      <c r="CH209">
        <v>16</v>
      </c>
      <c r="CI209" t="s">
        <v>33</v>
      </c>
      <c r="CK209">
        <v>2</v>
      </c>
    </row>
    <row r="210" spans="1:89" x14ac:dyDescent="0.35">
      <c r="A210" t="str">
        <f>_xlfn.XLOOKUP(Table1[[#This Row],[HMIS Project ID]],'Quick HIC'!G:G,'Quick HIC'!D:D,"",0)</f>
        <v>Stanly</v>
      </c>
      <c r="B210">
        <v>9</v>
      </c>
      <c r="C210" t="s">
        <v>222</v>
      </c>
      <c r="D210" t="s">
        <v>41</v>
      </c>
      <c r="E210" t="s">
        <v>270</v>
      </c>
      <c r="F210">
        <v>2026</v>
      </c>
      <c r="G210" t="s">
        <v>294</v>
      </c>
      <c r="H210">
        <v>1310</v>
      </c>
      <c r="I210" t="s">
        <v>295</v>
      </c>
      <c r="K210">
        <v>1327</v>
      </c>
      <c r="L210" s="1">
        <v>46057</v>
      </c>
      <c r="M210" t="s">
        <v>40</v>
      </c>
      <c r="O210">
        <v>379167</v>
      </c>
      <c r="P210" t="s">
        <v>34</v>
      </c>
      <c r="Q210" t="s">
        <v>814</v>
      </c>
      <c r="R210" s="1">
        <v>46057</v>
      </c>
      <c r="S210" t="s">
        <v>24</v>
      </c>
      <c r="T210" s="1">
        <v>40087</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0</v>
      </c>
      <c r="AZ210">
        <v>0</v>
      </c>
      <c r="BA210">
        <v>0</v>
      </c>
      <c r="BB210">
        <v>0</v>
      </c>
      <c r="BC210">
        <v>0</v>
      </c>
      <c r="BD210">
        <v>0</v>
      </c>
      <c r="BE210">
        <v>0</v>
      </c>
      <c r="BF210">
        <v>0</v>
      </c>
      <c r="BG210">
        <v>0</v>
      </c>
      <c r="BH210">
        <v>1</v>
      </c>
      <c r="BI210" t="s">
        <v>266</v>
      </c>
      <c r="BJ210" t="s">
        <v>1066</v>
      </c>
      <c r="BK210">
        <v>0</v>
      </c>
      <c r="BL210" t="s">
        <v>296</v>
      </c>
      <c r="BN210" t="s">
        <v>297</v>
      </c>
      <c r="BO210" t="s">
        <v>222</v>
      </c>
      <c r="BP210">
        <v>28001</v>
      </c>
      <c r="BQ210">
        <v>15</v>
      </c>
      <c r="BR210">
        <v>3</v>
      </c>
      <c r="BS210">
        <v>0</v>
      </c>
      <c r="BT210">
        <v>0</v>
      </c>
      <c r="BU210">
        <v>0</v>
      </c>
      <c r="BV210">
        <v>2</v>
      </c>
      <c r="BW210">
        <v>0</v>
      </c>
      <c r="BX210">
        <v>0</v>
      </c>
      <c r="BY210">
        <v>0</v>
      </c>
      <c r="BZ210">
        <v>0</v>
      </c>
      <c r="CA210">
        <v>0</v>
      </c>
      <c r="CB210">
        <v>17</v>
      </c>
      <c r="CC210">
        <v>0</v>
      </c>
      <c r="CF210">
        <v>0</v>
      </c>
      <c r="CG210">
        <v>14</v>
      </c>
      <c r="CH210">
        <v>17</v>
      </c>
      <c r="CI210" t="s">
        <v>33</v>
      </c>
      <c r="CK210">
        <v>2</v>
      </c>
    </row>
    <row r="211" spans="1:89" x14ac:dyDescent="0.35">
      <c r="A211" t="str">
        <f>_xlfn.XLOOKUP(Table1[[#This Row],[HMIS Project ID]],'Quick HIC'!G:G,'Quick HIC'!D:D,"",0)</f>
        <v>Iredell</v>
      </c>
      <c r="B211">
        <v>180</v>
      </c>
      <c r="C211" t="s">
        <v>222</v>
      </c>
      <c r="D211" t="s">
        <v>41</v>
      </c>
      <c r="E211" t="s">
        <v>270</v>
      </c>
      <c r="F211">
        <v>2026</v>
      </c>
      <c r="G211" t="s">
        <v>668</v>
      </c>
      <c r="H211">
        <v>20457</v>
      </c>
      <c r="I211" t="s">
        <v>669</v>
      </c>
      <c r="K211">
        <v>20565</v>
      </c>
      <c r="L211" s="1">
        <v>46057</v>
      </c>
      <c r="M211" t="s">
        <v>36</v>
      </c>
      <c r="N211" t="s">
        <v>234</v>
      </c>
      <c r="O211">
        <v>379097</v>
      </c>
      <c r="P211" t="s">
        <v>34</v>
      </c>
      <c r="Q211" t="s">
        <v>814</v>
      </c>
      <c r="R211" s="1">
        <v>45686</v>
      </c>
      <c r="S211" t="s">
        <v>24</v>
      </c>
      <c r="T211" s="1">
        <v>44659</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0</v>
      </c>
      <c r="BC211">
        <v>0</v>
      </c>
      <c r="BD211">
        <v>0</v>
      </c>
      <c r="BE211">
        <v>0</v>
      </c>
      <c r="BF211">
        <v>0</v>
      </c>
      <c r="BG211">
        <v>0</v>
      </c>
      <c r="BH211">
        <v>1</v>
      </c>
      <c r="BI211" t="s">
        <v>266</v>
      </c>
      <c r="BJ211" t="s">
        <v>1067</v>
      </c>
      <c r="BK211">
        <v>0</v>
      </c>
      <c r="BL211" t="s">
        <v>670</v>
      </c>
      <c r="BN211" t="s">
        <v>671</v>
      </c>
      <c r="BO211" t="s">
        <v>222</v>
      </c>
      <c r="BP211">
        <v>28115</v>
      </c>
      <c r="BQ211">
        <v>11</v>
      </c>
      <c r="BR211">
        <v>3</v>
      </c>
      <c r="BS211">
        <v>0</v>
      </c>
      <c r="BT211">
        <v>0</v>
      </c>
      <c r="BU211">
        <v>0</v>
      </c>
      <c r="BV211">
        <v>1</v>
      </c>
      <c r="BW211">
        <v>0</v>
      </c>
      <c r="BX211">
        <v>0</v>
      </c>
      <c r="BY211">
        <v>0</v>
      </c>
      <c r="BZ211">
        <v>1</v>
      </c>
      <c r="CA211">
        <v>0</v>
      </c>
      <c r="CB211">
        <v>13</v>
      </c>
      <c r="CC211">
        <v>0</v>
      </c>
      <c r="CF211">
        <v>0</v>
      </c>
      <c r="CG211">
        <v>10</v>
      </c>
      <c r="CH211">
        <v>13</v>
      </c>
      <c r="CI211" t="s">
        <v>33</v>
      </c>
      <c r="CK211">
        <v>2</v>
      </c>
    </row>
    <row r="212" spans="1:89" x14ac:dyDescent="0.35">
      <c r="A212" t="str">
        <f>_xlfn.XLOOKUP(Table1[[#This Row],[HMIS Project ID]],'Quick HIC'!G:G,'Quick HIC'!D:D,"",0)</f>
        <v>Wilson</v>
      </c>
      <c r="B212">
        <v>120</v>
      </c>
      <c r="C212" t="s">
        <v>222</v>
      </c>
      <c r="D212" t="s">
        <v>41</v>
      </c>
      <c r="E212" t="s">
        <v>270</v>
      </c>
      <c r="F212">
        <v>2026</v>
      </c>
      <c r="G212" t="s">
        <v>329</v>
      </c>
      <c r="H212">
        <v>539</v>
      </c>
      <c r="I212" t="s">
        <v>560</v>
      </c>
      <c r="K212">
        <v>7464</v>
      </c>
      <c r="L212" s="1">
        <v>46057</v>
      </c>
      <c r="M212" t="s">
        <v>36</v>
      </c>
      <c r="N212" t="s">
        <v>234</v>
      </c>
      <c r="O212">
        <v>379195</v>
      </c>
      <c r="P212" t="s">
        <v>34</v>
      </c>
      <c r="Q212" t="s">
        <v>814</v>
      </c>
      <c r="R212" s="1">
        <v>46023</v>
      </c>
      <c r="S212" t="s">
        <v>24</v>
      </c>
      <c r="T212" s="1">
        <v>43709</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0</v>
      </c>
      <c r="BF212">
        <v>0</v>
      </c>
      <c r="BG212">
        <v>0</v>
      </c>
      <c r="BH212">
        <v>1</v>
      </c>
      <c r="BI212" t="s">
        <v>266</v>
      </c>
      <c r="BJ212" t="s">
        <v>1067</v>
      </c>
      <c r="BK212">
        <v>0</v>
      </c>
      <c r="BL212" t="s">
        <v>330</v>
      </c>
      <c r="BN212" t="s">
        <v>109</v>
      </c>
      <c r="BO212" t="s">
        <v>222</v>
      </c>
      <c r="BP212">
        <v>27893</v>
      </c>
      <c r="BQ212">
        <v>8</v>
      </c>
      <c r="BR212">
        <v>2</v>
      </c>
      <c r="BS212">
        <v>0</v>
      </c>
      <c r="BT212">
        <v>0</v>
      </c>
      <c r="BU212">
        <v>0</v>
      </c>
      <c r="BV212">
        <v>2</v>
      </c>
      <c r="BW212">
        <v>0</v>
      </c>
      <c r="BX212">
        <v>0</v>
      </c>
      <c r="BY212">
        <v>0</v>
      </c>
      <c r="BZ212">
        <v>0</v>
      </c>
      <c r="CA212">
        <v>0</v>
      </c>
      <c r="CB212">
        <v>10</v>
      </c>
      <c r="CC212">
        <v>0</v>
      </c>
      <c r="CF212">
        <v>0</v>
      </c>
      <c r="CG212">
        <v>7</v>
      </c>
      <c r="CH212">
        <v>10</v>
      </c>
      <c r="CI212" t="s">
        <v>33</v>
      </c>
      <c r="CK212">
        <v>2</v>
      </c>
    </row>
    <row r="213" spans="1:89" x14ac:dyDescent="0.35">
      <c r="A213" t="str">
        <f>_xlfn.XLOOKUP(Table1[[#This Row],[HMIS Project ID]],'Quick HIC'!G:G,'Quick HIC'!D:D,"",0)</f>
        <v>Wilson</v>
      </c>
      <c r="B213">
        <v>20</v>
      </c>
      <c r="C213" t="s">
        <v>222</v>
      </c>
      <c r="D213" t="s">
        <v>41</v>
      </c>
      <c r="E213" t="s">
        <v>270</v>
      </c>
      <c r="F213">
        <v>2026</v>
      </c>
      <c r="G213" t="s">
        <v>329</v>
      </c>
      <c r="H213">
        <v>539</v>
      </c>
      <c r="I213" t="s">
        <v>844</v>
      </c>
      <c r="K213">
        <v>1772</v>
      </c>
      <c r="L213" s="1">
        <v>46057</v>
      </c>
      <c r="M213" t="s">
        <v>36</v>
      </c>
      <c r="N213" t="s">
        <v>234</v>
      </c>
      <c r="O213">
        <v>379195</v>
      </c>
      <c r="P213" t="s">
        <v>34</v>
      </c>
      <c r="Q213" t="s">
        <v>814</v>
      </c>
      <c r="R213" s="1">
        <v>46057</v>
      </c>
      <c r="S213" t="s">
        <v>24</v>
      </c>
      <c r="T213" s="1">
        <v>39960</v>
      </c>
      <c r="V213">
        <v>1</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c r="AZ213">
        <v>0</v>
      </c>
      <c r="BA213">
        <v>0</v>
      </c>
      <c r="BB213">
        <v>0</v>
      </c>
      <c r="BC213">
        <v>0</v>
      </c>
      <c r="BD213">
        <v>0</v>
      </c>
      <c r="BE213">
        <v>0</v>
      </c>
      <c r="BF213">
        <v>0</v>
      </c>
      <c r="BG213">
        <v>0</v>
      </c>
      <c r="BH213">
        <v>1</v>
      </c>
      <c r="BI213" t="s">
        <v>266</v>
      </c>
      <c r="BJ213" t="s">
        <v>1067</v>
      </c>
      <c r="BK213">
        <v>0</v>
      </c>
      <c r="BL213" t="s">
        <v>330</v>
      </c>
      <c r="BN213" t="s">
        <v>109</v>
      </c>
      <c r="BO213" t="s">
        <v>222</v>
      </c>
      <c r="BP213">
        <v>27893</v>
      </c>
      <c r="BQ213">
        <v>0</v>
      </c>
      <c r="BR213">
        <v>0</v>
      </c>
      <c r="BS213">
        <v>0</v>
      </c>
      <c r="BT213">
        <v>0</v>
      </c>
      <c r="BU213">
        <v>0</v>
      </c>
      <c r="BV213">
        <v>14</v>
      </c>
      <c r="BW213">
        <v>0</v>
      </c>
      <c r="BX213">
        <v>0</v>
      </c>
      <c r="BY213">
        <v>0</v>
      </c>
      <c r="BZ213">
        <v>0</v>
      </c>
      <c r="CA213">
        <v>0</v>
      </c>
      <c r="CB213">
        <v>14</v>
      </c>
      <c r="CC213">
        <v>0</v>
      </c>
      <c r="CF213">
        <v>0</v>
      </c>
      <c r="CG213">
        <v>13</v>
      </c>
      <c r="CH213">
        <v>14</v>
      </c>
      <c r="CI213" t="s">
        <v>33</v>
      </c>
      <c r="CK213">
        <v>2</v>
      </c>
    </row>
    <row r="214" spans="1:89" x14ac:dyDescent="0.35">
      <c r="A214" t="str">
        <f>_xlfn.XLOOKUP(Table1[[#This Row],[HMIS Project ID]],'Quick HIC'!G:G,'Quick HIC'!D:D,"",0)</f>
        <v>Wilson</v>
      </c>
      <c r="B214">
        <v>89</v>
      </c>
      <c r="C214" t="s">
        <v>222</v>
      </c>
      <c r="D214" t="s">
        <v>41</v>
      </c>
      <c r="E214" t="s">
        <v>270</v>
      </c>
      <c r="F214">
        <v>2026</v>
      </c>
      <c r="G214" t="s">
        <v>329</v>
      </c>
      <c r="H214">
        <v>539</v>
      </c>
      <c r="I214" t="s">
        <v>498</v>
      </c>
      <c r="K214">
        <v>5805</v>
      </c>
      <c r="L214" s="1">
        <v>46057</v>
      </c>
      <c r="M214" t="s">
        <v>39</v>
      </c>
      <c r="O214">
        <v>379195</v>
      </c>
      <c r="P214" t="s">
        <v>34</v>
      </c>
      <c r="Q214" t="s">
        <v>814</v>
      </c>
      <c r="R214" s="1">
        <v>46057</v>
      </c>
      <c r="S214" t="s">
        <v>24</v>
      </c>
      <c r="T214" s="1">
        <v>41913</v>
      </c>
      <c r="V214">
        <v>0</v>
      </c>
      <c r="W214">
        <v>1</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c r="AZ214">
        <v>0</v>
      </c>
      <c r="BA214">
        <v>0</v>
      </c>
      <c r="BB214">
        <v>0</v>
      </c>
      <c r="BC214">
        <v>0</v>
      </c>
      <c r="BD214">
        <v>0</v>
      </c>
      <c r="BE214">
        <v>0</v>
      </c>
      <c r="BF214">
        <v>0</v>
      </c>
      <c r="BG214">
        <v>0</v>
      </c>
      <c r="BH214">
        <v>0</v>
      </c>
      <c r="BJ214" t="s">
        <v>1068</v>
      </c>
      <c r="BK214">
        <v>0</v>
      </c>
      <c r="BL214" t="s">
        <v>330</v>
      </c>
      <c r="BN214" t="s">
        <v>109</v>
      </c>
      <c r="BO214" t="s">
        <v>222</v>
      </c>
      <c r="BP214">
        <v>27893</v>
      </c>
      <c r="BQ214">
        <v>0</v>
      </c>
      <c r="BR214">
        <v>0</v>
      </c>
      <c r="BS214">
        <v>0</v>
      </c>
      <c r="BT214">
        <v>0</v>
      </c>
      <c r="BU214">
        <v>0</v>
      </c>
      <c r="BV214">
        <v>7</v>
      </c>
      <c r="BW214">
        <v>0</v>
      </c>
      <c r="BX214">
        <v>0</v>
      </c>
      <c r="BY214">
        <v>0</v>
      </c>
      <c r="BZ214">
        <v>0</v>
      </c>
      <c r="CA214">
        <v>0</v>
      </c>
      <c r="CB214">
        <v>7</v>
      </c>
      <c r="CC214">
        <v>0</v>
      </c>
      <c r="CF214">
        <v>0</v>
      </c>
      <c r="CG214">
        <v>7</v>
      </c>
      <c r="CH214">
        <v>7</v>
      </c>
      <c r="CI214" t="s">
        <v>33</v>
      </c>
      <c r="CK214">
        <v>2</v>
      </c>
    </row>
    <row r="215" spans="1:89" x14ac:dyDescent="0.35">
      <c r="A215" t="str">
        <f>_xlfn.XLOOKUP(Table1[[#This Row],[HMIS Project ID]],'Quick HIC'!G:G,'Quick HIC'!D:D,"",0)</f>
        <v>Burke</v>
      </c>
      <c r="B215">
        <v>178</v>
      </c>
      <c r="C215" t="s">
        <v>222</v>
      </c>
      <c r="D215" t="s">
        <v>41</v>
      </c>
      <c r="E215" t="s">
        <v>270</v>
      </c>
      <c r="F215">
        <v>2026</v>
      </c>
      <c r="G215" t="s">
        <v>664</v>
      </c>
      <c r="H215">
        <v>1945</v>
      </c>
      <c r="I215" t="s">
        <v>665</v>
      </c>
      <c r="K215">
        <v>20552</v>
      </c>
      <c r="L215" s="1">
        <v>46057</v>
      </c>
      <c r="M215" t="s">
        <v>36</v>
      </c>
      <c r="N215" t="s">
        <v>234</v>
      </c>
      <c r="O215">
        <v>371944</v>
      </c>
      <c r="P215" t="s">
        <v>34</v>
      </c>
      <c r="Q215" t="s">
        <v>814</v>
      </c>
      <c r="R215" s="1">
        <v>44880</v>
      </c>
      <c r="S215" t="s">
        <v>24</v>
      </c>
      <c r="T215" s="1">
        <v>44880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0</v>
      </c>
      <c r="BF215">
        <v>0</v>
      </c>
      <c r="BG215">
        <v>0</v>
      </c>
      <c r="BH215">
        <v>1</v>
      </c>
      <c r="BI215" t="s">
        <v>666</v>
      </c>
      <c r="BJ215" t="s">
        <v>1067</v>
      </c>
      <c r="BK215">
        <v>0</v>
      </c>
      <c r="BL215" t="s">
        <v>667</v>
      </c>
      <c r="BN215" t="s">
        <v>422</v>
      </c>
      <c r="BO215" t="s">
        <v>222</v>
      </c>
      <c r="BP215">
        <v>28655</v>
      </c>
      <c r="BQ215">
        <v>0</v>
      </c>
      <c r="BR215">
        <v>0</v>
      </c>
      <c r="BS215">
        <v>0</v>
      </c>
      <c r="BT215">
        <v>0</v>
      </c>
      <c r="BU215">
        <v>0</v>
      </c>
      <c r="BV215">
        <v>16</v>
      </c>
      <c r="BW215">
        <v>0</v>
      </c>
      <c r="BX215">
        <v>0</v>
      </c>
      <c r="BY215">
        <v>0</v>
      </c>
      <c r="BZ215">
        <v>0</v>
      </c>
      <c r="CA215">
        <v>0</v>
      </c>
      <c r="CB215">
        <v>16</v>
      </c>
      <c r="CC215">
        <v>0</v>
      </c>
      <c r="CF215">
        <v>0</v>
      </c>
      <c r="CG215">
        <v>9</v>
      </c>
      <c r="CH215">
        <v>16</v>
      </c>
      <c r="CI215" t="s">
        <v>33</v>
      </c>
      <c r="CK215">
        <v>2</v>
      </c>
    </row>
    <row r="216" spans="1:89" x14ac:dyDescent="0.35">
      <c r="A216" t="str">
        <f>_xlfn.XLOOKUP(Table1[[#This Row],[HMIS Project ID]],'Quick HIC'!G:G,'Quick HIC'!D:D,"",0)</f>
        <v>Cherokee</v>
      </c>
      <c r="B216">
        <v>24</v>
      </c>
      <c r="C216" t="s">
        <v>222</v>
      </c>
      <c r="D216" t="s">
        <v>41</v>
      </c>
      <c r="E216" t="s">
        <v>270</v>
      </c>
      <c r="F216">
        <v>2026</v>
      </c>
      <c r="G216" t="s">
        <v>342</v>
      </c>
      <c r="H216">
        <v>1828</v>
      </c>
      <c r="I216" t="s">
        <v>343</v>
      </c>
      <c r="K216">
        <v>1833</v>
      </c>
      <c r="L216" s="1">
        <v>46057</v>
      </c>
      <c r="M216" t="s">
        <v>36</v>
      </c>
      <c r="N216" t="s">
        <v>234</v>
      </c>
      <c r="O216">
        <v>379039</v>
      </c>
      <c r="P216" t="s">
        <v>33</v>
      </c>
      <c r="Q216" t="s">
        <v>814</v>
      </c>
      <c r="R216" s="1">
        <v>46057</v>
      </c>
      <c r="S216" t="s">
        <v>24</v>
      </c>
      <c r="T216" s="1">
        <v>39658</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c r="AZ216">
        <v>0</v>
      </c>
      <c r="BA216">
        <v>0</v>
      </c>
      <c r="BB216">
        <v>0</v>
      </c>
      <c r="BC216">
        <v>0</v>
      </c>
      <c r="BD216">
        <v>0</v>
      </c>
      <c r="BE216">
        <v>0</v>
      </c>
      <c r="BF216">
        <v>0</v>
      </c>
      <c r="BG216">
        <v>0</v>
      </c>
      <c r="BH216">
        <v>1</v>
      </c>
      <c r="BI216" t="s">
        <v>266</v>
      </c>
      <c r="BJ216" t="s">
        <v>1067</v>
      </c>
      <c r="BK216">
        <v>0</v>
      </c>
      <c r="BL216" t="s">
        <v>344</v>
      </c>
      <c r="BN216" t="s">
        <v>345</v>
      </c>
      <c r="BO216" t="s">
        <v>222</v>
      </c>
      <c r="BP216">
        <v>28906</v>
      </c>
      <c r="BQ216">
        <v>20</v>
      </c>
      <c r="BR216">
        <v>10</v>
      </c>
      <c r="BS216">
        <v>0</v>
      </c>
      <c r="BT216">
        <v>0</v>
      </c>
      <c r="BU216">
        <v>0</v>
      </c>
      <c r="BV216">
        <v>0</v>
      </c>
      <c r="BW216">
        <v>0</v>
      </c>
      <c r="BX216">
        <v>0</v>
      </c>
      <c r="BY216">
        <v>0</v>
      </c>
      <c r="BZ216">
        <v>0</v>
      </c>
      <c r="CA216">
        <v>0</v>
      </c>
      <c r="CB216">
        <v>20</v>
      </c>
      <c r="CC216">
        <v>0</v>
      </c>
      <c r="CF216">
        <v>0</v>
      </c>
      <c r="CG216">
        <v>16</v>
      </c>
      <c r="CH216">
        <v>20</v>
      </c>
      <c r="CI216" t="s">
        <v>33</v>
      </c>
      <c r="CK216">
        <v>2</v>
      </c>
    </row>
    <row r="217" spans="1:89" x14ac:dyDescent="0.35">
      <c r="A217" t="str">
        <f>_xlfn.XLOOKUP(Table1[[#This Row],[HMIS Project ID]],'Quick HIC'!G:G,'Quick HIC'!D:D,"",0)</f>
        <v>Hyde</v>
      </c>
      <c r="B217">
        <v>237</v>
      </c>
      <c r="C217" t="s">
        <v>222</v>
      </c>
      <c r="D217" t="s">
        <v>41</v>
      </c>
      <c r="E217" t="s">
        <v>270</v>
      </c>
      <c r="F217">
        <v>2026</v>
      </c>
      <c r="G217" t="s">
        <v>702</v>
      </c>
      <c r="H217">
        <v>20731</v>
      </c>
      <c r="I217" t="s">
        <v>703</v>
      </c>
      <c r="K217">
        <v>20732</v>
      </c>
      <c r="L217" s="1">
        <v>46057</v>
      </c>
      <c r="M217" t="s">
        <v>36</v>
      </c>
      <c r="N217" t="s">
        <v>234</v>
      </c>
      <c r="O217">
        <v>379095</v>
      </c>
      <c r="P217" t="s">
        <v>32</v>
      </c>
      <c r="Q217" t="s">
        <v>814</v>
      </c>
      <c r="R217" s="1">
        <v>46057</v>
      </c>
      <c r="S217" t="s">
        <v>42</v>
      </c>
      <c r="T217" s="1">
        <v>43101</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c r="AZ217">
        <v>0</v>
      </c>
      <c r="BA217">
        <v>0</v>
      </c>
      <c r="BB217">
        <v>0</v>
      </c>
      <c r="BC217">
        <v>0</v>
      </c>
      <c r="BD217">
        <v>0</v>
      </c>
      <c r="BE217">
        <v>0</v>
      </c>
      <c r="BF217">
        <v>0</v>
      </c>
      <c r="BG217">
        <v>0</v>
      </c>
      <c r="BH217">
        <v>1</v>
      </c>
      <c r="BI217" t="s">
        <v>864</v>
      </c>
      <c r="BJ217" t="s">
        <v>1067</v>
      </c>
      <c r="BK217">
        <v>1</v>
      </c>
      <c r="BL217" t="s">
        <v>704</v>
      </c>
      <c r="BN217" t="s">
        <v>705</v>
      </c>
      <c r="BO217" t="s">
        <v>222</v>
      </c>
      <c r="BP217">
        <v>27824</v>
      </c>
      <c r="BQ217">
        <v>5</v>
      </c>
      <c r="BR217">
        <v>2</v>
      </c>
      <c r="BS217">
        <v>0</v>
      </c>
      <c r="BT217">
        <v>0</v>
      </c>
      <c r="BU217">
        <v>0</v>
      </c>
      <c r="BV217">
        <v>5</v>
      </c>
      <c r="BW217">
        <v>0</v>
      </c>
      <c r="BX217">
        <v>0</v>
      </c>
      <c r="BY217">
        <v>0</v>
      </c>
      <c r="BZ217">
        <v>0</v>
      </c>
      <c r="CA217">
        <v>0</v>
      </c>
      <c r="CB217">
        <v>10</v>
      </c>
      <c r="CC217">
        <v>0</v>
      </c>
      <c r="CF217">
        <v>0</v>
      </c>
      <c r="CG217">
        <v>3</v>
      </c>
      <c r="CH217">
        <v>10</v>
      </c>
      <c r="CI217" t="s">
        <v>33</v>
      </c>
      <c r="CK217">
        <v>2</v>
      </c>
    </row>
    <row r="218" spans="1:89" x14ac:dyDescent="0.35">
      <c r="A218" t="str">
        <f>_xlfn.XLOOKUP(Table1[[#This Row],[HMIS Project ID]],'Quick HIC'!G:G,'Quick HIC'!D:D,"",0)</f>
        <v>Granville</v>
      </c>
      <c r="B218">
        <v>345</v>
      </c>
      <c r="C218" t="s">
        <v>222</v>
      </c>
      <c r="D218" t="s">
        <v>41</v>
      </c>
      <c r="E218" t="s">
        <v>270</v>
      </c>
      <c r="F218">
        <v>2026</v>
      </c>
      <c r="G218" t="s">
        <v>1000</v>
      </c>
      <c r="H218">
        <v>21059</v>
      </c>
      <c r="I218" t="s">
        <v>1001</v>
      </c>
      <c r="K218">
        <v>21060</v>
      </c>
      <c r="L218" s="1">
        <v>46057</v>
      </c>
      <c r="M218" t="s">
        <v>36</v>
      </c>
      <c r="N218" t="s">
        <v>234</v>
      </c>
      <c r="O218">
        <v>379077</v>
      </c>
      <c r="P218" t="s">
        <v>33</v>
      </c>
      <c r="Q218" t="s">
        <v>814</v>
      </c>
      <c r="R218" s="1">
        <v>46050</v>
      </c>
      <c r="S218" t="s">
        <v>24</v>
      </c>
      <c r="T218" s="1">
        <v>46050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c r="AZ218">
        <v>0</v>
      </c>
      <c r="BA218">
        <v>0</v>
      </c>
      <c r="BB218">
        <v>0</v>
      </c>
      <c r="BC218">
        <v>0</v>
      </c>
      <c r="BD218">
        <v>0</v>
      </c>
      <c r="BE218">
        <v>0</v>
      </c>
      <c r="BF218">
        <v>0</v>
      </c>
      <c r="BG218">
        <v>0</v>
      </c>
      <c r="BH218">
        <v>1</v>
      </c>
      <c r="BI218" t="s">
        <v>266</v>
      </c>
      <c r="BJ218" t="s">
        <v>1067</v>
      </c>
      <c r="BK218">
        <v>0</v>
      </c>
      <c r="BL218" t="s">
        <v>1002</v>
      </c>
      <c r="BN218" t="s">
        <v>974</v>
      </c>
      <c r="BO218" t="s">
        <v>222</v>
      </c>
      <c r="BP218">
        <v>27565</v>
      </c>
      <c r="BQ218">
        <v>0</v>
      </c>
      <c r="BR218">
        <v>0</v>
      </c>
      <c r="BS218">
        <v>0</v>
      </c>
      <c r="BT218">
        <v>0</v>
      </c>
      <c r="BU218">
        <v>0</v>
      </c>
      <c r="BV218">
        <v>0</v>
      </c>
      <c r="BW218">
        <v>0</v>
      </c>
      <c r="BX218">
        <v>0</v>
      </c>
      <c r="BY218">
        <v>0</v>
      </c>
      <c r="BZ218">
        <v>0</v>
      </c>
      <c r="CA218">
        <v>0</v>
      </c>
      <c r="CB218">
        <v>0</v>
      </c>
      <c r="CC218">
        <v>0</v>
      </c>
      <c r="CF218">
        <v>35</v>
      </c>
      <c r="CG218">
        <v>3</v>
      </c>
      <c r="CH218">
        <v>35</v>
      </c>
      <c r="CI218" t="s">
        <v>33</v>
      </c>
      <c r="CK218">
        <v>2</v>
      </c>
    </row>
    <row r="219" spans="1:89" x14ac:dyDescent="0.35">
      <c r="A219" t="str">
        <f>_xlfn.XLOOKUP(Table1[[#This Row],[HMIS Project ID]],'Quick HIC'!G:G,'Quick HIC'!D:D,"",0)</f>
        <v>Johnston</v>
      </c>
      <c r="B219">
        <v>88</v>
      </c>
      <c r="C219" t="s">
        <v>222</v>
      </c>
      <c r="D219" t="s">
        <v>41</v>
      </c>
      <c r="E219" t="s">
        <v>270</v>
      </c>
      <c r="F219">
        <v>2026</v>
      </c>
      <c r="G219" t="s">
        <v>495</v>
      </c>
      <c r="H219">
        <v>765</v>
      </c>
      <c r="I219" t="s">
        <v>496</v>
      </c>
      <c r="K219">
        <v>5801</v>
      </c>
      <c r="L219" s="1">
        <v>46057</v>
      </c>
      <c r="M219" t="s">
        <v>39</v>
      </c>
      <c r="O219">
        <v>379101</v>
      </c>
      <c r="P219" t="s">
        <v>34</v>
      </c>
      <c r="Q219" t="s">
        <v>814</v>
      </c>
      <c r="R219" s="1">
        <v>46057</v>
      </c>
      <c r="S219" t="s">
        <v>24</v>
      </c>
      <c r="T219" s="1">
        <v>40179</v>
      </c>
      <c r="V219">
        <v>0</v>
      </c>
      <c r="W219">
        <v>1</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c r="AZ219">
        <v>0</v>
      </c>
      <c r="BA219">
        <v>0</v>
      </c>
      <c r="BB219">
        <v>0</v>
      </c>
      <c r="BC219">
        <v>0</v>
      </c>
      <c r="BD219">
        <v>0</v>
      </c>
      <c r="BE219">
        <v>0</v>
      </c>
      <c r="BF219">
        <v>0</v>
      </c>
      <c r="BG219">
        <v>0</v>
      </c>
      <c r="BH219">
        <v>0</v>
      </c>
      <c r="BJ219" t="s">
        <v>1068</v>
      </c>
      <c r="BK219">
        <v>0</v>
      </c>
      <c r="BL219" t="s">
        <v>497</v>
      </c>
      <c r="BN219" t="s">
        <v>388</v>
      </c>
      <c r="BO219" t="s">
        <v>222</v>
      </c>
      <c r="BP219">
        <v>27577</v>
      </c>
      <c r="BQ219">
        <v>0</v>
      </c>
      <c r="BR219">
        <v>0</v>
      </c>
      <c r="BS219">
        <v>0</v>
      </c>
      <c r="BT219">
        <v>0</v>
      </c>
      <c r="BU219">
        <v>0</v>
      </c>
      <c r="BV219">
        <v>3</v>
      </c>
      <c r="BW219">
        <v>0</v>
      </c>
      <c r="BX219">
        <v>0</v>
      </c>
      <c r="BY219">
        <v>0</v>
      </c>
      <c r="BZ219">
        <v>0</v>
      </c>
      <c r="CA219">
        <v>0</v>
      </c>
      <c r="CB219">
        <v>3</v>
      </c>
      <c r="CC219">
        <v>0</v>
      </c>
      <c r="CF219">
        <v>0</v>
      </c>
      <c r="CG219">
        <v>3</v>
      </c>
      <c r="CH219">
        <v>3</v>
      </c>
      <c r="CI219" t="s">
        <v>33</v>
      </c>
      <c r="CK219">
        <v>2</v>
      </c>
    </row>
    <row r="220" spans="1:89" x14ac:dyDescent="0.35">
      <c r="A220" t="str">
        <f>_xlfn.XLOOKUP(Table1[[#This Row],[HMIS Project ID]],'Quick HIC'!G:G,'Quick HIC'!D:D,"",0)</f>
        <v>Franklin</v>
      </c>
      <c r="B220">
        <v>365</v>
      </c>
      <c r="C220" t="s">
        <v>222</v>
      </c>
      <c r="D220" t="s">
        <v>41</v>
      </c>
      <c r="E220" t="s">
        <v>270</v>
      </c>
      <c r="F220">
        <v>2026</v>
      </c>
      <c r="G220" t="s">
        <v>1028</v>
      </c>
      <c r="H220">
        <v>21080</v>
      </c>
      <c r="I220" t="s">
        <v>1029</v>
      </c>
      <c r="K220">
        <v>21081</v>
      </c>
      <c r="L220" s="1">
        <v>46057</v>
      </c>
      <c r="M220" t="s">
        <v>36</v>
      </c>
      <c r="N220" t="s">
        <v>234</v>
      </c>
      <c r="O220">
        <v>379069</v>
      </c>
      <c r="P220" t="s">
        <v>33</v>
      </c>
      <c r="Q220" t="s">
        <v>814</v>
      </c>
      <c r="R220" s="1">
        <v>46057</v>
      </c>
      <c r="S220" t="s">
        <v>24</v>
      </c>
      <c r="T220" s="1">
        <v>46057</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1</v>
      </c>
      <c r="BI220" t="s">
        <v>266</v>
      </c>
      <c r="BJ220" t="s">
        <v>1067</v>
      </c>
      <c r="BK220">
        <v>0</v>
      </c>
      <c r="BL220" t="s">
        <v>1030</v>
      </c>
      <c r="BN220" t="s">
        <v>446</v>
      </c>
      <c r="BO220" t="s">
        <v>222</v>
      </c>
      <c r="BP220">
        <v>27549</v>
      </c>
      <c r="BQ220">
        <v>0</v>
      </c>
      <c r="BR220">
        <v>0</v>
      </c>
      <c r="BS220">
        <v>0</v>
      </c>
      <c r="BT220">
        <v>0</v>
      </c>
      <c r="BU220">
        <v>0</v>
      </c>
      <c r="BV220">
        <v>0</v>
      </c>
      <c r="BW220">
        <v>0</v>
      </c>
      <c r="BX220">
        <v>0</v>
      </c>
      <c r="BY220">
        <v>0</v>
      </c>
      <c r="BZ220">
        <v>0</v>
      </c>
      <c r="CA220">
        <v>0</v>
      </c>
      <c r="CB220">
        <v>0</v>
      </c>
      <c r="CC220">
        <v>0</v>
      </c>
      <c r="CF220">
        <v>7</v>
      </c>
      <c r="CG220">
        <v>7</v>
      </c>
      <c r="CH220">
        <v>7</v>
      </c>
      <c r="CI220" t="s">
        <v>33</v>
      </c>
    </row>
    <row r="221" spans="1:89" x14ac:dyDescent="0.35">
      <c r="A221" t="str">
        <f>_xlfn.XLOOKUP(Table1[[#This Row],[HMIS Project ID]],'Quick HIC'!G:G,'Quick HIC'!D:D,"",0)</f>
        <v>Chatham</v>
      </c>
      <c r="B221">
        <v>286</v>
      </c>
      <c r="C221" t="s">
        <v>222</v>
      </c>
      <c r="D221" t="s">
        <v>41</v>
      </c>
      <c r="E221" t="s">
        <v>270</v>
      </c>
      <c r="F221">
        <v>2026</v>
      </c>
      <c r="G221" t="s">
        <v>747</v>
      </c>
      <c r="H221">
        <v>20858</v>
      </c>
      <c r="I221" t="s">
        <v>748</v>
      </c>
      <c r="K221">
        <v>20859</v>
      </c>
      <c r="L221" s="1">
        <v>46057</v>
      </c>
      <c r="M221" t="s">
        <v>36</v>
      </c>
      <c r="N221" t="s">
        <v>260</v>
      </c>
      <c r="O221">
        <v>379037</v>
      </c>
      <c r="P221" t="s">
        <v>33</v>
      </c>
      <c r="Q221" t="s">
        <v>814</v>
      </c>
      <c r="R221" s="1">
        <v>45686</v>
      </c>
      <c r="S221" t="s">
        <v>24</v>
      </c>
      <c r="T221" s="1">
        <v>45322</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c r="BF221">
        <v>0</v>
      </c>
      <c r="BG221">
        <v>0</v>
      </c>
      <c r="BH221">
        <v>1</v>
      </c>
      <c r="BI221" t="s">
        <v>784</v>
      </c>
      <c r="BJ221" t="s">
        <v>1068</v>
      </c>
      <c r="BK221">
        <v>0</v>
      </c>
      <c r="BL221" t="s">
        <v>750</v>
      </c>
      <c r="BN221" t="s">
        <v>378</v>
      </c>
      <c r="BO221" t="s">
        <v>222</v>
      </c>
      <c r="BP221">
        <v>27344</v>
      </c>
      <c r="BQ221">
        <v>0</v>
      </c>
      <c r="BR221">
        <v>0</v>
      </c>
      <c r="BS221">
        <v>0</v>
      </c>
      <c r="BT221">
        <v>0</v>
      </c>
      <c r="BU221">
        <v>0</v>
      </c>
      <c r="BV221">
        <v>0</v>
      </c>
      <c r="BW221">
        <v>0</v>
      </c>
      <c r="BX221">
        <v>0</v>
      </c>
      <c r="BY221">
        <v>0</v>
      </c>
      <c r="BZ221">
        <v>0</v>
      </c>
      <c r="CA221">
        <v>0</v>
      </c>
      <c r="CB221">
        <v>0</v>
      </c>
      <c r="CC221">
        <v>0</v>
      </c>
      <c r="CF221">
        <v>1</v>
      </c>
      <c r="CG221">
        <v>1</v>
      </c>
      <c r="CH221">
        <v>1</v>
      </c>
      <c r="CI221" t="s">
        <v>33</v>
      </c>
      <c r="CK221">
        <v>2</v>
      </c>
    </row>
    <row r="222" spans="1:89" x14ac:dyDescent="0.35">
      <c r="A222" t="str">
        <f>_xlfn.XLOOKUP(Table1[[#This Row],[HMIS Project ID]],'Quick HIC'!G:G,'Quick HIC'!D:D,"",0)</f>
        <v>Chatham</v>
      </c>
      <c r="B222">
        <v>287</v>
      </c>
      <c r="C222" t="s">
        <v>222</v>
      </c>
      <c r="D222" t="s">
        <v>41</v>
      </c>
      <c r="E222" t="s">
        <v>270</v>
      </c>
      <c r="F222">
        <v>2026</v>
      </c>
      <c r="G222" t="s">
        <v>747</v>
      </c>
      <c r="H222">
        <v>20858</v>
      </c>
      <c r="I222" t="s">
        <v>751</v>
      </c>
      <c r="K222">
        <v>20861</v>
      </c>
      <c r="L222" s="1">
        <v>46057</v>
      </c>
      <c r="M222" t="s">
        <v>40</v>
      </c>
      <c r="O222">
        <v>379037</v>
      </c>
      <c r="P222" t="s">
        <v>33</v>
      </c>
      <c r="Q222" t="s">
        <v>814</v>
      </c>
      <c r="R222" s="1">
        <v>46057</v>
      </c>
      <c r="S222" t="s">
        <v>24</v>
      </c>
      <c r="T222" s="1">
        <v>45322</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1</v>
      </c>
      <c r="BI222" t="s">
        <v>266</v>
      </c>
      <c r="BJ222" t="s">
        <v>1067</v>
      </c>
      <c r="BK222">
        <v>0</v>
      </c>
      <c r="BL222" t="s">
        <v>752</v>
      </c>
      <c r="BN222" t="s">
        <v>378</v>
      </c>
      <c r="BO222" t="s">
        <v>222</v>
      </c>
      <c r="BP222">
        <v>27344</v>
      </c>
      <c r="BQ222">
        <v>7</v>
      </c>
      <c r="BR222">
        <v>2</v>
      </c>
      <c r="BS222">
        <v>0</v>
      </c>
      <c r="BT222">
        <v>0</v>
      </c>
      <c r="BU222">
        <v>0</v>
      </c>
      <c r="BV222">
        <v>1</v>
      </c>
      <c r="BW222">
        <v>0</v>
      </c>
      <c r="BX222">
        <v>0</v>
      </c>
      <c r="BY222">
        <v>0</v>
      </c>
      <c r="BZ222">
        <v>0</v>
      </c>
      <c r="CA222">
        <v>0</v>
      </c>
      <c r="CB222">
        <v>8</v>
      </c>
      <c r="CC222">
        <v>0</v>
      </c>
      <c r="CF222">
        <v>0</v>
      </c>
      <c r="CG222">
        <v>8</v>
      </c>
      <c r="CH222">
        <v>8</v>
      </c>
      <c r="CI222" t="s">
        <v>33</v>
      </c>
      <c r="CK222">
        <v>2</v>
      </c>
    </row>
    <row r="223" spans="1:89" x14ac:dyDescent="0.35">
      <c r="A223" t="str">
        <f>_xlfn.XLOOKUP(Table1[[#This Row],[HMIS Project ID]],'Quick HIC'!G:G,'Quick HIC'!D:D,"",0)</f>
        <v>Robeson</v>
      </c>
      <c r="B223">
        <v>105</v>
      </c>
      <c r="C223" t="s">
        <v>222</v>
      </c>
      <c r="D223" t="s">
        <v>41</v>
      </c>
      <c r="E223" t="s">
        <v>270</v>
      </c>
      <c r="F223">
        <v>2026</v>
      </c>
      <c r="G223" t="s">
        <v>527</v>
      </c>
      <c r="H223">
        <v>7033</v>
      </c>
      <c r="I223" t="s">
        <v>528</v>
      </c>
      <c r="K223">
        <v>7034</v>
      </c>
      <c r="L223" s="1">
        <v>46057</v>
      </c>
      <c r="M223" t="s">
        <v>36</v>
      </c>
      <c r="N223" t="s">
        <v>234</v>
      </c>
      <c r="O223">
        <v>379155</v>
      </c>
      <c r="P223" t="s">
        <v>33</v>
      </c>
      <c r="Q223" t="s">
        <v>814</v>
      </c>
      <c r="R223" s="1">
        <v>46057</v>
      </c>
      <c r="S223" t="s">
        <v>24</v>
      </c>
      <c r="T223" s="1">
        <v>42370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0</v>
      </c>
      <c r="BF223">
        <v>0</v>
      </c>
      <c r="BG223">
        <v>0</v>
      </c>
      <c r="BH223">
        <v>1</v>
      </c>
      <c r="BI223" t="s">
        <v>529</v>
      </c>
      <c r="BJ223" t="s">
        <v>1067</v>
      </c>
      <c r="BK223">
        <v>0</v>
      </c>
      <c r="BL223" t="s">
        <v>530</v>
      </c>
      <c r="BN223" t="s">
        <v>380</v>
      </c>
      <c r="BO223" t="s">
        <v>222</v>
      </c>
      <c r="BP223">
        <v>28358</v>
      </c>
      <c r="BQ223">
        <v>20</v>
      </c>
      <c r="BR223">
        <v>1</v>
      </c>
      <c r="BS223">
        <v>0</v>
      </c>
      <c r="BT223">
        <v>0</v>
      </c>
      <c r="BU223">
        <v>0</v>
      </c>
      <c r="BV223">
        <v>0</v>
      </c>
      <c r="BW223">
        <v>0</v>
      </c>
      <c r="BX223">
        <v>0</v>
      </c>
      <c r="BY223">
        <v>0</v>
      </c>
      <c r="BZ223">
        <v>0</v>
      </c>
      <c r="CA223">
        <v>0</v>
      </c>
      <c r="CB223">
        <v>20</v>
      </c>
      <c r="CC223">
        <v>0</v>
      </c>
      <c r="CF223">
        <v>0</v>
      </c>
      <c r="CG223">
        <v>9</v>
      </c>
      <c r="CH223">
        <v>20</v>
      </c>
      <c r="CI223" t="s">
        <v>33</v>
      </c>
      <c r="CK223">
        <v>2</v>
      </c>
    </row>
    <row r="224" spans="1:89" x14ac:dyDescent="0.35">
      <c r="A224" t="str">
        <f>_xlfn.XLOOKUP(Table1[[#This Row],[HMIS Project ID]],'Quick HIC'!G:G,'Quick HIC'!D:D,"",0)</f>
        <v>Robeson</v>
      </c>
      <c r="B224">
        <v>360</v>
      </c>
      <c r="C224" t="s">
        <v>222</v>
      </c>
      <c r="D224" t="s">
        <v>41</v>
      </c>
      <c r="E224" t="s">
        <v>270</v>
      </c>
      <c r="F224">
        <v>2026</v>
      </c>
      <c r="G224" t="s">
        <v>527</v>
      </c>
      <c r="H224">
        <v>7033</v>
      </c>
      <c r="I224" t="s">
        <v>1022</v>
      </c>
      <c r="K224">
        <v>21082</v>
      </c>
      <c r="L224" s="1">
        <v>46057</v>
      </c>
      <c r="M224" t="s">
        <v>36</v>
      </c>
      <c r="N224" t="s">
        <v>234</v>
      </c>
      <c r="O224">
        <v>379155</v>
      </c>
      <c r="P224" t="s">
        <v>33</v>
      </c>
      <c r="Q224" t="s">
        <v>814</v>
      </c>
      <c r="R224" s="1">
        <v>46057</v>
      </c>
      <c r="S224" t="s">
        <v>24</v>
      </c>
      <c r="T224" s="1">
        <v>46057</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0</v>
      </c>
      <c r="BG224">
        <v>0</v>
      </c>
      <c r="BH224">
        <v>1</v>
      </c>
      <c r="BI224" t="s">
        <v>529</v>
      </c>
      <c r="BJ224" t="s">
        <v>1067</v>
      </c>
      <c r="BK224">
        <v>0</v>
      </c>
      <c r="BL224" t="s">
        <v>530</v>
      </c>
      <c r="BN224" t="s">
        <v>380</v>
      </c>
      <c r="BO224" t="s">
        <v>222</v>
      </c>
      <c r="BP224">
        <v>28358</v>
      </c>
      <c r="BQ224">
        <v>0</v>
      </c>
      <c r="BR224">
        <v>0</v>
      </c>
      <c r="BS224">
        <v>0</v>
      </c>
      <c r="BT224">
        <v>0</v>
      </c>
      <c r="BU224">
        <v>0</v>
      </c>
      <c r="BV224">
        <v>0</v>
      </c>
      <c r="BW224">
        <v>0</v>
      </c>
      <c r="BX224">
        <v>0</v>
      </c>
      <c r="BY224">
        <v>0</v>
      </c>
      <c r="BZ224">
        <v>0</v>
      </c>
      <c r="CA224">
        <v>0</v>
      </c>
      <c r="CB224">
        <v>0</v>
      </c>
      <c r="CC224">
        <v>0</v>
      </c>
      <c r="CF224">
        <v>10</v>
      </c>
      <c r="CG224">
        <v>10</v>
      </c>
      <c r="CH224">
        <v>10</v>
      </c>
      <c r="CI224" t="s">
        <v>33</v>
      </c>
      <c r="CK224">
        <v>2</v>
      </c>
    </row>
    <row r="225" spans="1:89" x14ac:dyDescent="0.35">
      <c r="A225" t="str">
        <f>_xlfn.XLOOKUP(Table1[[#This Row],[HMIS Project ID]],'Quick HIC'!G:G,'Quick HIC'!D:D,"",0)</f>
        <v>McDowell</v>
      </c>
      <c r="B225">
        <v>13</v>
      </c>
      <c r="C225" t="s">
        <v>222</v>
      </c>
      <c r="D225" t="s">
        <v>41</v>
      </c>
      <c r="E225" t="s">
        <v>270</v>
      </c>
      <c r="F225">
        <v>2026</v>
      </c>
      <c r="G225" t="s">
        <v>303</v>
      </c>
      <c r="H225">
        <v>1429</v>
      </c>
      <c r="I225" t="s">
        <v>307</v>
      </c>
      <c r="K225">
        <v>1431</v>
      </c>
      <c r="L225" s="1">
        <v>46057</v>
      </c>
      <c r="M225" t="s">
        <v>36</v>
      </c>
      <c r="N225" t="s">
        <v>234</v>
      </c>
      <c r="O225">
        <v>379111</v>
      </c>
      <c r="P225" t="s">
        <v>34</v>
      </c>
      <c r="Q225" t="s">
        <v>814</v>
      </c>
      <c r="R225" s="1">
        <v>45324</v>
      </c>
      <c r="S225" t="s">
        <v>24</v>
      </c>
      <c r="T225" s="1">
        <v>39297</v>
      </c>
      <c r="V225">
        <v>1</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J225" t="s">
        <v>1067</v>
      </c>
      <c r="BK225">
        <v>0</v>
      </c>
      <c r="BL225" t="s">
        <v>308</v>
      </c>
      <c r="BN225" t="s">
        <v>306</v>
      </c>
      <c r="BO225" t="s">
        <v>222</v>
      </c>
      <c r="BP225">
        <v>28752</v>
      </c>
      <c r="BQ225">
        <v>0</v>
      </c>
      <c r="BR225">
        <v>0</v>
      </c>
      <c r="BS225">
        <v>0</v>
      </c>
      <c r="BT225">
        <v>0</v>
      </c>
      <c r="BU225">
        <v>0</v>
      </c>
      <c r="BV225">
        <v>20</v>
      </c>
      <c r="BW225">
        <v>0</v>
      </c>
      <c r="BX225">
        <v>0</v>
      </c>
      <c r="BY225">
        <v>0</v>
      </c>
      <c r="BZ225">
        <v>0</v>
      </c>
      <c r="CA225">
        <v>0</v>
      </c>
      <c r="CB225">
        <v>20</v>
      </c>
      <c r="CC225">
        <v>0</v>
      </c>
      <c r="CF225">
        <v>0</v>
      </c>
      <c r="CG225">
        <v>17</v>
      </c>
      <c r="CH225">
        <v>20</v>
      </c>
      <c r="CI225" t="s">
        <v>33</v>
      </c>
      <c r="CK225">
        <v>2</v>
      </c>
    </row>
    <row r="226" spans="1:89" x14ac:dyDescent="0.35">
      <c r="A226" t="str">
        <f>_xlfn.XLOOKUP(Table1[[#This Row],[HMIS Project ID]],'Quick HIC'!G:G,'Quick HIC'!D:D,"",0)</f>
        <v>McDowell</v>
      </c>
      <c r="B226">
        <v>12</v>
      </c>
      <c r="C226" t="s">
        <v>222</v>
      </c>
      <c r="D226" t="s">
        <v>41</v>
      </c>
      <c r="E226" t="s">
        <v>270</v>
      </c>
      <c r="F226">
        <v>2026</v>
      </c>
      <c r="G226" t="s">
        <v>303</v>
      </c>
      <c r="H226">
        <v>1429</v>
      </c>
      <c r="I226" t="s">
        <v>304</v>
      </c>
      <c r="K226">
        <v>1430</v>
      </c>
      <c r="L226" s="1">
        <v>46057</v>
      </c>
      <c r="M226" t="s">
        <v>36</v>
      </c>
      <c r="N226" t="s">
        <v>234</v>
      </c>
      <c r="O226">
        <v>379111</v>
      </c>
      <c r="P226" t="s">
        <v>34</v>
      </c>
      <c r="Q226" t="s">
        <v>814</v>
      </c>
      <c r="R226" s="1">
        <v>45686</v>
      </c>
      <c r="S226" t="s">
        <v>24</v>
      </c>
      <c r="T226" s="1">
        <v>39297</v>
      </c>
      <c r="V226">
        <v>1</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J226" t="s">
        <v>1067</v>
      </c>
      <c r="BK226">
        <v>0</v>
      </c>
      <c r="BL226" t="s">
        <v>305</v>
      </c>
      <c r="BN226" t="s">
        <v>306</v>
      </c>
      <c r="BO226" t="s">
        <v>222</v>
      </c>
      <c r="BP226">
        <v>28752</v>
      </c>
      <c r="BQ226">
        <v>15</v>
      </c>
      <c r="BR226">
        <v>6</v>
      </c>
      <c r="BS226">
        <v>0</v>
      </c>
      <c r="BT226">
        <v>0</v>
      </c>
      <c r="BU226">
        <v>0</v>
      </c>
      <c r="BV226">
        <v>22</v>
      </c>
      <c r="BW226">
        <v>0</v>
      </c>
      <c r="BX226">
        <v>0</v>
      </c>
      <c r="BY226">
        <v>0</v>
      </c>
      <c r="BZ226">
        <v>0</v>
      </c>
      <c r="CA226">
        <v>0</v>
      </c>
      <c r="CB226">
        <v>37</v>
      </c>
      <c r="CC226">
        <v>0</v>
      </c>
      <c r="CF226">
        <v>0</v>
      </c>
      <c r="CG226">
        <v>29</v>
      </c>
      <c r="CH226">
        <v>37</v>
      </c>
      <c r="CI226" t="s">
        <v>33</v>
      </c>
      <c r="CK226">
        <v>2</v>
      </c>
    </row>
    <row r="227" spans="1:89" x14ac:dyDescent="0.35">
      <c r="A227" t="str">
        <f>_xlfn.XLOOKUP(Table1[[#This Row],[HMIS Project ID]],'Quick HIC'!G:G,'Quick HIC'!D:D,"",0)</f>
        <v>McDowell</v>
      </c>
      <c r="B227">
        <v>145</v>
      </c>
      <c r="C227" t="s">
        <v>222</v>
      </c>
      <c r="D227" t="s">
        <v>41</v>
      </c>
      <c r="E227" t="s">
        <v>270</v>
      </c>
      <c r="F227">
        <v>2026</v>
      </c>
      <c r="G227" t="s">
        <v>303</v>
      </c>
      <c r="H227">
        <v>1429</v>
      </c>
      <c r="I227" t="s">
        <v>902</v>
      </c>
      <c r="K227">
        <v>20154</v>
      </c>
      <c r="L227" s="1">
        <v>46057</v>
      </c>
      <c r="M227" t="s">
        <v>39</v>
      </c>
      <c r="O227">
        <v>379111</v>
      </c>
      <c r="P227" t="s">
        <v>34</v>
      </c>
      <c r="Q227" t="s">
        <v>814</v>
      </c>
      <c r="R227" s="1">
        <v>46057</v>
      </c>
      <c r="S227" t="s">
        <v>24</v>
      </c>
      <c r="T227" s="1">
        <v>43844</v>
      </c>
      <c r="V227">
        <v>0</v>
      </c>
      <c r="W227">
        <v>1</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0</v>
      </c>
      <c r="BD227">
        <v>0</v>
      </c>
      <c r="BE227">
        <v>0</v>
      </c>
      <c r="BF227">
        <v>0</v>
      </c>
      <c r="BG227">
        <v>0</v>
      </c>
      <c r="BH227">
        <v>1</v>
      </c>
      <c r="BI227" t="s">
        <v>903</v>
      </c>
      <c r="BJ227" t="s">
        <v>1068</v>
      </c>
      <c r="BK227">
        <v>0</v>
      </c>
      <c r="BL227" t="s">
        <v>305</v>
      </c>
      <c r="BN227" t="s">
        <v>306</v>
      </c>
      <c r="BO227" t="s">
        <v>222</v>
      </c>
      <c r="BP227">
        <v>28752</v>
      </c>
      <c r="BQ227">
        <v>2</v>
      </c>
      <c r="BR227">
        <v>1</v>
      </c>
      <c r="BS227">
        <v>0</v>
      </c>
      <c r="BT227">
        <v>0</v>
      </c>
      <c r="BU227">
        <v>0</v>
      </c>
      <c r="BV227">
        <v>4</v>
      </c>
      <c r="BW227">
        <v>0</v>
      </c>
      <c r="BX227">
        <v>0</v>
      </c>
      <c r="BY227">
        <v>0</v>
      </c>
      <c r="BZ227">
        <v>0</v>
      </c>
      <c r="CA227">
        <v>0</v>
      </c>
      <c r="CB227">
        <v>6</v>
      </c>
      <c r="CC227">
        <v>0</v>
      </c>
      <c r="CF227">
        <v>0</v>
      </c>
      <c r="CG227">
        <v>6</v>
      </c>
      <c r="CH227">
        <v>6</v>
      </c>
      <c r="CI227" t="s">
        <v>33</v>
      </c>
      <c r="CK227">
        <v>2</v>
      </c>
    </row>
    <row r="228" spans="1:89" x14ac:dyDescent="0.35">
      <c r="A228" t="str">
        <f>_xlfn.XLOOKUP(Table1[[#This Row],[HMIS Project ID]],'Quick HIC'!G:G,'Quick HIC'!D:D,"",0)</f>
        <v>McDowell</v>
      </c>
      <c r="B228">
        <v>294</v>
      </c>
      <c r="C228" t="s">
        <v>222</v>
      </c>
      <c r="D228" t="s">
        <v>41</v>
      </c>
      <c r="E228" t="s">
        <v>270</v>
      </c>
      <c r="F228">
        <v>2026</v>
      </c>
      <c r="G228" t="s">
        <v>303</v>
      </c>
      <c r="H228">
        <v>1429</v>
      </c>
      <c r="I228" t="s">
        <v>987</v>
      </c>
      <c r="K228">
        <v>20937</v>
      </c>
      <c r="L228" s="1">
        <v>46057</v>
      </c>
      <c r="M228" t="s">
        <v>39</v>
      </c>
      <c r="O228">
        <v>379111</v>
      </c>
      <c r="P228" t="s">
        <v>34</v>
      </c>
      <c r="Q228" t="s">
        <v>814</v>
      </c>
      <c r="R228" s="1">
        <v>46057</v>
      </c>
      <c r="S228" t="s">
        <v>24</v>
      </c>
      <c r="T228" s="1">
        <v>45722</v>
      </c>
      <c r="V228">
        <v>0</v>
      </c>
      <c r="W228">
        <v>0</v>
      </c>
      <c r="X228">
        <v>1</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J228" t="s">
        <v>1068</v>
      </c>
      <c r="BK228">
        <v>0</v>
      </c>
      <c r="BL228" t="s">
        <v>305</v>
      </c>
      <c r="BN228" t="s">
        <v>306</v>
      </c>
      <c r="BO228" t="s">
        <v>222</v>
      </c>
      <c r="BP228">
        <v>28752</v>
      </c>
      <c r="BQ228">
        <v>14</v>
      </c>
      <c r="BR228">
        <v>3</v>
      </c>
      <c r="BS228">
        <v>0</v>
      </c>
      <c r="BT228">
        <v>0</v>
      </c>
      <c r="BU228">
        <v>0</v>
      </c>
      <c r="BV228">
        <v>11</v>
      </c>
      <c r="BW228">
        <v>0</v>
      </c>
      <c r="BX228">
        <v>0</v>
      </c>
      <c r="BY228">
        <v>0</v>
      </c>
      <c r="BZ228">
        <v>0</v>
      </c>
      <c r="CA228">
        <v>0</v>
      </c>
      <c r="CB228">
        <v>25</v>
      </c>
      <c r="CC228">
        <v>0</v>
      </c>
      <c r="CF228">
        <v>0</v>
      </c>
      <c r="CG228">
        <v>25</v>
      </c>
      <c r="CH228">
        <v>25</v>
      </c>
      <c r="CI228" t="s">
        <v>33</v>
      </c>
      <c r="CK228">
        <v>2</v>
      </c>
    </row>
    <row r="229" spans="1:89" x14ac:dyDescent="0.35">
      <c r="A229" t="str">
        <f>_xlfn.XLOOKUP(Table1[[#This Row],[HMIS Project ID]],'Quick HIC'!G:G,'Quick HIC'!D:D,"",0)</f>
        <v>McDowell</v>
      </c>
      <c r="B229">
        <v>289</v>
      </c>
      <c r="C229" t="s">
        <v>222</v>
      </c>
      <c r="D229" t="s">
        <v>41</v>
      </c>
      <c r="E229" t="s">
        <v>270</v>
      </c>
      <c r="F229">
        <v>2026</v>
      </c>
      <c r="G229" t="s">
        <v>303</v>
      </c>
      <c r="H229">
        <v>1429</v>
      </c>
      <c r="I229" t="s">
        <v>754</v>
      </c>
      <c r="K229">
        <v>20869</v>
      </c>
      <c r="L229" s="1">
        <v>46057</v>
      </c>
      <c r="M229" t="s">
        <v>40</v>
      </c>
      <c r="O229">
        <v>379111</v>
      </c>
      <c r="P229" t="s">
        <v>34</v>
      </c>
      <c r="Q229" t="s">
        <v>814</v>
      </c>
      <c r="R229" s="1">
        <v>45413</v>
      </c>
      <c r="S229" t="s">
        <v>24</v>
      </c>
      <c r="T229" s="1">
        <v>45413</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1</v>
      </c>
      <c r="BI229" t="s">
        <v>266</v>
      </c>
      <c r="BJ229" t="s">
        <v>1067</v>
      </c>
      <c r="BK229">
        <v>0</v>
      </c>
      <c r="BL229" t="s">
        <v>305</v>
      </c>
      <c r="BN229" t="s">
        <v>306</v>
      </c>
      <c r="BO229" t="s">
        <v>222</v>
      </c>
      <c r="BP229">
        <v>28752</v>
      </c>
      <c r="BQ229">
        <v>0</v>
      </c>
      <c r="BR229">
        <v>0</v>
      </c>
      <c r="BS229">
        <v>0</v>
      </c>
      <c r="BT229">
        <v>0</v>
      </c>
      <c r="BU229">
        <v>0</v>
      </c>
      <c r="BV229">
        <v>9</v>
      </c>
      <c r="BW229">
        <v>0</v>
      </c>
      <c r="BX229">
        <v>0</v>
      </c>
      <c r="BY229">
        <v>0</v>
      </c>
      <c r="BZ229">
        <v>0</v>
      </c>
      <c r="CA229">
        <v>0</v>
      </c>
      <c r="CB229">
        <v>9</v>
      </c>
      <c r="CC229">
        <v>0</v>
      </c>
      <c r="CF229">
        <v>0</v>
      </c>
      <c r="CG229">
        <v>4</v>
      </c>
      <c r="CH229">
        <v>9</v>
      </c>
      <c r="CI229" t="s">
        <v>33</v>
      </c>
      <c r="CK229">
        <v>2</v>
      </c>
    </row>
    <row r="230" spans="1:89" x14ac:dyDescent="0.35">
      <c r="A230" t="str">
        <f>_xlfn.XLOOKUP(Table1[[#This Row],[HMIS Project ID]],'Quick HIC'!G:G,'Quick HIC'!D:D,"",0)</f>
        <v>Surry</v>
      </c>
      <c r="B230">
        <v>366</v>
      </c>
      <c r="C230" t="s">
        <v>222</v>
      </c>
      <c r="D230" t="s">
        <v>41</v>
      </c>
      <c r="E230" t="s">
        <v>270</v>
      </c>
      <c r="F230">
        <v>2026</v>
      </c>
      <c r="G230" t="s">
        <v>1031</v>
      </c>
      <c r="H230">
        <v>21083</v>
      </c>
      <c r="I230" t="s">
        <v>1032</v>
      </c>
      <c r="K230">
        <v>21084</v>
      </c>
      <c r="L230" s="1">
        <v>46057</v>
      </c>
      <c r="M230" t="s">
        <v>36</v>
      </c>
      <c r="N230" t="s">
        <v>234</v>
      </c>
      <c r="O230">
        <v>379171</v>
      </c>
      <c r="P230" t="s">
        <v>33</v>
      </c>
      <c r="Q230" t="s">
        <v>814</v>
      </c>
      <c r="R230" s="1">
        <v>45992</v>
      </c>
      <c r="S230" t="s">
        <v>24</v>
      </c>
      <c r="T230" s="1">
        <v>45992</v>
      </c>
      <c r="U230" s="1">
        <v>46112</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c r="BG230">
        <v>0</v>
      </c>
      <c r="BH230">
        <v>1</v>
      </c>
      <c r="BI230" t="s">
        <v>266</v>
      </c>
      <c r="BJ230" t="s">
        <v>1067</v>
      </c>
      <c r="BK230">
        <v>0</v>
      </c>
      <c r="BL230" t="s">
        <v>1033</v>
      </c>
      <c r="BN230" t="s">
        <v>1034</v>
      </c>
      <c r="BO230" t="s">
        <v>222</v>
      </c>
      <c r="BP230">
        <v>27030</v>
      </c>
      <c r="BQ230">
        <v>0</v>
      </c>
      <c r="BR230">
        <v>0</v>
      </c>
      <c r="BS230">
        <v>0</v>
      </c>
      <c r="BT230">
        <v>0</v>
      </c>
      <c r="BU230">
        <v>0</v>
      </c>
      <c r="BV230">
        <v>0</v>
      </c>
      <c r="BW230">
        <v>0</v>
      </c>
      <c r="BX230">
        <v>0</v>
      </c>
      <c r="BY230">
        <v>0</v>
      </c>
      <c r="BZ230">
        <v>0</v>
      </c>
      <c r="CA230">
        <v>0</v>
      </c>
      <c r="CB230">
        <v>0</v>
      </c>
      <c r="CC230">
        <v>15</v>
      </c>
      <c r="CD230" s="1">
        <v>45992</v>
      </c>
      <c r="CE230" s="1">
        <v>46112</v>
      </c>
      <c r="CF230">
        <v>0</v>
      </c>
      <c r="CG230">
        <v>13</v>
      </c>
      <c r="CH230">
        <v>15</v>
      </c>
      <c r="CI230" t="s">
        <v>33</v>
      </c>
    </row>
    <row r="231" spans="1:89" x14ac:dyDescent="0.35">
      <c r="A231" t="str">
        <f>_xlfn.XLOOKUP(Table1[[#This Row],[HMIS Project ID]],'Quick HIC'!G:G,'Quick HIC'!D:D,"",0)</f>
        <v>Madison</v>
      </c>
      <c r="B231">
        <v>29</v>
      </c>
      <c r="C231" t="s">
        <v>222</v>
      </c>
      <c r="D231" t="s">
        <v>41</v>
      </c>
      <c r="E231" t="s">
        <v>270</v>
      </c>
      <c r="F231">
        <v>2026</v>
      </c>
      <c r="G231" t="s">
        <v>353</v>
      </c>
      <c r="H231">
        <v>3508</v>
      </c>
      <c r="I231" t="s">
        <v>354</v>
      </c>
      <c r="K231">
        <v>3512</v>
      </c>
      <c r="L231" s="1">
        <v>46057</v>
      </c>
      <c r="M231" t="s">
        <v>36</v>
      </c>
      <c r="N231" t="s">
        <v>234</v>
      </c>
      <c r="O231">
        <v>379115</v>
      </c>
      <c r="P231" t="s">
        <v>33</v>
      </c>
      <c r="Q231" t="s">
        <v>814</v>
      </c>
      <c r="R231" s="1">
        <v>46057</v>
      </c>
      <c r="S231" t="s">
        <v>42</v>
      </c>
      <c r="T231" s="1">
        <v>40179</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0</v>
      </c>
      <c r="BH231">
        <v>1</v>
      </c>
      <c r="BI231" t="s">
        <v>848</v>
      </c>
      <c r="BJ231" t="s">
        <v>1067</v>
      </c>
      <c r="BK231">
        <v>1</v>
      </c>
      <c r="BL231" t="s">
        <v>849</v>
      </c>
      <c r="BN231" t="s">
        <v>356</v>
      </c>
      <c r="BO231" t="s">
        <v>222</v>
      </c>
      <c r="BP231">
        <v>28743</v>
      </c>
      <c r="BQ231">
        <v>23</v>
      </c>
      <c r="BR231">
        <v>7</v>
      </c>
      <c r="BS231">
        <v>0</v>
      </c>
      <c r="BT231">
        <v>0</v>
      </c>
      <c r="BU231">
        <v>0</v>
      </c>
      <c r="BV231">
        <v>3</v>
      </c>
      <c r="BW231">
        <v>0</v>
      </c>
      <c r="BX231">
        <v>0</v>
      </c>
      <c r="BY231">
        <v>0</v>
      </c>
      <c r="BZ231">
        <v>0</v>
      </c>
      <c r="CA231">
        <v>0</v>
      </c>
      <c r="CB231">
        <v>26</v>
      </c>
      <c r="CC231">
        <v>0</v>
      </c>
      <c r="CF231">
        <v>0</v>
      </c>
      <c r="CG231">
        <v>23</v>
      </c>
      <c r="CH231">
        <v>26</v>
      </c>
      <c r="CI231" t="s">
        <v>33</v>
      </c>
      <c r="CK231">
        <v>2</v>
      </c>
    </row>
    <row r="232" spans="1:89" x14ac:dyDescent="0.35">
      <c r="A232" t="str">
        <f>_xlfn.XLOOKUP(Table1[[#This Row],[HMIS Project ID]],'Quick HIC'!G:G,'Quick HIC'!D:D,"",0)</f>
        <v>Alamance</v>
      </c>
      <c r="B232">
        <v>303</v>
      </c>
      <c r="C232" t="s">
        <v>222</v>
      </c>
      <c r="D232" t="s">
        <v>41</v>
      </c>
      <c r="E232" t="s">
        <v>270</v>
      </c>
      <c r="F232">
        <v>2026</v>
      </c>
      <c r="G232" t="s">
        <v>708</v>
      </c>
      <c r="H232">
        <v>20735</v>
      </c>
      <c r="I232" t="s">
        <v>775</v>
      </c>
      <c r="K232">
        <v>20957</v>
      </c>
      <c r="L232" s="1">
        <v>46057</v>
      </c>
      <c r="M232" t="s">
        <v>39</v>
      </c>
      <c r="O232">
        <v>379001</v>
      </c>
      <c r="P232" t="s">
        <v>32</v>
      </c>
      <c r="Q232" t="s">
        <v>814</v>
      </c>
      <c r="R232" s="1">
        <v>46057</v>
      </c>
      <c r="S232" t="s">
        <v>42</v>
      </c>
      <c r="T232" s="1">
        <v>45686</v>
      </c>
      <c r="V232">
        <v>0</v>
      </c>
      <c r="W232">
        <v>0</v>
      </c>
      <c r="X232">
        <v>0</v>
      </c>
      <c r="Y232">
        <v>0</v>
      </c>
      <c r="Z232">
        <v>0</v>
      </c>
      <c r="AA232">
        <v>0</v>
      </c>
      <c r="AB232">
        <v>1</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G232">
        <v>0</v>
      </c>
      <c r="BH232">
        <v>0</v>
      </c>
      <c r="BJ232" t="s">
        <v>1068</v>
      </c>
      <c r="BK232">
        <v>1</v>
      </c>
      <c r="BN232" t="s">
        <v>341</v>
      </c>
      <c r="BO232" t="s">
        <v>222</v>
      </c>
      <c r="BP232">
        <v>27217</v>
      </c>
      <c r="BQ232">
        <v>49</v>
      </c>
      <c r="BR232">
        <v>13</v>
      </c>
      <c r="BS232">
        <v>0</v>
      </c>
      <c r="BT232">
        <v>0</v>
      </c>
      <c r="BU232">
        <v>0</v>
      </c>
      <c r="BV232">
        <v>9</v>
      </c>
      <c r="BW232">
        <v>0</v>
      </c>
      <c r="BX232">
        <v>0</v>
      </c>
      <c r="BY232">
        <v>0</v>
      </c>
      <c r="BZ232">
        <v>0</v>
      </c>
      <c r="CA232">
        <v>0</v>
      </c>
      <c r="CB232">
        <v>58</v>
      </c>
      <c r="CC232">
        <v>0</v>
      </c>
      <c r="CF232">
        <v>0</v>
      </c>
      <c r="CG232">
        <v>58</v>
      </c>
      <c r="CH232">
        <v>58</v>
      </c>
      <c r="CI232" t="s">
        <v>33</v>
      </c>
      <c r="CK232">
        <v>2</v>
      </c>
    </row>
    <row r="233" spans="1:89" x14ac:dyDescent="0.35">
      <c r="A233" t="str">
        <f>_xlfn.XLOOKUP(Table1[[#This Row],[HMIS Project ID]],'Quick HIC'!G:G,'Quick HIC'!D:D,"",0)</f>
        <v>Beaufort</v>
      </c>
      <c r="B233">
        <v>305</v>
      </c>
      <c r="C233" t="s">
        <v>222</v>
      </c>
      <c r="D233" t="s">
        <v>41</v>
      </c>
      <c r="E233" t="s">
        <v>270</v>
      </c>
      <c r="F233">
        <v>2026</v>
      </c>
      <c r="G233" t="s">
        <v>708</v>
      </c>
      <c r="H233">
        <v>20735</v>
      </c>
      <c r="I233" t="s">
        <v>777</v>
      </c>
      <c r="K233">
        <v>20961</v>
      </c>
      <c r="L233" s="1">
        <v>46057</v>
      </c>
      <c r="M233" t="s">
        <v>39</v>
      </c>
      <c r="O233">
        <v>379013</v>
      </c>
      <c r="P233" t="s">
        <v>32</v>
      </c>
      <c r="Q233" t="s">
        <v>814</v>
      </c>
      <c r="R233" s="1">
        <v>45686</v>
      </c>
      <c r="S233" t="s">
        <v>42</v>
      </c>
      <c r="T233" s="1">
        <v>45686</v>
      </c>
      <c r="V233">
        <v>0</v>
      </c>
      <c r="W233">
        <v>0</v>
      </c>
      <c r="X233">
        <v>0</v>
      </c>
      <c r="Y233">
        <v>0</v>
      </c>
      <c r="Z233">
        <v>0</v>
      </c>
      <c r="AA233">
        <v>0</v>
      </c>
      <c r="AB233">
        <v>1</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0</v>
      </c>
      <c r="BG233">
        <v>0</v>
      </c>
      <c r="BH233">
        <v>0</v>
      </c>
      <c r="BJ233" t="s">
        <v>1068</v>
      </c>
      <c r="BK233">
        <v>1</v>
      </c>
      <c r="BL233" t="s">
        <v>712</v>
      </c>
      <c r="BN233" t="s">
        <v>324</v>
      </c>
      <c r="BO233" t="s">
        <v>222</v>
      </c>
      <c r="BP233">
        <v>27889</v>
      </c>
      <c r="BQ233">
        <v>0</v>
      </c>
      <c r="BR233">
        <v>0</v>
      </c>
      <c r="BS233">
        <v>0</v>
      </c>
      <c r="BT233">
        <v>0</v>
      </c>
      <c r="BU233">
        <v>0</v>
      </c>
      <c r="BV233">
        <v>1</v>
      </c>
      <c r="BW233">
        <v>0</v>
      </c>
      <c r="BX233">
        <v>0</v>
      </c>
      <c r="BY233">
        <v>0</v>
      </c>
      <c r="BZ233">
        <v>0</v>
      </c>
      <c r="CA233">
        <v>0</v>
      </c>
      <c r="CB233">
        <v>1</v>
      </c>
      <c r="CC233">
        <v>0</v>
      </c>
      <c r="CF233">
        <v>0</v>
      </c>
      <c r="CG233">
        <v>1</v>
      </c>
      <c r="CH233">
        <v>1</v>
      </c>
      <c r="CI233" t="s">
        <v>33</v>
      </c>
      <c r="CK233">
        <v>2</v>
      </c>
    </row>
    <row r="234" spans="1:89" x14ac:dyDescent="0.35">
      <c r="A234" t="str">
        <f>_xlfn.XLOOKUP(Table1[[#This Row],[HMIS Project ID]],'Quick HIC'!G:G,'Quick HIC'!D:D,"",0)</f>
        <v>Caswell</v>
      </c>
      <c r="B234">
        <v>358</v>
      </c>
      <c r="C234" t="s">
        <v>222</v>
      </c>
      <c r="D234" t="s">
        <v>41</v>
      </c>
      <c r="E234" t="s">
        <v>270</v>
      </c>
      <c r="F234">
        <v>2026</v>
      </c>
      <c r="G234" t="s">
        <v>708</v>
      </c>
      <c r="H234">
        <v>20735</v>
      </c>
      <c r="I234" t="s">
        <v>1018</v>
      </c>
      <c r="K234">
        <v>21078</v>
      </c>
      <c r="L234" s="1">
        <v>46057</v>
      </c>
      <c r="M234" t="s">
        <v>39</v>
      </c>
      <c r="O234">
        <v>379017</v>
      </c>
      <c r="P234" t="s">
        <v>32</v>
      </c>
      <c r="Q234" t="s">
        <v>814</v>
      </c>
      <c r="R234" s="1">
        <v>46057</v>
      </c>
      <c r="S234" t="s">
        <v>42</v>
      </c>
      <c r="T234" s="1">
        <v>46057</v>
      </c>
      <c r="V234">
        <v>0</v>
      </c>
      <c r="W234">
        <v>0</v>
      </c>
      <c r="X234">
        <v>0</v>
      </c>
      <c r="Y234">
        <v>0</v>
      </c>
      <c r="Z234">
        <v>0</v>
      </c>
      <c r="AA234">
        <v>0</v>
      </c>
      <c r="AB234">
        <v>1</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J234" t="s">
        <v>1068</v>
      </c>
      <c r="BK234">
        <v>1</v>
      </c>
      <c r="BN234" t="s">
        <v>701</v>
      </c>
      <c r="BO234" t="s">
        <v>222</v>
      </c>
      <c r="BP234">
        <v>27379</v>
      </c>
      <c r="BQ234">
        <v>2</v>
      </c>
      <c r="BR234">
        <v>1</v>
      </c>
      <c r="BS234">
        <v>0</v>
      </c>
      <c r="BT234">
        <v>0</v>
      </c>
      <c r="BU234">
        <v>0</v>
      </c>
      <c r="BV234">
        <v>0</v>
      </c>
      <c r="BW234">
        <v>0</v>
      </c>
      <c r="BX234">
        <v>0</v>
      </c>
      <c r="BY234">
        <v>0</v>
      </c>
      <c r="BZ234">
        <v>0</v>
      </c>
      <c r="CA234">
        <v>0</v>
      </c>
      <c r="CB234">
        <v>2</v>
      </c>
      <c r="CC234">
        <v>0</v>
      </c>
      <c r="CF234">
        <v>0</v>
      </c>
      <c r="CG234">
        <v>2</v>
      </c>
      <c r="CH234">
        <v>2</v>
      </c>
      <c r="CI234" t="s">
        <v>33</v>
      </c>
      <c r="CK234">
        <v>2</v>
      </c>
    </row>
    <row r="235" spans="1:89" x14ac:dyDescent="0.35">
      <c r="A235" t="str">
        <f>_xlfn.XLOOKUP(Table1[[#This Row],[HMIS Project ID]],'Quick HIC'!G:G,'Quick HIC'!D:D,"",0)</f>
        <v>Davidson</v>
      </c>
      <c r="B235">
        <v>241</v>
      </c>
      <c r="C235" t="s">
        <v>222</v>
      </c>
      <c r="D235" t="s">
        <v>41</v>
      </c>
      <c r="E235" t="s">
        <v>270</v>
      </c>
      <c r="F235">
        <v>2026</v>
      </c>
      <c r="G235" t="s">
        <v>708</v>
      </c>
      <c r="H235">
        <v>20735</v>
      </c>
      <c r="I235" t="s">
        <v>711</v>
      </c>
      <c r="K235">
        <v>20739</v>
      </c>
      <c r="L235" s="1">
        <v>46057</v>
      </c>
      <c r="M235" t="s">
        <v>39</v>
      </c>
      <c r="O235">
        <v>379057</v>
      </c>
      <c r="P235" t="s">
        <v>32</v>
      </c>
      <c r="Q235" t="s">
        <v>814</v>
      </c>
      <c r="R235" s="1">
        <v>46057</v>
      </c>
      <c r="S235" t="s">
        <v>42</v>
      </c>
      <c r="T235" s="1">
        <v>44835</v>
      </c>
      <c r="V235">
        <v>0</v>
      </c>
      <c r="W235">
        <v>0</v>
      </c>
      <c r="X235">
        <v>0</v>
      </c>
      <c r="Y235">
        <v>0</v>
      </c>
      <c r="Z235">
        <v>0</v>
      </c>
      <c r="AA235">
        <v>0</v>
      </c>
      <c r="AB235">
        <v>1</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v>0</v>
      </c>
      <c r="AY235">
        <v>0</v>
      </c>
      <c r="AZ235">
        <v>0</v>
      </c>
      <c r="BA235">
        <v>0</v>
      </c>
      <c r="BB235">
        <v>0</v>
      </c>
      <c r="BC235">
        <v>0</v>
      </c>
      <c r="BD235">
        <v>0</v>
      </c>
      <c r="BE235">
        <v>0</v>
      </c>
      <c r="BF235">
        <v>0</v>
      </c>
      <c r="BG235">
        <v>0</v>
      </c>
      <c r="BH235">
        <v>0</v>
      </c>
      <c r="BJ235" t="s">
        <v>1068</v>
      </c>
      <c r="BK235">
        <v>1</v>
      </c>
      <c r="BN235" t="s">
        <v>333</v>
      </c>
      <c r="BO235" t="s">
        <v>222</v>
      </c>
      <c r="BP235">
        <v>27295</v>
      </c>
      <c r="BQ235">
        <v>7</v>
      </c>
      <c r="BR235">
        <v>2</v>
      </c>
      <c r="BS235">
        <v>0</v>
      </c>
      <c r="BT235">
        <v>0</v>
      </c>
      <c r="BU235">
        <v>0</v>
      </c>
      <c r="BV235">
        <v>2</v>
      </c>
      <c r="BW235">
        <v>0</v>
      </c>
      <c r="BX235">
        <v>0</v>
      </c>
      <c r="BY235">
        <v>0</v>
      </c>
      <c r="BZ235">
        <v>0</v>
      </c>
      <c r="CA235">
        <v>0</v>
      </c>
      <c r="CB235">
        <v>9</v>
      </c>
      <c r="CC235">
        <v>0</v>
      </c>
      <c r="CF235">
        <v>0</v>
      </c>
      <c r="CG235">
        <v>9</v>
      </c>
      <c r="CH235">
        <v>9</v>
      </c>
      <c r="CI235" t="s">
        <v>33</v>
      </c>
      <c r="CK235">
        <v>2</v>
      </c>
    </row>
    <row r="236" spans="1:89" x14ac:dyDescent="0.35">
      <c r="A236" t="str">
        <f>_xlfn.XLOOKUP(Table1[[#This Row],[HMIS Project ID]],'Quick HIC'!G:G,'Quick HIC'!D:D,"",0)</f>
        <v>Duplin</v>
      </c>
      <c r="B236">
        <v>243</v>
      </c>
      <c r="C236" t="s">
        <v>222</v>
      </c>
      <c r="D236" t="s">
        <v>41</v>
      </c>
      <c r="E236" t="s">
        <v>270</v>
      </c>
      <c r="F236">
        <v>2026</v>
      </c>
      <c r="G236" t="s">
        <v>708</v>
      </c>
      <c r="H236">
        <v>20735</v>
      </c>
      <c r="I236" t="s">
        <v>713</v>
      </c>
      <c r="K236">
        <v>20744</v>
      </c>
      <c r="L236" s="1">
        <v>46057</v>
      </c>
      <c r="M236" t="s">
        <v>39</v>
      </c>
      <c r="O236">
        <v>379061</v>
      </c>
      <c r="P236" t="s">
        <v>32</v>
      </c>
      <c r="Q236" t="s">
        <v>814</v>
      </c>
      <c r="R236" s="1">
        <v>45686</v>
      </c>
      <c r="S236" t="s">
        <v>42</v>
      </c>
      <c r="T236" s="1">
        <v>44835</v>
      </c>
      <c r="V236">
        <v>0</v>
      </c>
      <c r="W236">
        <v>0</v>
      </c>
      <c r="X236">
        <v>0</v>
      </c>
      <c r="Y236">
        <v>0</v>
      </c>
      <c r="Z236">
        <v>0</v>
      </c>
      <c r="AA236">
        <v>0</v>
      </c>
      <c r="AB236">
        <v>1</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v>0</v>
      </c>
      <c r="BB236">
        <v>0</v>
      </c>
      <c r="BC236">
        <v>0</v>
      </c>
      <c r="BD236">
        <v>0</v>
      </c>
      <c r="BE236">
        <v>0</v>
      </c>
      <c r="BF236">
        <v>0</v>
      </c>
      <c r="BG236">
        <v>0</v>
      </c>
      <c r="BH236">
        <v>0</v>
      </c>
      <c r="BJ236" t="s">
        <v>1068</v>
      </c>
      <c r="BK236">
        <v>1</v>
      </c>
      <c r="BN236" t="s">
        <v>965</v>
      </c>
      <c r="BO236" t="s">
        <v>222</v>
      </c>
      <c r="BP236">
        <v>28466</v>
      </c>
      <c r="BQ236">
        <v>27</v>
      </c>
      <c r="BR236">
        <v>7</v>
      </c>
      <c r="BS236">
        <v>0</v>
      </c>
      <c r="BT236">
        <v>0</v>
      </c>
      <c r="BU236">
        <v>0</v>
      </c>
      <c r="BV236">
        <v>2</v>
      </c>
      <c r="BW236">
        <v>0</v>
      </c>
      <c r="BX236">
        <v>0</v>
      </c>
      <c r="BY236">
        <v>0</v>
      </c>
      <c r="BZ236">
        <v>0</v>
      </c>
      <c r="CA236">
        <v>0</v>
      </c>
      <c r="CB236">
        <v>29</v>
      </c>
      <c r="CC236">
        <v>0</v>
      </c>
      <c r="CF236">
        <v>0</v>
      </c>
      <c r="CG236">
        <v>29</v>
      </c>
      <c r="CH236">
        <v>29</v>
      </c>
      <c r="CI236" t="s">
        <v>33</v>
      </c>
      <c r="CK236">
        <v>2</v>
      </c>
    </row>
    <row r="237" spans="1:89" x14ac:dyDescent="0.35">
      <c r="A237" t="str">
        <f>_xlfn.XLOOKUP(Table1[[#This Row],[HMIS Project ID]],'Quick HIC'!G:G,'Quick HIC'!D:D,"",0)</f>
        <v>Harnett</v>
      </c>
      <c r="B237">
        <v>300</v>
      </c>
      <c r="C237" t="s">
        <v>222</v>
      </c>
      <c r="D237" t="s">
        <v>41</v>
      </c>
      <c r="E237" t="s">
        <v>270</v>
      </c>
      <c r="F237">
        <v>2026</v>
      </c>
      <c r="G237" t="s">
        <v>708</v>
      </c>
      <c r="H237">
        <v>20735</v>
      </c>
      <c r="I237" t="s">
        <v>771</v>
      </c>
      <c r="K237">
        <v>20954</v>
      </c>
      <c r="L237" s="1">
        <v>46057</v>
      </c>
      <c r="M237" t="s">
        <v>39</v>
      </c>
      <c r="O237">
        <v>379085</v>
      </c>
      <c r="P237" t="s">
        <v>32</v>
      </c>
      <c r="Q237" t="s">
        <v>814</v>
      </c>
      <c r="R237" s="1">
        <v>45686</v>
      </c>
      <c r="S237" t="s">
        <v>42</v>
      </c>
      <c r="T237" s="1">
        <v>45686</v>
      </c>
      <c r="V237">
        <v>0</v>
      </c>
      <c r="W237">
        <v>0</v>
      </c>
      <c r="X237">
        <v>0</v>
      </c>
      <c r="Y237">
        <v>0</v>
      </c>
      <c r="Z237">
        <v>0</v>
      </c>
      <c r="AA237">
        <v>0</v>
      </c>
      <c r="AB237">
        <v>1</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c r="AZ237">
        <v>0</v>
      </c>
      <c r="BA237">
        <v>0</v>
      </c>
      <c r="BB237">
        <v>0</v>
      </c>
      <c r="BC237">
        <v>0</v>
      </c>
      <c r="BD237">
        <v>0</v>
      </c>
      <c r="BE237">
        <v>0</v>
      </c>
      <c r="BF237">
        <v>0</v>
      </c>
      <c r="BG237">
        <v>0</v>
      </c>
      <c r="BH237">
        <v>0</v>
      </c>
      <c r="BJ237" t="s">
        <v>1068</v>
      </c>
      <c r="BK237">
        <v>1</v>
      </c>
      <c r="BN237" t="s">
        <v>437</v>
      </c>
      <c r="BO237" t="s">
        <v>222</v>
      </c>
      <c r="BP237">
        <v>27330</v>
      </c>
      <c r="BQ237">
        <v>0</v>
      </c>
      <c r="BR237">
        <v>0</v>
      </c>
      <c r="BS237">
        <v>0</v>
      </c>
      <c r="BT237">
        <v>0</v>
      </c>
      <c r="BU237">
        <v>0</v>
      </c>
      <c r="BV237">
        <v>1</v>
      </c>
      <c r="BW237">
        <v>0</v>
      </c>
      <c r="BX237">
        <v>0</v>
      </c>
      <c r="BY237">
        <v>0</v>
      </c>
      <c r="BZ237">
        <v>0</v>
      </c>
      <c r="CA237">
        <v>0</v>
      </c>
      <c r="CB237">
        <v>1</v>
      </c>
      <c r="CC237">
        <v>0</v>
      </c>
      <c r="CF237">
        <v>0</v>
      </c>
      <c r="CG237">
        <v>1</v>
      </c>
      <c r="CH237">
        <v>1</v>
      </c>
      <c r="CI237" t="s">
        <v>33</v>
      </c>
      <c r="CK237">
        <v>2</v>
      </c>
    </row>
    <row r="238" spans="1:89" x14ac:dyDescent="0.35">
      <c r="A238" t="str">
        <f>_xlfn.XLOOKUP(Table1[[#This Row],[HMIS Project ID]],'Quick HIC'!G:G,'Quick HIC'!D:D,"",0)</f>
        <v>Henderson</v>
      </c>
      <c r="B238">
        <v>240</v>
      </c>
      <c r="C238" t="s">
        <v>222</v>
      </c>
      <c r="D238" t="s">
        <v>41</v>
      </c>
      <c r="E238" t="s">
        <v>270</v>
      </c>
      <c r="F238">
        <v>2026</v>
      </c>
      <c r="G238" t="s">
        <v>708</v>
      </c>
      <c r="H238">
        <v>20735</v>
      </c>
      <c r="I238" t="s">
        <v>710</v>
      </c>
      <c r="K238">
        <v>20737</v>
      </c>
      <c r="L238" s="1">
        <v>46057</v>
      </c>
      <c r="M238" t="s">
        <v>39</v>
      </c>
      <c r="O238">
        <v>379089</v>
      </c>
      <c r="P238" t="s">
        <v>32</v>
      </c>
      <c r="Q238" t="s">
        <v>814</v>
      </c>
      <c r="R238" s="1">
        <v>46057</v>
      </c>
      <c r="S238" t="s">
        <v>42</v>
      </c>
      <c r="T238" s="1">
        <v>44835</v>
      </c>
      <c r="V238">
        <v>0</v>
      </c>
      <c r="W238">
        <v>0</v>
      </c>
      <c r="X238">
        <v>0</v>
      </c>
      <c r="Y238">
        <v>0</v>
      </c>
      <c r="Z238">
        <v>0</v>
      </c>
      <c r="AA238">
        <v>0</v>
      </c>
      <c r="AB238">
        <v>1</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c r="BJ238" t="s">
        <v>1068</v>
      </c>
      <c r="BK238">
        <v>1</v>
      </c>
      <c r="BN238" t="s">
        <v>413</v>
      </c>
      <c r="BO238" t="s">
        <v>222</v>
      </c>
      <c r="BP238">
        <v>28739</v>
      </c>
      <c r="BQ238">
        <v>15</v>
      </c>
      <c r="BR238">
        <v>4</v>
      </c>
      <c r="BS238">
        <v>0</v>
      </c>
      <c r="BT238">
        <v>0</v>
      </c>
      <c r="BU238">
        <v>0</v>
      </c>
      <c r="BV238">
        <v>1</v>
      </c>
      <c r="BW238">
        <v>0</v>
      </c>
      <c r="BX238">
        <v>0</v>
      </c>
      <c r="BY238">
        <v>0</v>
      </c>
      <c r="BZ238">
        <v>0</v>
      </c>
      <c r="CA238">
        <v>0</v>
      </c>
      <c r="CB238">
        <v>16</v>
      </c>
      <c r="CC238">
        <v>0</v>
      </c>
      <c r="CF238">
        <v>0</v>
      </c>
      <c r="CG238">
        <v>16</v>
      </c>
      <c r="CH238">
        <v>16</v>
      </c>
      <c r="CI238" t="s">
        <v>33</v>
      </c>
      <c r="CK238">
        <v>2</v>
      </c>
    </row>
    <row r="239" spans="1:89" x14ac:dyDescent="0.35">
      <c r="A239" t="str">
        <f>_xlfn.XLOOKUP(Table1[[#This Row],[HMIS Project ID]],'Quick HIC'!G:G,'Quick HIC'!D:D,"",0)</f>
        <v>Hyde</v>
      </c>
      <c r="B239">
        <v>302</v>
      </c>
      <c r="C239" t="s">
        <v>222</v>
      </c>
      <c r="D239" t="s">
        <v>41</v>
      </c>
      <c r="E239" t="s">
        <v>270</v>
      </c>
      <c r="F239">
        <v>2026</v>
      </c>
      <c r="G239" t="s">
        <v>708</v>
      </c>
      <c r="H239">
        <v>20735</v>
      </c>
      <c r="I239" t="s">
        <v>774</v>
      </c>
      <c r="K239">
        <v>20956</v>
      </c>
      <c r="L239" s="1">
        <v>46057</v>
      </c>
      <c r="M239" t="s">
        <v>39</v>
      </c>
      <c r="O239">
        <v>379095</v>
      </c>
      <c r="P239" t="s">
        <v>32</v>
      </c>
      <c r="Q239" t="s">
        <v>814</v>
      </c>
      <c r="R239" s="1">
        <v>45686</v>
      </c>
      <c r="S239" t="s">
        <v>42</v>
      </c>
      <c r="T239" s="1">
        <v>45686</v>
      </c>
      <c r="V239">
        <v>0</v>
      </c>
      <c r="W239">
        <v>0</v>
      </c>
      <c r="X239">
        <v>0</v>
      </c>
      <c r="Y239">
        <v>0</v>
      </c>
      <c r="Z239">
        <v>0</v>
      </c>
      <c r="AA239">
        <v>0</v>
      </c>
      <c r="AB239">
        <v>1</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c r="BA239">
        <v>0</v>
      </c>
      <c r="BB239">
        <v>0</v>
      </c>
      <c r="BC239">
        <v>0</v>
      </c>
      <c r="BD239">
        <v>0</v>
      </c>
      <c r="BE239">
        <v>0</v>
      </c>
      <c r="BF239">
        <v>0</v>
      </c>
      <c r="BG239">
        <v>0</v>
      </c>
      <c r="BH239">
        <v>0</v>
      </c>
      <c r="BJ239" t="s">
        <v>1068</v>
      </c>
      <c r="BK239">
        <v>1</v>
      </c>
      <c r="BN239" t="s">
        <v>705</v>
      </c>
      <c r="BO239" t="s">
        <v>222</v>
      </c>
      <c r="BP239">
        <v>27824</v>
      </c>
      <c r="BQ239">
        <v>3</v>
      </c>
      <c r="BR239">
        <v>1</v>
      </c>
      <c r="BS239">
        <v>0</v>
      </c>
      <c r="BT239">
        <v>0</v>
      </c>
      <c r="BU239">
        <v>0</v>
      </c>
      <c r="BV239">
        <v>3</v>
      </c>
      <c r="BW239">
        <v>0</v>
      </c>
      <c r="BX239">
        <v>0</v>
      </c>
      <c r="BY239">
        <v>0</v>
      </c>
      <c r="BZ239">
        <v>0</v>
      </c>
      <c r="CA239">
        <v>0</v>
      </c>
      <c r="CB239">
        <v>6</v>
      </c>
      <c r="CC239">
        <v>0</v>
      </c>
      <c r="CF239">
        <v>0</v>
      </c>
      <c r="CG239">
        <v>6</v>
      </c>
      <c r="CH239">
        <v>6</v>
      </c>
      <c r="CI239" t="s">
        <v>33</v>
      </c>
      <c r="CK239">
        <v>2</v>
      </c>
    </row>
    <row r="240" spans="1:89" x14ac:dyDescent="0.35">
      <c r="A240" t="str">
        <f>_xlfn.XLOOKUP(Table1[[#This Row],[HMIS Project ID]],'Quick HIC'!G:G,'Quick HIC'!D:D,"",0)</f>
        <v>Iredell</v>
      </c>
      <c r="B240">
        <v>352</v>
      </c>
      <c r="C240" t="s">
        <v>222</v>
      </c>
      <c r="D240" t="s">
        <v>41</v>
      </c>
      <c r="E240" t="s">
        <v>270</v>
      </c>
      <c r="F240">
        <v>2026</v>
      </c>
      <c r="G240" t="s">
        <v>708</v>
      </c>
      <c r="H240">
        <v>20735</v>
      </c>
      <c r="I240" t="s">
        <v>1009</v>
      </c>
      <c r="K240">
        <v>21070</v>
      </c>
      <c r="L240" s="1">
        <v>46057</v>
      </c>
      <c r="M240" t="s">
        <v>39</v>
      </c>
      <c r="O240">
        <v>379097</v>
      </c>
      <c r="P240" t="s">
        <v>32</v>
      </c>
      <c r="Q240" t="s">
        <v>814</v>
      </c>
      <c r="R240" s="1">
        <v>46057</v>
      </c>
      <c r="S240" t="s">
        <v>42</v>
      </c>
      <c r="T240" s="1">
        <v>46057</v>
      </c>
      <c r="V240">
        <v>0</v>
      </c>
      <c r="W240">
        <v>0</v>
      </c>
      <c r="X240">
        <v>0</v>
      </c>
      <c r="Y240">
        <v>0</v>
      </c>
      <c r="Z240">
        <v>0</v>
      </c>
      <c r="AA240">
        <v>0</v>
      </c>
      <c r="AB240">
        <v>1</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c r="AZ240">
        <v>0</v>
      </c>
      <c r="BA240">
        <v>0</v>
      </c>
      <c r="BB240">
        <v>0</v>
      </c>
      <c r="BC240">
        <v>0</v>
      </c>
      <c r="BD240">
        <v>0</v>
      </c>
      <c r="BE240">
        <v>0</v>
      </c>
      <c r="BF240">
        <v>0</v>
      </c>
      <c r="BG240">
        <v>0</v>
      </c>
      <c r="BH240">
        <v>0</v>
      </c>
      <c r="BJ240" t="s">
        <v>1068</v>
      </c>
      <c r="BK240">
        <v>1</v>
      </c>
      <c r="BP240">
        <v>28677</v>
      </c>
      <c r="BQ240">
        <v>5</v>
      </c>
      <c r="BR240">
        <v>2</v>
      </c>
      <c r="BS240">
        <v>0</v>
      </c>
      <c r="BT240">
        <v>0</v>
      </c>
      <c r="BU240">
        <v>0</v>
      </c>
      <c r="BV240">
        <v>0</v>
      </c>
      <c r="BW240">
        <v>0</v>
      </c>
      <c r="BX240">
        <v>0</v>
      </c>
      <c r="BY240">
        <v>0</v>
      </c>
      <c r="BZ240">
        <v>0</v>
      </c>
      <c r="CA240">
        <v>0</v>
      </c>
      <c r="CB240">
        <v>5</v>
      </c>
      <c r="CC240">
        <v>0</v>
      </c>
      <c r="CF240">
        <v>0</v>
      </c>
      <c r="CG240">
        <v>5</v>
      </c>
      <c r="CH240">
        <v>5</v>
      </c>
      <c r="CI240" t="s">
        <v>33</v>
      </c>
      <c r="CK240">
        <v>2</v>
      </c>
    </row>
    <row r="241" spans="1:89" x14ac:dyDescent="0.35">
      <c r="A241" t="str">
        <f>_xlfn.XLOOKUP(Table1[[#This Row],[HMIS Project ID]],'Quick HIC'!G:G,'Quick HIC'!D:D,"",0)</f>
        <v>Jackson</v>
      </c>
      <c r="B241">
        <v>351</v>
      </c>
      <c r="C241" t="s">
        <v>222</v>
      </c>
      <c r="D241" t="s">
        <v>41</v>
      </c>
      <c r="E241" t="s">
        <v>270</v>
      </c>
      <c r="F241">
        <v>2026</v>
      </c>
      <c r="G241" t="s">
        <v>708</v>
      </c>
      <c r="H241">
        <v>20735</v>
      </c>
      <c r="I241" t="s">
        <v>1008</v>
      </c>
      <c r="K241">
        <v>21069</v>
      </c>
      <c r="L241" s="1">
        <v>46057</v>
      </c>
      <c r="M241" t="s">
        <v>39</v>
      </c>
      <c r="O241">
        <v>379099</v>
      </c>
      <c r="P241" t="s">
        <v>32</v>
      </c>
      <c r="Q241" t="s">
        <v>814</v>
      </c>
      <c r="R241" s="1">
        <v>46057</v>
      </c>
      <c r="S241" t="s">
        <v>42</v>
      </c>
      <c r="T241" s="1">
        <v>46057</v>
      </c>
      <c r="V241">
        <v>0</v>
      </c>
      <c r="W241">
        <v>0</v>
      </c>
      <c r="X241">
        <v>0</v>
      </c>
      <c r="Y241">
        <v>0</v>
      </c>
      <c r="Z241">
        <v>0</v>
      </c>
      <c r="AA241">
        <v>0</v>
      </c>
      <c r="AB241">
        <v>1</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c r="AZ241">
        <v>0</v>
      </c>
      <c r="BA241">
        <v>0</v>
      </c>
      <c r="BB241">
        <v>0</v>
      </c>
      <c r="BC241">
        <v>0</v>
      </c>
      <c r="BD241">
        <v>0</v>
      </c>
      <c r="BE241">
        <v>0</v>
      </c>
      <c r="BF241">
        <v>0</v>
      </c>
      <c r="BG241">
        <v>0</v>
      </c>
      <c r="BH241">
        <v>0</v>
      </c>
      <c r="BJ241" t="s">
        <v>1068</v>
      </c>
      <c r="BK241">
        <v>1</v>
      </c>
      <c r="BN241" t="s">
        <v>588</v>
      </c>
      <c r="BO241" t="s">
        <v>222</v>
      </c>
      <c r="BP241">
        <v>28779</v>
      </c>
      <c r="BQ241">
        <v>10</v>
      </c>
      <c r="BR241">
        <v>3</v>
      </c>
      <c r="BS241">
        <v>0</v>
      </c>
      <c r="BT241">
        <v>0</v>
      </c>
      <c r="BU241">
        <v>0</v>
      </c>
      <c r="BV241">
        <v>2</v>
      </c>
      <c r="BW241">
        <v>0</v>
      </c>
      <c r="BX241">
        <v>0</v>
      </c>
      <c r="BY241">
        <v>0</v>
      </c>
      <c r="BZ241">
        <v>0</v>
      </c>
      <c r="CA241">
        <v>0</v>
      </c>
      <c r="CB241">
        <v>12</v>
      </c>
      <c r="CC241">
        <v>0</v>
      </c>
      <c r="CF241">
        <v>0</v>
      </c>
      <c r="CG241">
        <v>12</v>
      </c>
      <c r="CH241">
        <v>12</v>
      </c>
      <c r="CI241" t="s">
        <v>33</v>
      </c>
      <c r="CK241">
        <v>2</v>
      </c>
    </row>
    <row r="242" spans="1:89" x14ac:dyDescent="0.35">
      <c r="A242" t="str">
        <f>_xlfn.XLOOKUP(Table1[[#This Row],[HMIS Project ID]],'Quick HIC'!G:G,'Quick HIC'!D:D,"",0)</f>
        <v>Johnston</v>
      </c>
      <c r="B242">
        <v>354</v>
      </c>
      <c r="C242" t="s">
        <v>222</v>
      </c>
      <c r="D242" t="s">
        <v>41</v>
      </c>
      <c r="E242" t="s">
        <v>270</v>
      </c>
      <c r="F242">
        <v>2026</v>
      </c>
      <c r="G242" t="s">
        <v>708</v>
      </c>
      <c r="H242">
        <v>20735</v>
      </c>
      <c r="I242" t="s">
        <v>1011</v>
      </c>
      <c r="K242">
        <v>21072</v>
      </c>
      <c r="L242" s="1">
        <v>46057</v>
      </c>
      <c r="M242" t="s">
        <v>39</v>
      </c>
      <c r="O242">
        <v>379101</v>
      </c>
      <c r="P242" t="s">
        <v>32</v>
      </c>
      <c r="Q242" t="s">
        <v>814</v>
      </c>
      <c r="R242" s="1">
        <v>46057</v>
      </c>
      <c r="S242" t="s">
        <v>42</v>
      </c>
      <c r="T242" s="1">
        <v>46057</v>
      </c>
      <c r="V242">
        <v>0</v>
      </c>
      <c r="W242">
        <v>0</v>
      </c>
      <c r="X242">
        <v>0</v>
      </c>
      <c r="Y242">
        <v>0</v>
      </c>
      <c r="Z242">
        <v>0</v>
      </c>
      <c r="AA242">
        <v>0</v>
      </c>
      <c r="AB242">
        <v>1</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c r="AZ242">
        <v>0</v>
      </c>
      <c r="BA242">
        <v>0</v>
      </c>
      <c r="BB242">
        <v>0</v>
      </c>
      <c r="BC242">
        <v>0</v>
      </c>
      <c r="BD242">
        <v>0</v>
      </c>
      <c r="BE242">
        <v>0</v>
      </c>
      <c r="BF242">
        <v>0</v>
      </c>
      <c r="BG242">
        <v>0</v>
      </c>
      <c r="BH242">
        <v>0</v>
      </c>
      <c r="BJ242" t="s">
        <v>1068</v>
      </c>
      <c r="BK242">
        <v>1</v>
      </c>
      <c r="BN242" t="s">
        <v>1012</v>
      </c>
      <c r="BO242" t="s">
        <v>222</v>
      </c>
      <c r="BP242">
        <v>27520</v>
      </c>
      <c r="BQ242">
        <v>3</v>
      </c>
      <c r="BR242">
        <v>1</v>
      </c>
      <c r="BS242">
        <v>0</v>
      </c>
      <c r="BT242">
        <v>0</v>
      </c>
      <c r="BU242">
        <v>0</v>
      </c>
      <c r="BV242">
        <v>0</v>
      </c>
      <c r="BW242">
        <v>0</v>
      </c>
      <c r="BX242">
        <v>0</v>
      </c>
      <c r="BY242">
        <v>0</v>
      </c>
      <c r="BZ242">
        <v>0</v>
      </c>
      <c r="CA242">
        <v>0</v>
      </c>
      <c r="CB242">
        <v>3</v>
      </c>
      <c r="CC242">
        <v>0</v>
      </c>
      <c r="CF242">
        <v>0</v>
      </c>
      <c r="CG242">
        <v>3</v>
      </c>
      <c r="CH242">
        <v>3</v>
      </c>
      <c r="CI242" t="s">
        <v>33</v>
      </c>
      <c r="CK242">
        <v>2</v>
      </c>
    </row>
    <row r="243" spans="1:89" x14ac:dyDescent="0.35">
      <c r="A243" t="str">
        <f>_xlfn.XLOOKUP(Table1[[#This Row],[HMIS Project ID]],'Quick HIC'!G:G,'Quick HIC'!D:D,"",0)</f>
        <v>Lee</v>
      </c>
      <c r="B243">
        <v>299</v>
      </c>
      <c r="C243" t="s">
        <v>222</v>
      </c>
      <c r="D243" t="s">
        <v>41</v>
      </c>
      <c r="E243" t="s">
        <v>270</v>
      </c>
      <c r="F243">
        <v>2026</v>
      </c>
      <c r="G243" t="s">
        <v>708</v>
      </c>
      <c r="H243">
        <v>20735</v>
      </c>
      <c r="I243" t="s">
        <v>770</v>
      </c>
      <c r="K243">
        <v>20953</v>
      </c>
      <c r="L243" s="1">
        <v>46057</v>
      </c>
      <c r="M243" t="s">
        <v>39</v>
      </c>
      <c r="O243">
        <v>379105</v>
      </c>
      <c r="P243" t="s">
        <v>32</v>
      </c>
      <c r="Q243" t="s">
        <v>814</v>
      </c>
      <c r="R243" s="1">
        <v>45686</v>
      </c>
      <c r="S243" t="s">
        <v>42</v>
      </c>
      <c r="T243" s="1">
        <v>45686</v>
      </c>
      <c r="V243">
        <v>0</v>
      </c>
      <c r="W243">
        <v>0</v>
      </c>
      <c r="X243">
        <v>0</v>
      </c>
      <c r="Y243">
        <v>0</v>
      </c>
      <c r="Z243">
        <v>0</v>
      </c>
      <c r="AA243">
        <v>0</v>
      </c>
      <c r="AB243">
        <v>1</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0</v>
      </c>
      <c r="BF243">
        <v>0</v>
      </c>
      <c r="BG243">
        <v>0</v>
      </c>
      <c r="BH243">
        <v>0</v>
      </c>
      <c r="BJ243" t="s">
        <v>1068</v>
      </c>
      <c r="BK243">
        <v>1</v>
      </c>
      <c r="BN243" t="s">
        <v>391</v>
      </c>
      <c r="BO243" t="s">
        <v>222</v>
      </c>
      <c r="BP243">
        <v>27379</v>
      </c>
      <c r="BQ243">
        <v>20</v>
      </c>
      <c r="BR243">
        <v>5</v>
      </c>
      <c r="BS243">
        <v>0</v>
      </c>
      <c r="BT243">
        <v>0</v>
      </c>
      <c r="BU243">
        <v>0</v>
      </c>
      <c r="BV243">
        <v>1</v>
      </c>
      <c r="BW243">
        <v>0</v>
      </c>
      <c r="BX243">
        <v>0</v>
      </c>
      <c r="BY243">
        <v>0</v>
      </c>
      <c r="BZ243">
        <v>0</v>
      </c>
      <c r="CA243">
        <v>0</v>
      </c>
      <c r="CB243">
        <v>21</v>
      </c>
      <c r="CC243">
        <v>0</v>
      </c>
      <c r="CF243">
        <v>0</v>
      </c>
      <c r="CG243">
        <v>21</v>
      </c>
      <c r="CH243">
        <v>21</v>
      </c>
      <c r="CI243" t="s">
        <v>33</v>
      </c>
      <c r="CK243">
        <v>2</v>
      </c>
    </row>
    <row r="244" spans="1:89" x14ac:dyDescent="0.35">
      <c r="A244" t="str">
        <f>_xlfn.XLOOKUP(Table1[[#This Row],[HMIS Project ID]],'Quick HIC'!G:G,'Quick HIC'!D:D,"",0)</f>
        <v>Macon</v>
      </c>
      <c r="B244">
        <v>239</v>
      </c>
      <c r="C244" t="s">
        <v>222</v>
      </c>
      <c r="D244" t="s">
        <v>41</v>
      </c>
      <c r="E244" t="s">
        <v>270</v>
      </c>
      <c r="F244">
        <v>2026</v>
      </c>
      <c r="G244" t="s">
        <v>708</v>
      </c>
      <c r="H244">
        <v>20735</v>
      </c>
      <c r="I244" t="s">
        <v>709</v>
      </c>
      <c r="K244">
        <v>20736</v>
      </c>
      <c r="L244" s="1">
        <v>46057</v>
      </c>
      <c r="M244" t="s">
        <v>39</v>
      </c>
      <c r="O244">
        <v>379113</v>
      </c>
      <c r="P244" t="s">
        <v>32</v>
      </c>
      <c r="Q244" t="s">
        <v>814</v>
      </c>
      <c r="R244" s="1">
        <v>45686</v>
      </c>
      <c r="S244" t="s">
        <v>42</v>
      </c>
      <c r="T244" s="1">
        <v>44835</v>
      </c>
      <c r="V244">
        <v>0</v>
      </c>
      <c r="W244">
        <v>0</v>
      </c>
      <c r="X244">
        <v>0</v>
      </c>
      <c r="Y244">
        <v>0</v>
      </c>
      <c r="Z244">
        <v>0</v>
      </c>
      <c r="AA244">
        <v>0</v>
      </c>
      <c r="AB244">
        <v>1</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0</v>
      </c>
      <c r="BA244">
        <v>0</v>
      </c>
      <c r="BB244">
        <v>0</v>
      </c>
      <c r="BC244">
        <v>0</v>
      </c>
      <c r="BD244">
        <v>0</v>
      </c>
      <c r="BE244">
        <v>0</v>
      </c>
      <c r="BF244">
        <v>0</v>
      </c>
      <c r="BG244">
        <v>0</v>
      </c>
      <c r="BH244">
        <v>0</v>
      </c>
      <c r="BJ244" t="s">
        <v>1068</v>
      </c>
      <c r="BK244">
        <v>1</v>
      </c>
      <c r="BN244" t="s">
        <v>134</v>
      </c>
      <c r="BO244" t="s">
        <v>222</v>
      </c>
      <c r="BP244">
        <v>28734</v>
      </c>
      <c r="BQ244">
        <v>20</v>
      </c>
      <c r="BR244">
        <v>8</v>
      </c>
      <c r="BS244">
        <v>0</v>
      </c>
      <c r="BT244">
        <v>0</v>
      </c>
      <c r="BU244">
        <v>0</v>
      </c>
      <c r="BV244">
        <v>2</v>
      </c>
      <c r="BW244">
        <v>0</v>
      </c>
      <c r="BX244">
        <v>0</v>
      </c>
      <c r="BY244">
        <v>0</v>
      </c>
      <c r="BZ244">
        <v>0</v>
      </c>
      <c r="CA244">
        <v>0</v>
      </c>
      <c r="CB244">
        <v>22</v>
      </c>
      <c r="CC244">
        <v>0</v>
      </c>
      <c r="CF244">
        <v>0</v>
      </c>
      <c r="CG244">
        <v>22</v>
      </c>
      <c r="CH244">
        <v>22</v>
      </c>
      <c r="CI244" t="s">
        <v>33</v>
      </c>
      <c r="CK244">
        <v>2</v>
      </c>
    </row>
    <row r="245" spans="1:89" x14ac:dyDescent="0.35">
      <c r="A245" t="str">
        <f>_xlfn.XLOOKUP(Table1[[#This Row],[HMIS Project ID]],'Quick HIC'!G:G,'Quick HIC'!D:D,"",0)</f>
        <v>Madison</v>
      </c>
      <c r="B245">
        <v>353</v>
      </c>
      <c r="C245" t="s">
        <v>222</v>
      </c>
      <c r="D245" t="s">
        <v>41</v>
      </c>
      <c r="E245" t="s">
        <v>270</v>
      </c>
      <c r="F245">
        <v>2026</v>
      </c>
      <c r="G245" t="s">
        <v>708</v>
      </c>
      <c r="H245">
        <v>20735</v>
      </c>
      <c r="I245" t="s">
        <v>1010</v>
      </c>
      <c r="K245">
        <v>21071</v>
      </c>
      <c r="L245" s="1">
        <v>46057</v>
      </c>
      <c r="M245" t="s">
        <v>39</v>
      </c>
      <c r="O245">
        <v>379115</v>
      </c>
      <c r="P245" t="s">
        <v>32</v>
      </c>
      <c r="Q245" t="s">
        <v>814</v>
      </c>
      <c r="R245" s="1">
        <v>46057</v>
      </c>
      <c r="S245" t="s">
        <v>42</v>
      </c>
      <c r="T245" s="1">
        <v>46057</v>
      </c>
      <c r="V245">
        <v>0</v>
      </c>
      <c r="W245">
        <v>0</v>
      </c>
      <c r="X245">
        <v>0</v>
      </c>
      <c r="Y245">
        <v>0</v>
      </c>
      <c r="Z245">
        <v>0</v>
      </c>
      <c r="AA245">
        <v>0</v>
      </c>
      <c r="AB245">
        <v>1</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0</v>
      </c>
      <c r="BF245">
        <v>0</v>
      </c>
      <c r="BG245">
        <v>0</v>
      </c>
      <c r="BH245">
        <v>0</v>
      </c>
      <c r="BJ245" t="s">
        <v>1068</v>
      </c>
      <c r="BK245">
        <v>1</v>
      </c>
      <c r="BN245" t="s">
        <v>141</v>
      </c>
      <c r="BO245" t="s">
        <v>222</v>
      </c>
      <c r="BP245">
        <v>28753</v>
      </c>
      <c r="BQ245">
        <v>0</v>
      </c>
      <c r="BR245">
        <v>0</v>
      </c>
      <c r="BS245">
        <v>0</v>
      </c>
      <c r="BT245">
        <v>0</v>
      </c>
      <c r="BU245">
        <v>0</v>
      </c>
      <c r="BV245">
        <v>4</v>
      </c>
      <c r="BW245">
        <v>0</v>
      </c>
      <c r="BX245">
        <v>0</v>
      </c>
      <c r="BY245">
        <v>0</v>
      </c>
      <c r="BZ245">
        <v>0</v>
      </c>
      <c r="CA245">
        <v>0</v>
      </c>
      <c r="CB245">
        <v>4</v>
      </c>
      <c r="CC245">
        <v>0</v>
      </c>
      <c r="CF245">
        <v>0</v>
      </c>
      <c r="CG245">
        <v>4</v>
      </c>
      <c r="CH245">
        <v>4</v>
      </c>
      <c r="CI245" t="s">
        <v>33</v>
      </c>
      <c r="CK245">
        <v>2</v>
      </c>
    </row>
    <row r="246" spans="1:89" x14ac:dyDescent="0.35">
      <c r="A246" t="str">
        <f>_xlfn.XLOOKUP(Table1[[#This Row],[HMIS Project ID]],'Quick HIC'!G:G,'Quick HIC'!D:D,"",0)</f>
        <v>Moore</v>
      </c>
      <c r="B246">
        <v>301</v>
      </c>
      <c r="C246" t="s">
        <v>222</v>
      </c>
      <c r="D246" t="s">
        <v>41</v>
      </c>
      <c r="E246" t="s">
        <v>270</v>
      </c>
      <c r="F246">
        <v>2026</v>
      </c>
      <c r="G246" t="s">
        <v>708</v>
      </c>
      <c r="H246">
        <v>20735</v>
      </c>
      <c r="I246" t="s">
        <v>773</v>
      </c>
      <c r="K246">
        <v>20955</v>
      </c>
      <c r="L246" s="1">
        <v>46057</v>
      </c>
      <c r="M246" t="s">
        <v>39</v>
      </c>
      <c r="O246">
        <v>379125</v>
      </c>
      <c r="P246" t="s">
        <v>32</v>
      </c>
      <c r="Q246" t="s">
        <v>814</v>
      </c>
      <c r="R246" s="1">
        <v>45686</v>
      </c>
      <c r="S246" t="s">
        <v>42</v>
      </c>
      <c r="T246" s="1">
        <v>45686</v>
      </c>
      <c r="V246">
        <v>0</v>
      </c>
      <c r="W246">
        <v>0</v>
      </c>
      <c r="X246">
        <v>0</v>
      </c>
      <c r="Y246">
        <v>0</v>
      </c>
      <c r="Z246">
        <v>0</v>
      </c>
      <c r="AA246">
        <v>0</v>
      </c>
      <c r="AB246">
        <v>1</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0</v>
      </c>
      <c r="AV246">
        <v>0</v>
      </c>
      <c r="AW246">
        <v>0</v>
      </c>
      <c r="AX246">
        <v>0</v>
      </c>
      <c r="AY246">
        <v>0</v>
      </c>
      <c r="AZ246">
        <v>0</v>
      </c>
      <c r="BA246">
        <v>0</v>
      </c>
      <c r="BB246">
        <v>0</v>
      </c>
      <c r="BC246">
        <v>0</v>
      </c>
      <c r="BD246">
        <v>0</v>
      </c>
      <c r="BE246">
        <v>0</v>
      </c>
      <c r="BF246">
        <v>0</v>
      </c>
      <c r="BG246">
        <v>0</v>
      </c>
      <c r="BH246">
        <v>0</v>
      </c>
      <c r="BJ246" t="s">
        <v>1068</v>
      </c>
      <c r="BK246">
        <v>1</v>
      </c>
      <c r="BL246" t="s">
        <v>712</v>
      </c>
      <c r="BN246" t="s">
        <v>395</v>
      </c>
      <c r="BO246" t="s">
        <v>222</v>
      </c>
      <c r="BP246">
        <v>28315</v>
      </c>
      <c r="BQ246">
        <v>0</v>
      </c>
      <c r="BR246">
        <v>0</v>
      </c>
      <c r="BS246">
        <v>0</v>
      </c>
      <c r="BT246">
        <v>0</v>
      </c>
      <c r="BU246">
        <v>0</v>
      </c>
      <c r="BV246">
        <v>3</v>
      </c>
      <c r="BW246">
        <v>0</v>
      </c>
      <c r="BX246">
        <v>0</v>
      </c>
      <c r="BY246">
        <v>0</v>
      </c>
      <c r="BZ246">
        <v>0</v>
      </c>
      <c r="CA246">
        <v>0</v>
      </c>
      <c r="CB246">
        <v>3</v>
      </c>
      <c r="CC246">
        <v>0</v>
      </c>
      <c r="CF246">
        <v>0</v>
      </c>
      <c r="CG246">
        <v>3</v>
      </c>
      <c r="CH246">
        <v>3</v>
      </c>
      <c r="CI246" t="s">
        <v>33</v>
      </c>
      <c r="CK246">
        <v>2</v>
      </c>
    </row>
    <row r="247" spans="1:89" x14ac:dyDescent="0.35">
      <c r="A247" t="str">
        <f>_xlfn.XLOOKUP(Table1[[#This Row],[HMIS Project ID]],'Quick HIC'!G:G,'Quick HIC'!D:D,"",0)</f>
        <v>Nash</v>
      </c>
      <c r="B247">
        <v>304</v>
      </c>
      <c r="C247" t="s">
        <v>222</v>
      </c>
      <c r="D247" t="s">
        <v>41</v>
      </c>
      <c r="E247" t="s">
        <v>270</v>
      </c>
      <c r="F247">
        <v>2026</v>
      </c>
      <c r="G247" t="s">
        <v>708</v>
      </c>
      <c r="H247">
        <v>20735</v>
      </c>
      <c r="I247" t="s">
        <v>776</v>
      </c>
      <c r="K247">
        <v>20959</v>
      </c>
      <c r="L247" s="1">
        <v>46057</v>
      </c>
      <c r="M247" t="s">
        <v>39</v>
      </c>
      <c r="O247">
        <v>379127</v>
      </c>
      <c r="P247" t="s">
        <v>32</v>
      </c>
      <c r="Q247" t="s">
        <v>814</v>
      </c>
      <c r="R247" s="1">
        <v>46057</v>
      </c>
      <c r="S247" t="s">
        <v>42</v>
      </c>
      <c r="T247" s="1">
        <v>45686</v>
      </c>
      <c r="V247">
        <v>0</v>
      </c>
      <c r="W247">
        <v>0</v>
      </c>
      <c r="X247">
        <v>0</v>
      </c>
      <c r="Y247">
        <v>0</v>
      </c>
      <c r="Z247">
        <v>0</v>
      </c>
      <c r="AA247">
        <v>0</v>
      </c>
      <c r="AB247">
        <v>1</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0</v>
      </c>
      <c r="BD247">
        <v>0</v>
      </c>
      <c r="BE247">
        <v>0</v>
      </c>
      <c r="BF247">
        <v>0</v>
      </c>
      <c r="BG247">
        <v>0</v>
      </c>
      <c r="BH247">
        <v>0</v>
      </c>
      <c r="BJ247" t="s">
        <v>1068</v>
      </c>
      <c r="BK247">
        <v>1</v>
      </c>
      <c r="BN247" t="s">
        <v>285</v>
      </c>
      <c r="BO247" t="s">
        <v>222</v>
      </c>
      <c r="BP247">
        <v>27804</v>
      </c>
      <c r="BQ247">
        <v>2</v>
      </c>
      <c r="BR247">
        <v>1</v>
      </c>
      <c r="BS247">
        <v>0</v>
      </c>
      <c r="BT247">
        <v>0</v>
      </c>
      <c r="BU247">
        <v>0</v>
      </c>
      <c r="BV247">
        <v>1</v>
      </c>
      <c r="BW247">
        <v>0</v>
      </c>
      <c r="BX247">
        <v>0</v>
      </c>
      <c r="BY247">
        <v>0</v>
      </c>
      <c r="BZ247">
        <v>0</v>
      </c>
      <c r="CA247">
        <v>0</v>
      </c>
      <c r="CB247">
        <v>3</v>
      </c>
      <c r="CC247">
        <v>0</v>
      </c>
      <c r="CF247">
        <v>0</v>
      </c>
      <c r="CG247">
        <v>3</v>
      </c>
      <c r="CH247">
        <v>3</v>
      </c>
      <c r="CI247" t="s">
        <v>33</v>
      </c>
      <c r="CK247">
        <v>2</v>
      </c>
    </row>
    <row r="248" spans="1:89" x14ac:dyDescent="0.35">
      <c r="A248" t="str">
        <f>_xlfn.XLOOKUP(Table1[[#This Row],[HMIS Project ID]],'Quick HIC'!G:G,'Quick HIC'!D:D,"",0)</f>
        <v>Pasquotank</v>
      </c>
      <c r="B248">
        <v>349</v>
      </c>
      <c r="C248" t="s">
        <v>222</v>
      </c>
      <c r="D248" t="s">
        <v>41</v>
      </c>
      <c r="E248" t="s">
        <v>270</v>
      </c>
      <c r="F248">
        <v>2026</v>
      </c>
      <c r="G248" t="s">
        <v>708</v>
      </c>
      <c r="H248">
        <v>20735</v>
      </c>
      <c r="I248" t="s">
        <v>1006</v>
      </c>
      <c r="K248">
        <v>21066</v>
      </c>
      <c r="L248" s="1">
        <v>46057</v>
      </c>
      <c r="M248" t="s">
        <v>39</v>
      </c>
      <c r="O248">
        <v>379139</v>
      </c>
      <c r="P248" t="s">
        <v>32</v>
      </c>
      <c r="Q248" t="s">
        <v>814</v>
      </c>
      <c r="R248" s="1">
        <v>46057</v>
      </c>
      <c r="S248" t="s">
        <v>42</v>
      </c>
      <c r="T248" s="1">
        <v>46057</v>
      </c>
      <c r="V248">
        <v>0</v>
      </c>
      <c r="W248">
        <v>0</v>
      </c>
      <c r="X248">
        <v>0</v>
      </c>
      <c r="Y248">
        <v>0</v>
      </c>
      <c r="Z248">
        <v>0</v>
      </c>
      <c r="AA248">
        <v>0</v>
      </c>
      <c r="AB248">
        <v>1</v>
      </c>
      <c r="AC248">
        <v>0</v>
      </c>
      <c r="AD248">
        <v>0</v>
      </c>
      <c r="AE248">
        <v>0</v>
      </c>
      <c r="AF248">
        <v>0</v>
      </c>
      <c r="AG248">
        <v>0</v>
      </c>
      <c r="AH248">
        <v>0</v>
      </c>
      <c r="AI248">
        <v>0</v>
      </c>
      <c r="AJ248">
        <v>0</v>
      </c>
      <c r="AK248">
        <v>0</v>
      </c>
      <c r="AL248">
        <v>0</v>
      </c>
      <c r="AM248">
        <v>0</v>
      </c>
      <c r="AN248">
        <v>0</v>
      </c>
      <c r="AO248">
        <v>0</v>
      </c>
      <c r="AP248">
        <v>0</v>
      </c>
      <c r="AQ248">
        <v>0</v>
      </c>
      <c r="AR248">
        <v>0</v>
      </c>
      <c r="AS248">
        <v>0</v>
      </c>
      <c r="AT248">
        <v>0</v>
      </c>
      <c r="AU248">
        <v>0</v>
      </c>
      <c r="AV248">
        <v>0</v>
      </c>
      <c r="AW248">
        <v>0</v>
      </c>
      <c r="AX248">
        <v>0</v>
      </c>
      <c r="AY248">
        <v>0</v>
      </c>
      <c r="AZ248">
        <v>0</v>
      </c>
      <c r="BA248">
        <v>0</v>
      </c>
      <c r="BB248">
        <v>0</v>
      </c>
      <c r="BC248">
        <v>0</v>
      </c>
      <c r="BD248">
        <v>0</v>
      </c>
      <c r="BE248">
        <v>0</v>
      </c>
      <c r="BF248">
        <v>0</v>
      </c>
      <c r="BG248">
        <v>0</v>
      </c>
      <c r="BH248">
        <v>0</v>
      </c>
      <c r="BJ248" t="s">
        <v>1068</v>
      </c>
      <c r="BK248">
        <v>1</v>
      </c>
      <c r="BN248" t="s">
        <v>369</v>
      </c>
      <c r="BO248" t="s">
        <v>222</v>
      </c>
      <c r="BP248">
        <v>27906</v>
      </c>
      <c r="BQ248">
        <v>23</v>
      </c>
      <c r="BR248">
        <v>8</v>
      </c>
      <c r="BS248">
        <v>0</v>
      </c>
      <c r="BT248">
        <v>0</v>
      </c>
      <c r="BU248">
        <v>0</v>
      </c>
      <c r="BV248">
        <v>2</v>
      </c>
      <c r="BW248">
        <v>0</v>
      </c>
      <c r="BX248">
        <v>0</v>
      </c>
      <c r="BY248">
        <v>0</v>
      </c>
      <c r="BZ248">
        <v>0</v>
      </c>
      <c r="CA248">
        <v>0</v>
      </c>
      <c r="CB248">
        <v>25</v>
      </c>
      <c r="CC248">
        <v>0</v>
      </c>
      <c r="CF248">
        <v>0</v>
      </c>
      <c r="CG248">
        <v>25</v>
      </c>
      <c r="CH248">
        <v>25</v>
      </c>
      <c r="CI248" t="s">
        <v>33</v>
      </c>
      <c r="CK248">
        <v>2</v>
      </c>
    </row>
    <row r="249" spans="1:89" x14ac:dyDescent="0.35">
      <c r="A249" t="str">
        <f>_xlfn.XLOOKUP(Table1[[#This Row],[HMIS Project ID]],'Quick HIC'!G:G,'Quick HIC'!D:D,"",0)</f>
        <v>Pitt</v>
      </c>
      <c r="B249">
        <v>350</v>
      </c>
      <c r="C249" t="s">
        <v>222</v>
      </c>
      <c r="D249" t="s">
        <v>41</v>
      </c>
      <c r="E249" t="s">
        <v>270</v>
      </c>
      <c r="F249">
        <v>2026</v>
      </c>
      <c r="G249" t="s">
        <v>708</v>
      </c>
      <c r="H249">
        <v>20735</v>
      </c>
      <c r="I249" t="s">
        <v>1007</v>
      </c>
      <c r="K249">
        <v>21067</v>
      </c>
      <c r="L249" s="1">
        <v>46057</v>
      </c>
      <c r="M249" t="s">
        <v>39</v>
      </c>
      <c r="O249">
        <v>379147</v>
      </c>
      <c r="P249" t="s">
        <v>32</v>
      </c>
      <c r="Q249" t="s">
        <v>814</v>
      </c>
      <c r="R249" s="1">
        <v>46057</v>
      </c>
      <c r="S249" t="s">
        <v>42</v>
      </c>
      <c r="T249" s="1">
        <v>46057</v>
      </c>
      <c r="V249">
        <v>0</v>
      </c>
      <c r="W249">
        <v>0</v>
      </c>
      <c r="X249">
        <v>0</v>
      </c>
      <c r="Y249">
        <v>0</v>
      </c>
      <c r="Z249">
        <v>0</v>
      </c>
      <c r="AA249">
        <v>0</v>
      </c>
      <c r="AB249">
        <v>1</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v>0</v>
      </c>
      <c r="AY249">
        <v>0</v>
      </c>
      <c r="AZ249">
        <v>0</v>
      </c>
      <c r="BA249">
        <v>0</v>
      </c>
      <c r="BB249">
        <v>0</v>
      </c>
      <c r="BC249">
        <v>0</v>
      </c>
      <c r="BD249">
        <v>0</v>
      </c>
      <c r="BE249">
        <v>0</v>
      </c>
      <c r="BF249">
        <v>0</v>
      </c>
      <c r="BG249">
        <v>0</v>
      </c>
      <c r="BH249">
        <v>0</v>
      </c>
      <c r="BJ249" t="s">
        <v>1068</v>
      </c>
      <c r="BK249">
        <v>1</v>
      </c>
      <c r="BN249" t="s">
        <v>272</v>
      </c>
      <c r="BO249" t="s">
        <v>222</v>
      </c>
      <c r="BP249">
        <v>27834</v>
      </c>
      <c r="BQ249">
        <v>3</v>
      </c>
      <c r="BR249">
        <v>1</v>
      </c>
      <c r="BS249">
        <v>0</v>
      </c>
      <c r="BT249">
        <v>0</v>
      </c>
      <c r="BU249">
        <v>0</v>
      </c>
      <c r="BV249">
        <v>0</v>
      </c>
      <c r="BW249">
        <v>0</v>
      </c>
      <c r="BX249">
        <v>0</v>
      </c>
      <c r="BY249">
        <v>0</v>
      </c>
      <c r="BZ249">
        <v>0</v>
      </c>
      <c r="CA249">
        <v>0</v>
      </c>
      <c r="CB249">
        <v>3</v>
      </c>
      <c r="CC249">
        <v>0</v>
      </c>
      <c r="CF249">
        <v>0</v>
      </c>
      <c r="CG249">
        <v>3</v>
      </c>
      <c r="CH249">
        <v>3</v>
      </c>
      <c r="CI249" t="s">
        <v>33</v>
      </c>
      <c r="CK249">
        <v>2</v>
      </c>
    </row>
    <row r="250" spans="1:89" x14ac:dyDescent="0.35">
      <c r="A250" t="str">
        <f>_xlfn.XLOOKUP(Table1[[#This Row],[HMIS Project ID]],'Quick HIC'!G:G,'Quick HIC'!D:D,"",0)</f>
        <v>Pasquotank</v>
      </c>
      <c r="B250">
        <v>242</v>
      </c>
      <c r="C250" t="s">
        <v>222</v>
      </c>
      <c r="D250" t="s">
        <v>41</v>
      </c>
      <c r="E250" t="s">
        <v>270</v>
      </c>
      <c r="F250">
        <v>2026</v>
      </c>
      <c r="G250" t="s">
        <v>708</v>
      </c>
      <c r="H250">
        <v>20735</v>
      </c>
      <c r="I250" t="s">
        <v>963</v>
      </c>
      <c r="K250">
        <v>20741</v>
      </c>
      <c r="L250" s="1">
        <v>46057</v>
      </c>
      <c r="M250" t="s">
        <v>39</v>
      </c>
      <c r="O250">
        <v>379177</v>
      </c>
      <c r="P250" t="s">
        <v>32</v>
      </c>
      <c r="Q250" t="s">
        <v>814</v>
      </c>
      <c r="R250" s="1">
        <v>46057</v>
      </c>
      <c r="S250" t="s">
        <v>42</v>
      </c>
      <c r="T250" s="1">
        <v>46057</v>
      </c>
      <c r="V250">
        <v>0</v>
      </c>
      <c r="W250">
        <v>0</v>
      </c>
      <c r="X250">
        <v>0</v>
      </c>
      <c r="Y250">
        <v>0</v>
      </c>
      <c r="Z250">
        <v>0</v>
      </c>
      <c r="AA250">
        <v>0</v>
      </c>
      <c r="AB250">
        <v>1</v>
      </c>
      <c r="AC250">
        <v>0</v>
      </c>
      <c r="AD250">
        <v>0</v>
      </c>
      <c r="AE250">
        <v>0</v>
      </c>
      <c r="AF250">
        <v>0</v>
      </c>
      <c r="AG250">
        <v>0</v>
      </c>
      <c r="AH250">
        <v>0</v>
      </c>
      <c r="AI250">
        <v>0</v>
      </c>
      <c r="AJ250">
        <v>0</v>
      </c>
      <c r="AK250">
        <v>0</v>
      </c>
      <c r="AL250">
        <v>0</v>
      </c>
      <c r="AM250">
        <v>0</v>
      </c>
      <c r="AN250">
        <v>0</v>
      </c>
      <c r="AO250">
        <v>0</v>
      </c>
      <c r="AP250">
        <v>0</v>
      </c>
      <c r="AQ250">
        <v>0</v>
      </c>
      <c r="AR250">
        <v>0</v>
      </c>
      <c r="AS250">
        <v>0</v>
      </c>
      <c r="AT250">
        <v>0</v>
      </c>
      <c r="AU250">
        <v>0</v>
      </c>
      <c r="AV250">
        <v>0</v>
      </c>
      <c r="AW250">
        <v>0</v>
      </c>
      <c r="AX250">
        <v>0</v>
      </c>
      <c r="AY250">
        <v>0</v>
      </c>
      <c r="AZ250">
        <v>0</v>
      </c>
      <c r="BA250">
        <v>0</v>
      </c>
      <c r="BB250">
        <v>0</v>
      </c>
      <c r="BC250">
        <v>0</v>
      </c>
      <c r="BD250">
        <v>0</v>
      </c>
      <c r="BE250">
        <v>0</v>
      </c>
      <c r="BF250">
        <v>0</v>
      </c>
      <c r="BG250">
        <v>0</v>
      </c>
      <c r="BH250">
        <v>0</v>
      </c>
      <c r="BJ250" t="s">
        <v>1068</v>
      </c>
      <c r="BK250">
        <v>1</v>
      </c>
      <c r="BN250" t="s">
        <v>964</v>
      </c>
      <c r="BO250" t="s">
        <v>222</v>
      </c>
      <c r="BP250">
        <v>27925</v>
      </c>
      <c r="BQ250">
        <v>0</v>
      </c>
      <c r="BR250">
        <v>0</v>
      </c>
      <c r="BS250">
        <v>0</v>
      </c>
      <c r="BT250">
        <v>0</v>
      </c>
      <c r="BU250">
        <v>0</v>
      </c>
      <c r="BV250">
        <v>1</v>
      </c>
      <c r="BW250">
        <v>0</v>
      </c>
      <c r="BX250">
        <v>0</v>
      </c>
      <c r="BY250">
        <v>0</v>
      </c>
      <c r="BZ250">
        <v>0</v>
      </c>
      <c r="CA250">
        <v>0</v>
      </c>
      <c r="CB250">
        <v>1</v>
      </c>
      <c r="CC250">
        <v>0</v>
      </c>
      <c r="CF250">
        <v>0</v>
      </c>
      <c r="CG250">
        <v>1</v>
      </c>
      <c r="CH250">
        <v>1</v>
      </c>
      <c r="CI250" t="s">
        <v>33</v>
      </c>
      <c r="CK250">
        <v>2</v>
      </c>
    </row>
    <row r="251" spans="1:89" x14ac:dyDescent="0.35">
      <c r="A251" t="str">
        <f>_xlfn.XLOOKUP(Table1[[#This Row],[HMIS Project ID]],'Quick HIC'!G:G,'Quick HIC'!D:D,"",0)</f>
        <v>McDowell</v>
      </c>
      <c r="B251">
        <v>238</v>
      </c>
      <c r="C251" t="s">
        <v>222</v>
      </c>
      <c r="D251" t="s">
        <v>41</v>
      </c>
      <c r="E251" t="s">
        <v>270</v>
      </c>
      <c r="F251">
        <v>2026</v>
      </c>
      <c r="G251" t="s">
        <v>706</v>
      </c>
      <c r="H251">
        <v>20733</v>
      </c>
      <c r="I251" t="s">
        <v>707</v>
      </c>
      <c r="K251">
        <v>20734</v>
      </c>
      <c r="L251" s="1">
        <v>46057</v>
      </c>
      <c r="M251" t="s">
        <v>36</v>
      </c>
      <c r="N251" t="s">
        <v>234</v>
      </c>
      <c r="O251">
        <v>379111</v>
      </c>
      <c r="P251" t="s">
        <v>33</v>
      </c>
      <c r="Q251" t="s">
        <v>814</v>
      </c>
      <c r="R251" s="1">
        <v>44927</v>
      </c>
      <c r="S251" t="s">
        <v>42</v>
      </c>
      <c r="T251" s="1">
        <v>44927</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0</v>
      </c>
      <c r="AZ251">
        <v>0</v>
      </c>
      <c r="BA251">
        <v>0</v>
      </c>
      <c r="BB251">
        <v>0</v>
      </c>
      <c r="BC251">
        <v>0</v>
      </c>
      <c r="BD251">
        <v>0</v>
      </c>
      <c r="BE251">
        <v>0</v>
      </c>
      <c r="BF251">
        <v>0</v>
      </c>
      <c r="BG251">
        <v>0</v>
      </c>
      <c r="BH251">
        <v>1</v>
      </c>
      <c r="BI251" t="s">
        <v>425</v>
      </c>
      <c r="BJ251" t="s">
        <v>1067</v>
      </c>
      <c r="BK251">
        <v>1</v>
      </c>
      <c r="BN251" t="s">
        <v>306</v>
      </c>
      <c r="BO251" t="s">
        <v>222</v>
      </c>
      <c r="BP251">
        <v>28752</v>
      </c>
      <c r="BQ251">
        <v>8</v>
      </c>
      <c r="BR251">
        <v>2</v>
      </c>
      <c r="BS251">
        <v>0</v>
      </c>
      <c r="BT251">
        <v>0</v>
      </c>
      <c r="BU251">
        <v>0</v>
      </c>
      <c r="BV251">
        <v>6</v>
      </c>
      <c r="BW251">
        <v>0</v>
      </c>
      <c r="BX251">
        <v>0</v>
      </c>
      <c r="BY251">
        <v>0</v>
      </c>
      <c r="BZ251">
        <v>0</v>
      </c>
      <c r="CA251">
        <v>0</v>
      </c>
      <c r="CB251">
        <v>14</v>
      </c>
      <c r="CC251">
        <v>0</v>
      </c>
      <c r="CF251">
        <v>0</v>
      </c>
      <c r="CG251">
        <v>0</v>
      </c>
      <c r="CH251">
        <v>14</v>
      </c>
      <c r="CI251" t="s">
        <v>33</v>
      </c>
      <c r="CK251">
        <v>2</v>
      </c>
    </row>
    <row r="252" spans="1:89" x14ac:dyDescent="0.35">
      <c r="A252" t="str">
        <f>_xlfn.XLOOKUP(Table1[[#This Row],[HMIS Project ID]],'Quick HIC'!G:G,'Quick HIC'!D:D,"",0)</f>
        <v>Richmond</v>
      </c>
      <c r="B252">
        <v>362</v>
      </c>
      <c r="C252" t="s">
        <v>222</v>
      </c>
      <c r="D252" t="s">
        <v>41</v>
      </c>
      <c r="E252" t="s">
        <v>270</v>
      </c>
      <c r="F252">
        <v>2026</v>
      </c>
      <c r="G252" t="s">
        <v>416</v>
      </c>
      <c r="H252">
        <v>1001</v>
      </c>
      <c r="I252" t="s">
        <v>1023</v>
      </c>
      <c r="K252">
        <v>21098</v>
      </c>
      <c r="L252" s="1">
        <v>46057</v>
      </c>
      <c r="M252" t="s">
        <v>36</v>
      </c>
      <c r="N252" t="s">
        <v>260</v>
      </c>
      <c r="O252">
        <v>379153</v>
      </c>
      <c r="P252" t="s">
        <v>32</v>
      </c>
      <c r="Q252" t="s">
        <v>814</v>
      </c>
      <c r="R252" s="1">
        <v>46057</v>
      </c>
      <c r="S252" t="s">
        <v>42</v>
      </c>
      <c r="T252" s="1">
        <v>46057</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c r="AZ252">
        <v>0</v>
      </c>
      <c r="BA252">
        <v>0</v>
      </c>
      <c r="BB252">
        <v>0</v>
      </c>
      <c r="BC252">
        <v>0</v>
      </c>
      <c r="BD252">
        <v>0</v>
      </c>
      <c r="BE252">
        <v>0</v>
      </c>
      <c r="BF252">
        <v>0</v>
      </c>
      <c r="BG252">
        <v>0</v>
      </c>
      <c r="BH252">
        <v>1</v>
      </c>
      <c r="BI252" t="s">
        <v>864</v>
      </c>
      <c r="BJ252" t="s">
        <v>1068</v>
      </c>
      <c r="BK252">
        <v>1</v>
      </c>
      <c r="BN252" t="s">
        <v>116</v>
      </c>
      <c r="BO252" t="s">
        <v>222</v>
      </c>
      <c r="BP252">
        <v>28379</v>
      </c>
      <c r="BQ252">
        <v>0</v>
      </c>
      <c r="BR252">
        <v>0</v>
      </c>
      <c r="BS252">
        <v>0</v>
      </c>
      <c r="BT252">
        <v>0</v>
      </c>
      <c r="BU252">
        <v>0</v>
      </c>
      <c r="BV252">
        <v>0</v>
      </c>
      <c r="BW252">
        <v>0</v>
      </c>
      <c r="BX252">
        <v>0</v>
      </c>
      <c r="BY252">
        <v>0</v>
      </c>
      <c r="BZ252">
        <v>0</v>
      </c>
      <c r="CA252">
        <v>0</v>
      </c>
      <c r="CB252">
        <v>0</v>
      </c>
      <c r="CC252">
        <v>0</v>
      </c>
      <c r="CF252">
        <v>1</v>
      </c>
      <c r="CG252">
        <v>1</v>
      </c>
      <c r="CH252">
        <v>1</v>
      </c>
      <c r="CI252" t="s">
        <v>33</v>
      </c>
      <c r="CK252">
        <v>2</v>
      </c>
    </row>
    <row r="253" spans="1:89" x14ac:dyDescent="0.35">
      <c r="A253" t="str">
        <f>_xlfn.XLOOKUP(Table1[[#This Row],[HMIS Project ID]],'Quick HIC'!G:G,'Quick HIC'!D:D,"",0)</f>
        <v>Bladen</v>
      </c>
      <c r="B253">
        <v>256</v>
      </c>
      <c r="C253" t="s">
        <v>222</v>
      </c>
      <c r="D253" t="s">
        <v>41</v>
      </c>
      <c r="E253" t="s">
        <v>270</v>
      </c>
      <c r="F253">
        <v>2026</v>
      </c>
      <c r="G253" t="s">
        <v>632</v>
      </c>
      <c r="H253">
        <v>20419</v>
      </c>
      <c r="I253" t="s">
        <v>969</v>
      </c>
      <c r="K253">
        <v>20813</v>
      </c>
      <c r="L253" s="1">
        <v>46057</v>
      </c>
      <c r="M253" t="s">
        <v>37</v>
      </c>
      <c r="O253">
        <v>379017</v>
      </c>
      <c r="P253" t="s">
        <v>33</v>
      </c>
      <c r="Q253" t="s">
        <v>814</v>
      </c>
      <c r="R253" s="1">
        <v>46057</v>
      </c>
      <c r="S253" t="s">
        <v>24</v>
      </c>
      <c r="T253" s="1">
        <v>45322</v>
      </c>
      <c r="V253">
        <v>0</v>
      </c>
      <c r="W253">
        <v>0</v>
      </c>
      <c r="X253">
        <v>0</v>
      </c>
      <c r="Y253">
        <v>0</v>
      </c>
      <c r="Z253">
        <v>0</v>
      </c>
      <c r="AA253">
        <v>0</v>
      </c>
      <c r="AB253">
        <v>0</v>
      </c>
      <c r="AC253">
        <v>0</v>
      </c>
      <c r="AD253">
        <v>0</v>
      </c>
      <c r="AE253">
        <v>0</v>
      </c>
      <c r="AF253">
        <v>0</v>
      </c>
      <c r="AG253">
        <v>0</v>
      </c>
      <c r="AH253">
        <v>0</v>
      </c>
      <c r="AI253">
        <v>0</v>
      </c>
      <c r="AJ253">
        <v>0</v>
      </c>
      <c r="AK253">
        <v>0</v>
      </c>
      <c r="AL253">
        <v>0</v>
      </c>
      <c r="AM253">
        <v>0</v>
      </c>
      <c r="AN253">
        <v>0</v>
      </c>
      <c r="AO253">
        <v>0</v>
      </c>
      <c r="AP253">
        <v>0</v>
      </c>
      <c r="AQ253">
        <v>0</v>
      </c>
      <c r="AR253">
        <v>0</v>
      </c>
      <c r="AS253">
        <v>0</v>
      </c>
      <c r="AT253">
        <v>0</v>
      </c>
      <c r="AU253">
        <v>0</v>
      </c>
      <c r="AV253">
        <v>0</v>
      </c>
      <c r="AW253">
        <v>0</v>
      </c>
      <c r="AX253">
        <v>0</v>
      </c>
      <c r="AY253">
        <v>0</v>
      </c>
      <c r="AZ253">
        <v>0</v>
      </c>
      <c r="BA253">
        <v>0</v>
      </c>
      <c r="BB253">
        <v>0</v>
      </c>
      <c r="BC253">
        <v>0</v>
      </c>
      <c r="BD253">
        <v>0</v>
      </c>
      <c r="BE253">
        <v>1</v>
      </c>
      <c r="BF253">
        <v>0</v>
      </c>
      <c r="BG253">
        <v>0</v>
      </c>
      <c r="BH253">
        <v>0</v>
      </c>
      <c r="BJ253" t="s">
        <v>1068</v>
      </c>
      <c r="BK253">
        <v>0</v>
      </c>
      <c r="BN253" t="s">
        <v>970</v>
      </c>
      <c r="BO253" t="s">
        <v>222</v>
      </c>
      <c r="BP253">
        <v>28337</v>
      </c>
      <c r="BQ253">
        <v>0</v>
      </c>
      <c r="BR253">
        <v>0</v>
      </c>
      <c r="BS253">
        <v>0</v>
      </c>
      <c r="BT253">
        <v>0</v>
      </c>
      <c r="BU253">
        <v>0</v>
      </c>
      <c r="BV253">
        <v>1</v>
      </c>
      <c r="BW253">
        <v>0</v>
      </c>
      <c r="BX253">
        <v>0</v>
      </c>
      <c r="BY253">
        <v>0</v>
      </c>
      <c r="BZ253">
        <v>0</v>
      </c>
      <c r="CA253">
        <v>0</v>
      </c>
      <c r="CB253">
        <v>1</v>
      </c>
      <c r="CC253">
        <v>0</v>
      </c>
      <c r="CF253">
        <v>0</v>
      </c>
      <c r="CG253">
        <v>1</v>
      </c>
      <c r="CH253">
        <v>1</v>
      </c>
      <c r="CI253" t="s">
        <v>33</v>
      </c>
      <c r="CK253">
        <v>2</v>
      </c>
    </row>
    <row r="254" spans="1:89" x14ac:dyDescent="0.35">
      <c r="A254" t="str">
        <f>_xlfn.XLOOKUP(Table1[[#This Row],[HMIS Project ID]],'Quick HIC'!G:G,'Quick HIC'!D:D,"",0)</f>
        <v>Columbus</v>
      </c>
      <c r="B254">
        <v>257</v>
      </c>
      <c r="C254" t="s">
        <v>222</v>
      </c>
      <c r="D254" t="s">
        <v>41</v>
      </c>
      <c r="E254" t="s">
        <v>270</v>
      </c>
      <c r="F254">
        <v>2026</v>
      </c>
      <c r="G254" t="s">
        <v>632</v>
      </c>
      <c r="H254">
        <v>20419</v>
      </c>
      <c r="I254" t="s">
        <v>728</v>
      </c>
      <c r="K254">
        <v>20814</v>
      </c>
      <c r="L254" s="1">
        <v>46057</v>
      </c>
      <c r="M254" t="s">
        <v>37</v>
      </c>
      <c r="O254">
        <v>379047</v>
      </c>
      <c r="P254" t="s">
        <v>33</v>
      </c>
      <c r="Q254" t="s">
        <v>814</v>
      </c>
      <c r="R254" s="1">
        <v>46056</v>
      </c>
      <c r="S254" t="s">
        <v>24</v>
      </c>
      <c r="T254" s="1">
        <v>45321</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c r="AZ254">
        <v>0</v>
      </c>
      <c r="BA254">
        <v>0</v>
      </c>
      <c r="BB254">
        <v>0</v>
      </c>
      <c r="BC254">
        <v>0</v>
      </c>
      <c r="BD254">
        <v>0</v>
      </c>
      <c r="BE254">
        <v>1</v>
      </c>
      <c r="BF254">
        <v>0</v>
      </c>
      <c r="BG254">
        <v>0</v>
      </c>
      <c r="BH254">
        <v>0</v>
      </c>
      <c r="BJ254" t="s">
        <v>1068</v>
      </c>
      <c r="BK254">
        <v>0</v>
      </c>
      <c r="BN254" t="s">
        <v>971</v>
      </c>
      <c r="BO254" t="s">
        <v>222</v>
      </c>
      <c r="BP254">
        <v>28450</v>
      </c>
      <c r="BQ254">
        <v>0</v>
      </c>
      <c r="BR254">
        <v>0</v>
      </c>
      <c r="BS254">
        <v>0</v>
      </c>
      <c r="BT254">
        <v>0</v>
      </c>
      <c r="BU254">
        <v>0</v>
      </c>
      <c r="BV254">
        <v>6</v>
      </c>
      <c r="BW254">
        <v>0</v>
      </c>
      <c r="BX254">
        <v>0</v>
      </c>
      <c r="BY254">
        <v>0</v>
      </c>
      <c r="BZ254">
        <v>0</v>
      </c>
      <c r="CA254">
        <v>0</v>
      </c>
      <c r="CB254">
        <v>6</v>
      </c>
      <c r="CC254">
        <v>0</v>
      </c>
      <c r="CF254">
        <v>0</v>
      </c>
      <c r="CG254">
        <v>4</v>
      </c>
      <c r="CH254">
        <v>6</v>
      </c>
      <c r="CI254" t="s">
        <v>33</v>
      </c>
      <c r="CK254">
        <v>2</v>
      </c>
    </row>
    <row r="255" spans="1:89" x14ac:dyDescent="0.35">
      <c r="A255" t="str">
        <f>_xlfn.XLOOKUP(Table1[[#This Row],[HMIS Project ID]],'Quick HIC'!G:G,'Quick HIC'!D:D,"",0)</f>
        <v>Craven</v>
      </c>
      <c r="B255">
        <v>258</v>
      </c>
      <c r="C255" t="s">
        <v>222</v>
      </c>
      <c r="D255" t="s">
        <v>41</v>
      </c>
      <c r="E255" t="s">
        <v>270</v>
      </c>
      <c r="F255">
        <v>2026</v>
      </c>
      <c r="G255" t="s">
        <v>632</v>
      </c>
      <c r="H255">
        <v>20419</v>
      </c>
      <c r="I255" t="s">
        <v>972</v>
      </c>
      <c r="K255">
        <v>20815</v>
      </c>
      <c r="L255" s="1">
        <v>46057</v>
      </c>
      <c r="M255" t="s">
        <v>37</v>
      </c>
      <c r="O255">
        <v>379049</v>
      </c>
      <c r="P255" t="s">
        <v>33</v>
      </c>
      <c r="Q255" t="s">
        <v>814</v>
      </c>
      <c r="R255" s="1">
        <v>46057</v>
      </c>
      <c r="S255" t="s">
        <v>24</v>
      </c>
      <c r="T255" s="1">
        <v>45322</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c r="AU255">
        <v>0</v>
      </c>
      <c r="AV255">
        <v>0</v>
      </c>
      <c r="AW255">
        <v>0</v>
      </c>
      <c r="AX255">
        <v>0</v>
      </c>
      <c r="AY255">
        <v>0</v>
      </c>
      <c r="AZ255">
        <v>0</v>
      </c>
      <c r="BA255">
        <v>0</v>
      </c>
      <c r="BB255">
        <v>0</v>
      </c>
      <c r="BC255">
        <v>0</v>
      </c>
      <c r="BD255">
        <v>0</v>
      </c>
      <c r="BE255">
        <v>1</v>
      </c>
      <c r="BF255">
        <v>0</v>
      </c>
      <c r="BG255">
        <v>0</v>
      </c>
      <c r="BH255">
        <v>0</v>
      </c>
      <c r="BJ255" t="s">
        <v>1068</v>
      </c>
      <c r="BK255">
        <v>0</v>
      </c>
      <c r="BN255" t="s">
        <v>278</v>
      </c>
      <c r="BO255" t="s">
        <v>222</v>
      </c>
      <c r="BP255">
        <v>28560</v>
      </c>
      <c r="BQ255">
        <v>0</v>
      </c>
      <c r="BR255">
        <v>0</v>
      </c>
      <c r="BS255">
        <v>0</v>
      </c>
      <c r="BT255">
        <v>0</v>
      </c>
      <c r="BU255">
        <v>0</v>
      </c>
      <c r="BV255">
        <v>3</v>
      </c>
      <c r="BW255">
        <v>0</v>
      </c>
      <c r="BX255">
        <v>0</v>
      </c>
      <c r="BY255">
        <v>0</v>
      </c>
      <c r="BZ255">
        <v>0</v>
      </c>
      <c r="CA255">
        <v>0</v>
      </c>
      <c r="CB255">
        <v>3</v>
      </c>
      <c r="CC255">
        <v>0</v>
      </c>
      <c r="CF255">
        <v>0</v>
      </c>
      <c r="CG255">
        <v>3</v>
      </c>
      <c r="CH255">
        <v>3</v>
      </c>
      <c r="CI255" t="s">
        <v>33</v>
      </c>
      <c r="CK255">
        <v>2</v>
      </c>
    </row>
    <row r="256" spans="1:89" x14ac:dyDescent="0.35">
      <c r="A256" t="str">
        <f>_xlfn.XLOOKUP(Table1[[#This Row],[HMIS Project ID]],'Quick HIC'!G:G,'Quick HIC'!D:D,"",0)</f>
        <v>Duplin</v>
      </c>
      <c r="B256">
        <v>259</v>
      </c>
      <c r="C256" t="s">
        <v>222</v>
      </c>
      <c r="D256" t="s">
        <v>41</v>
      </c>
      <c r="E256" t="s">
        <v>270</v>
      </c>
      <c r="F256">
        <v>2026</v>
      </c>
      <c r="G256" t="s">
        <v>632</v>
      </c>
      <c r="H256">
        <v>20419</v>
      </c>
      <c r="I256" t="s">
        <v>729</v>
      </c>
      <c r="K256">
        <v>20816</v>
      </c>
      <c r="L256" s="1">
        <v>46057</v>
      </c>
      <c r="M256" t="s">
        <v>37</v>
      </c>
      <c r="O256">
        <v>379061</v>
      </c>
      <c r="P256" t="s">
        <v>33</v>
      </c>
      <c r="Q256" t="s">
        <v>814</v>
      </c>
      <c r="R256" s="1">
        <v>45322</v>
      </c>
      <c r="S256" t="s">
        <v>24</v>
      </c>
      <c r="T256" s="1">
        <v>45322</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0</v>
      </c>
      <c r="AR256">
        <v>0</v>
      </c>
      <c r="AS256">
        <v>0</v>
      </c>
      <c r="AT256">
        <v>0</v>
      </c>
      <c r="AU256">
        <v>0</v>
      </c>
      <c r="AV256">
        <v>0</v>
      </c>
      <c r="AW256">
        <v>0</v>
      </c>
      <c r="AX256">
        <v>0</v>
      </c>
      <c r="AY256">
        <v>0</v>
      </c>
      <c r="AZ256">
        <v>0</v>
      </c>
      <c r="BA256">
        <v>0</v>
      </c>
      <c r="BB256">
        <v>0</v>
      </c>
      <c r="BC256">
        <v>0</v>
      </c>
      <c r="BD256">
        <v>0</v>
      </c>
      <c r="BE256">
        <v>1</v>
      </c>
      <c r="BF256">
        <v>0</v>
      </c>
      <c r="BG256">
        <v>0</v>
      </c>
      <c r="BH256">
        <v>0</v>
      </c>
      <c r="BJ256" t="s">
        <v>1068</v>
      </c>
      <c r="BK256">
        <v>0</v>
      </c>
      <c r="BN256" t="s">
        <v>973</v>
      </c>
      <c r="BO256" t="s">
        <v>222</v>
      </c>
      <c r="BP256">
        <v>28349</v>
      </c>
      <c r="BQ256">
        <v>0</v>
      </c>
      <c r="BR256">
        <v>0</v>
      </c>
      <c r="BS256">
        <v>0</v>
      </c>
      <c r="BT256">
        <v>0</v>
      </c>
      <c r="BU256">
        <v>0</v>
      </c>
      <c r="BV256">
        <v>1</v>
      </c>
      <c r="BW256">
        <v>0</v>
      </c>
      <c r="BX256">
        <v>0</v>
      </c>
      <c r="BY256">
        <v>0</v>
      </c>
      <c r="BZ256">
        <v>0</v>
      </c>
      <c r="CA256">
        <v>0</v>
      </c>
      <c r="CB256">
        <v>1</v>
      </c>
      <c r="CC256">
        <v>0</v>
      </c>
      <c r="CF256">
        <v>0</v>
      </c>
      <c r="CG256">
        <v>1</v>
      </c>
      <c r="CH256">
        <v>1</v>
      </c>
      <c r="CI256" t="s">
        <v>33</v>
      </c>
      <c r="CK256">
        <v>2</v>
      </c>
    </row>
    <row r="257" spans="1:89" x14ac:dyDescent="0.35">
      <c r="A257" t="str">
        <f>_xlfn.XLOOKUP(Table1[[#This Row],[HMIS Project ID]],'Quick HIC'!G:G,'Quick HIC'!D:D,"",0)</f>
        <v>Franklin</v>
      </c>
      <c r="B257">
        <v>260</v>
      </c>
      <c r="C257" t="s">
        <v>222</v>
      </c>
      <c r="D257" t="s">
        <v>41</v>
      </c>
      <c r="E257" t="s">
        <v>270</v>
      </c>
      <c r="F257">
        <v>2026</v>
      </c>
      <c r="G257" t="s">
        <v>632</v>
      </c>
      <c r="H257">
        <v>20419</v>
      </c>
      <c r="I257" t="s">
        <v>730</v>
      </c>
      <c r="K257">
        <v>20817</v>
      </c>
      <c r="L257" s="1">
        <v>46057</v>
      </c>
      <c r="M257" t="s">
        <v>37</v>
      </c>
      <c r="O257">
        <v>379069</v>
      </c>
      <c r="P257" t="s">
        <v>33</v>
      </c>
      <c r="Q257" t="s">
        <v>814</v>
      </c>
      <c r="R257" s="1">
        <v>46057</v>
      </c>
      <c r="S257" t="s">
        <v>24</v>
      </c>
      <c r="T257" s="1">
        <v>45322</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0</v>
      </c>
      <c r="AT257">
        <v>0</v>
      </c>
      <c r="AU257">
        <v>0</v>
      </c>
      <c r="AV257">
        <v>0</v>
      </c>
      <c r="AW257">
        <v>0</v>
      </c>
      <c r="AX257">
        <v>0</v>
      </c>
      <c r="AY257">
        <v>0</v>
      </c>
      <c r="AZ257">
        <v>0</v>
      </c>
      <c r="BA257">
        <v>0</v>
      </c>
      <c r="BB257">
        <v>0</v>
      </c>
      <c r="BC257">
        <v>0</v>
      </c>
      <c r="BD257">
        <v>0</v>
      </c>
      <c r="BE257">
        <v>1</v>
      </c>
      <c r="BF257">
        <v>0</v>
      </c>
      <c r="BG257">
        <v>0</v>
      </c>
      <c r="BH257">
        <v>0</v>
      </c>
      <c r="BJ257" t="s">
        <v>1068</v>
      </c>
      <c r="BK257">
        <v>0</v>
      </c>
      <c r="BN257" t="s">
        <v>446</v>
      </c>
      <c r="BO257" t="s">
        <v>222</v>
      </c>
      <c r="BP257">
        <v>28349</v>
      </c>
      <c r="BQ257">
        <v>0</v>
      </c>
      <c r="BR257">
        <v>0</v>
      </c>
      <c r="BS257">
        <v>0</v>
      </c>
      <c r="BT257">
        <v>0</v>
      </c>
      <c r="BU257">
        <v>0</v>
      </c>
      <c r="BV257">
        <v>24</v>
      </c>
      <c r="BW257">
        <v>0</v>
      </c>
      <c r="BX257">
        <v>0</v>
      </c>
      <c r="BY257">
        <v>0</v>
      </c>
      <c r="BZ257">
        <v>0</v>
      </c>
      <c r="CA257">
        <v>0</v>
      </c>
      <c r="CB257">
        <v>24</v>
      </c>
      <c r="CC257">
        <v>0</v>
      </c>
      <c r="CF257">
        <v>0</v>
      </c>
      <c r="CG257">
        <v>16</v>
      </c>
      <c r="CH257">
        <v>24</v>
      </c>
      <c r="CI257" t="s">
        <v>33</v>
      </c>
      <c r="CK257">
        <v>2</v>
      </c>
    </row>
    <row r="258" spans="1:89" x14ac:dyDescent="0.35">
      <c r="A258" t="str">
        <f>_xlfn.XLOOKUP(Table1[[#This Row],[HMIS Project ID]],'Quick HIC'!G:G,'Quick HIC'!D:D,"",0)</f>
        <v>Granville</v>
      </c>
      <c r="B258">
        <v>261</v>
      </c>
      <c r="C258" t="s">
        <v>222</v>
      </c>
      <c r="D258" t="s">
        <v>41</v>
      </c>
      <c r="E258" t="s">
        <v>270</v>
      </c>
      <c r="F258">
        <v>2026</v>
      </c>
      <c r="G258" t="s">
        <v>632</v>
      </c>
      <c r="H258">
        <v>20419</v>
      </c>
      <c r="I258" t="s">
        <v>731</v>
      </c>
      <c r="K258">
        <v>20818</v>
      </c>
      <c r="L258" s="1">
        <v>46057</v>
      </c>
      <c r="M258" t="s">
        <v>37</v>
      </c>
      <c r="O258">
        <v>379077</v>
      </c>
      <c r="P258" t="s">
        <v>33</v>
      </c>
      <c r="Q258" t="s">
        <v>814</v>
      </c>
      <c r="R258" s="1">
        <v>46057</v>
      </c>
      <c r="S258" t="s">
        <v>24</v>
      </c>
      <c r="T258" s="1">
        <v>45322</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c r="AU258">
        <v>0</v>
      </c>
      <c r="AV258">
        <v>0</v>
      </c>
      <c r="AW258">
        <v>0</v>
      </c>
      <c r="AX258">
        <v>0</v>
      </c>
      <c r="AY258">
        <v>0</v>
      </c>
      <c r="AZ258">
        <v>0</v>
      </c>
      <c r="BA258">
        <v>0</v>
      </c>
      <c r="BB258">
        <v>0</v>
      </c>
      <c r="BC258">
        <v>0</v>
      </c>
      <c r="BD258">
        <v>0</v>
      </c>
      <c r="BE258">
        <v>1</v>
      </c>
      <c r="BF258">
        <v>0</v>
      </c>
      <c r="BG258">
        <v>0</v>
      </c>
      <c r="BH258">
        <v>0</v>
      </c>
      <c r="BJ258" t="s">
        <v>1068</v>
      </c>
      <c r="BK258">
        <v>0</v>
      </c>
      <c r="BN258" t="s">
        <v>974</v>
      </c>
      <c r="BO258" t="s">
        <v>222</v>
      </c>
      <c r="BP258">
        <v>27565</v>
      </c>
      <c r="BQ258">
        <v>0</v>
      </c>
      <c r="BR258">
        <v>0</v>
      </c>
      <c r="BS258">
        <v>0</v>
      </c>
      <c r="BT258">
        <v>0</v>
      </c>
      <c r="BU258">
        <v>0</v>
      </c>
      <c r="BV258">
        <v>54</v>
      </c>
      <c r="BW258">
        <v>0</v>
      </c>
      <c r="BX258">
        <v>0</v>
      </c>
      <c r="BY258">
        <v>0</v>
      </c>
      <c r="BZ258">
        <v>0</v>
      </c>
      <c r="CA258">
        <v>0</v>
      </c>
      <c r="CB258">
        <v>54</v>
      </c>
      <c r="CC258">
        <v>0</v>
      </c>
      <c r="CF258">
        <v>0</v>
      </c>
      <c r="CG258">
        <v>13</v>
      </c>
      <c r="CH258">
        <v>54</v>
      </c>
      <c r="CI258" t="s">
        <v>33</v>
      </c>
      <c r="CK258">
        <v>2</v>
      </c>
    </row>
    <row r="259" spans="1:89" x14ac:dyDescent="0.35">
      <c r="A259" t="str">
        <f>_xlfn.XLOOKUP(Table1[[#This Row],[HMIS Project ID]],'Quick HIC'!G:G,'Quick HIC'!D:D,"",0)</f>
        <v>Granville</v>
      </c>
      <c r="B259">
        <v>311</v>
      </c>
      <c r="C259" t="s">
        <v>222</v>
      </c>
      <c r="D259" t="s">
        <v>41</v>
      </c>
      <c r="E259" t="s">
        <v>270</v>
      </c>
      <c r="F259">
        <v>2026</v>
      </c>
      <c r="G259" t="s">
        <v>632</v>
      </c>
      <c r="H259">
        <v>20419</v>
      </c>
      <c r="I259" t="s">
        <v>782</v>
      </c>
      <c r="K259">
        <v>20974</v>
      </c>
      <c r="L259" s="1">
        <v>46057</v>
      </c>
      <c r="M259" t="s">
        <v>37</v>
      </c>
      <c r="O259">
        <v>379077</v>
      </c>
      <c r="P259" t="s">
        <v>33</v>
      </c>
      <c r="Q259" t="s">
        <v>814</v>
      </c>
      <c r="R259" s="1">
        <v>45686</v>
      </c>
      <c r="S259" t="s">
        <v>24</v>
      </c>
      <c r="T259" s="1">
        <v>45686</v>
      </c>
      <c r="V259">
        <v>0</v>
      </c>
      <c r="W259">
        <v>0</v>
      </c>
      <c r="X259">
        <v>0</v>
      </c>
      <c r="Y259">
        <v>0</v>
      </c>
      <c r="Z259">
        <v>0</v>
      </c>
      <c r="AA259">
        <v>0</v>
      </c>
      <c r="AB259">
        <v>0</v>
      </c>
      <c r="AC259">
        <v>0</v>
      </c>
      <c r="AD259">
        <v>0</v>
      </c>
      <c r="AE259">
        <v>0</v>
      </c>
      <c r="AF259">
        <v>0</v>
      </c>
      <c r="AG259">
        <v>0</v>
      </c>
      <c r="AH259">
        <v>0</v>
      </c>
      <c r="AI259">
        <v>0</v>
      </c>
      <c r="AJ259">
        <v>0</v>
      </c>
      <c r="AK259">
        <v>0</v>
      </c>
      <c r="AL259">
        <v>0</v>
      </c>
      <c r="AM259">
        <v>0</v>
      </c>
      <c r="AN259">
        <v>0</v>
      </c>
      <c r="AO259">
        <v>0</v>
      </c>
      <c r="AP259">
        <v>0</v>
      </c>
      <c r="AQ259">
        <v>0</v>
      </c>
      <c r="AR259">
        <v>0</v>
      </c>
      <c r="AS259">
        <v>0</v>
      </c>
      <c r="AT259">
        <v>0</v>
      </c>
      <c r="AU259">
        <v>0</v>
      </c>
      <c r="AV259">
        <v>0</v>
      </c>
      <c r="AW259">
        <v>0</v>
      </c>
      <c r="AX259">
        <v>0</v>
      </c>
      <c r="AY259">
        <v>0</v>
      </c>
      <c r="AZ259">
        <v>0</v>
      </c>
      <c r="BA259">
        <v>0</v>
      </c>
      <c r="BB259">
        <v>0</v>
      </c>
      <c r="BC259">
        <v>0</v>
      </c>
      <c r="BD259">
        <v>1</v>
      </c>
      <c r="BE259">
        <v>0</v>
      </c>
      <c r="BF259">
        <v>0</v>
      </c>
      <c r="BG259">
        <v>0</v>
      </c>
      <c r="BH259">
        <v>0</v>
      </c>
      <c r="BJ259" t="s">
        <v>1068</v>
      </c>
      <c r="BK259">
        <v>0</v>
      </c>
      <c r="BL259" t="s">
        <v>633</v>
      </c>
      <c r="BN259" t="s">
        <v>246</v>
      </c>
      <c r="BO259" t="s">
        <v>222</v>
      </c>
      <c r="BP259">
        <v>27565</v>
      </c>
      <c r="BQ259">
        <v>0</v>
      </c>
      <c r="BR259">
        <v>0</v>
      </c>
      <c r="BS259">
        <v>0</v>
      </c>
      <c r="BT259">
        <v>0</v>
      </c>
      <c r="BU259">
        <v>0</v>
      </c>
      <c r="BV259">
        <v>2</v>
      </c>
      <c r="BW259">
        <v>0</v>
      </c>
      <c r="BX259">
        <v>0</v>
      </c>
      <c r="BY259">
        <v>0</v>
      </c>
      <c r="BZ259">
        <v>0</v>
      </c>
      <c r="CA259">
        <v>0</v>
      </c>
      <c r="CB259">
        <v>2</v>
      </c>
      <c r="CC259">
        <v>0</v>
      </c>
      <c r="CF259">
        <v>0</v>
      </c>
      <c r="CG259">
        <v>1</v>
      </c>
      <c r="CH259">
        <v>2</v>
      </c>
      <c r="CI259" t="s">
        <v>33</v>
      </c>
      <c r="CK259">
        <v>2</v>
      </c>
    </row>
    <row r="260" spans="1:89" x14ac:dyDescent="0.35">
      <c r="A260" t="str">
        <f>_xlfn.XLOOKUP(Table1[[#This Row],[HMIS Project ID]],'Quick HIC'!G:G,'Quick HIC'!D:D,"",0)</f>
        <v>Halifax</v>
      </c>
      <c r="B260">
        <v>255</v>
      </c>
      <c r="C260" t="s">
        <v>222</v>
      </c>
      <c r="D260" t="s">
        <v>41</v>
      </c>
      <c r="E260" t="s">
        <v>270</v>
      </c>
      <c r="F260">
        <v>2026</v>
      </c>
      <c r="G260" t="s">
        <v>632</v>
      </c>
      <c r="H260">
        <v>20419</v>
      </c>
      <c r="I260" t="s">
        <v>727</v>
      </c>
      <c r="K260">
        <v>20812</v>
      </c>
      <c r="L260" s="1">
        <v>46057</v>
      </c>
      <c r="M260" t="s">
        <v>37</v>
      </c>
      <c r="O260">
        <v>379083</v>
      </c>
      <c r="P260" t="s">
        <v>33</v>
      </c>
      <c r="Q260" t="s">
        <v>814</v>
      </c>
      <c r="R260" s="1">
        <v>46057</v>
      </c>
      <c r="S260" t="s">
        <v>24</v>
      </c>
      <c r="T260" s="1">
        <v>45322</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c r="AX260">
        <v>0</v>
      </c>
      <c r="AY260">
        <v>0</v>
      </c>
      <c r="AZ260">
        <v>0</v>
      </c>
      <c r="BA260">
        <v>0</v>
      </c>
      <c r="BB260">
        <v>0</v>
      </c>
      <c r="BC260">
        <v>0</v>
      </c>
      <c r="BD260">
        <v>0</v>
      </c>
      <c r="BE260">
        <v>1</v>
      </c>
      <c r="BF260">
        <v>0</v>
      </c>
      <c r="BG260">
        <v>0</v>
      </c>
      <c r="BH260">
        <v>0</v>
      </c>
      <c r="BJ260" t="s">
        <v>1068</v>
      </c>
      <c r="BK260">
        <v>0</v>
      </c>
      <c r="BN260" t="s">
        <v>968</v>
      </c>
      <c r="BO260" t="s">
        <v>222</v>
      </c>
      <c r="BP260">
        <v>27844</v>
      </c>
      <c r="BQ260">
        <v>0</v>
      </c>
      <c r="BR260">
        <v>0</v>
      </c>
      <c r="BS260">
        <v>0</v>
      </c>
      <c r="BT260">
        <v>0</v>
      </c>
      <c r="BU260">
        <v>0</v>
      </c>
      <c r="BV260">
        <v>101</v>
      </c>
      <c r="BW260">
        <v>0</v>
      </c>
      <c r="BX260">
        <v>0</v>
      </c>
      <c r="BY260">
        <v>0</v>
      </c>
      <c r="BZ260">
        <v>0</v>
      </c>
      <c r="CA260">
        <v>0</v>
      </c>
      <c r="CB260">
        <v>101</v>
      </c>
      <c r="CC260">
        <v>0</v>
      </c>
      <c r="CF260">
        <v>0</v>
      </c>
      <c r="CG260">
        <v>79</v>
      </c>
      <c r="CH260">
        <v>101</v>
      </c>
      <c r="CI260" t="s">
        <v>33</v>
      </c>
      <c r="CK260">
        <v>2</v>
      </c>
    </row>
    <row r="261" spans="1:89" x14ac:dyDescent="0.35">
      <c r="A261" t="str">
        <f>_xlfn.XLOOKUP(Table1[[#This Row],[HMIS Project ID]],'Quick HIC'!G:G,'Quick HIC'!D:D,"",0)</f>
        <v>Halifax</v>
      </c>
      <c r="B261">
        <v>278</v>
      </c>
      <c r="C261" t="s">
        <v>222</v>
      </c>
      <c r="D261" t="s">
        <v>41</v>
      </c>
      <c r="E261" t="s">
        <v>270</v>
      </c>
      <c r="F261">
        <v>2026</v>
      </c>
      <c r="G261" t="s">
        <v>632</v>
      </c>
      <c r="H261">
        <v>20419</v>
      </c>
      <c r="I261" t="s">
        <v>981</v>
      </c>
      <c r="K261">
        <v>20845</v>
      </c>
      <c r="L261" s="1">
        <v>46057</v>
      </c>
      <c r="M261" t="s">
        <v>37</v>
      </c>
      <c r="O261">
        <v>379083</v>
      </c>
      <c r="P261" t="s">
        <v>33</v>
      </c>
      <c r="Q261" t="s">
        <v>814</v>
      </c>
      <c r="R261" s="1">
        <v>46057</v>
      </c>
      <c r="S261" t="s">
        <v>24</v>
      </c>
      <c r="T261" s="1">
        <v>45322</v>
      </c>
      <c r="V261">
        <v>0</v>
      </c>
      <c r="W261">
        <v>0</v>
      </c>
      <c r="X261">
        <v>0</v>
      </c>
      <c r="Y261">
        <v>0</v>
      </c>
      <c r="Z261">
        <v>0</v>
      </c>
      <c r="AA261">
        <v>0</v>
      </c>
      <c r="AB261">
        <v>0</v>
      </c>
      <c r="AC261">
        <v>0</v>
      </c>
      <c r="AD261">
        <v>0</v>
      </c>
      <c r="AE261">
        <v>0</v>
      </c>
      <c r="AF261">
        <v>0</v>
      </c>
      <c r="AG261">
        <v>0</v>
      </c>
      <c r="AH261">
        <v>0</v>
      </c>
      <c r="AI261">
        <v>0</v>
      </c>
      <c r="AJ261">
        <v>0</v>
      </c>
      <c r="AK261">
        <v>0</v>
      </c>
      <c r="AL261">
        <v>0</v>
      </c>
      <c r="AM261">
        <v>0</v>
      </c>
      <c r="AN261">
        <v>0</v>
      </c>
      <c r="AO261">
        <v>0</v>
      </c>
      <c r="AP261">
        <v>0</v>
      </c>
      <c r="AQ261">
        <v>0</v>
      </c>
      <c r="AR261">
        <v>0</v>
      </c>
      <c r="AS261">
        <v>0</v>
      </c>
      <c r="AT261">
        <v>0</v>
      </c>
      <c r="AU261">
        <v>0</v>
      </c>
      <c r="AV261">
        <v>0</v>
      </c>
      <c r="AW261">
        <v>0</v>
      </c>
      <c r="AX261">
        <v>0</v>
      </c>
      <c r="AY261">
        <v>0</v>
      </c>
      <c r="AZ261">
        <v>0</v>
      </c>
      <c r="BA261">
        <v>0</v>
      </c>
      <c r="BB261">
        <v>0</v>
      </c>
      <c r="BC261">
        <v>0</v>
      </c>
      <c r="BD261">
        <v>1</v>
      </c>
      <c r="BE261">
        <v>0</v>
      </c>
      <c r="BF261">
        <v>0</v>
      </c>
      <c r="BG261">
        <v>0</v>
      </c>
      <c r="BH261">
        <v>0</v>
      </c>
      <c r="BJ261" t="s">
        <v>1068</v>
      </c>
      <c r="BK261">
        <v>0</v>
      </c>
      <c r="BN261" t="s">
        <v>478</v>
      </c>
      <c r="BO261" t="s">
        <v>222</v>
      </c>
      <c r="BP261">
        <v>27870</v>
      </c>
      <c r="BQ261">
        <v>0</v>
      </c>
      <c r="BR261">
        <v>0</v>
      </c>
      <c r="BS261">
        <v>0</v>
      </c>
      <c r="BT261">
        <v>0</v>
      </c>
      <c r="BU261">
        <v>0</v>
      </c>
      <c r="BV261">
        <v>1</v>
      </c>
      <c r="BW261">
        <v>0</v>
      </c>
      <c r="BX261">
        <v>0</v>
      </c>
      <c r="BY261">
        <v>0</v>
      </c>
      <c r="BZ261">
        <v>0</v>
      </c>
      <c r="CA261">
        <v>0</v>
      </c>
      <c r="CB261">
        <v>1</v>
      </c>
      <c r="CC261">
        <v>0</v>
      </c>
      <c r="CF261">
        <v>0</v>
      </c>
      <c r="CG261">
        <v>1</v>
      </c>
      <c r="CH261">
        <v>1</v>
      </c>
      <c r="CI261" t="s">
        <v>33</v>
      </c>
      <c r="CK261">
        <v>2</v>
      </c>
    </row>
    <row r="262" spans="1:89" x14ac:dyDescent="0.35">
      <c r="A262" t="str">
        <f>_xlfn.XLOOKUP(Table1[[#This Row],[HMIS Project ID]],'Quick HIC'!G:G,'Quick HIC'!D:D,"",0)</f>
        <v>Hoke</v>
      </c>
      <c r="B262">
        <v>262</v>
      </c>
      <c r="C262" t="s">
        <v>222</v>
      </c>
      <c r="D262" t="s">
        <v>41</v>
      </c>
      <c r="E262" t="s">
        <v>270</v>
      </c>
      <c r="F262">
        <v>2026</v>
      </c>
      <c r="G262" t="s">
        <v>632</v>
      </c>
      <c r="H262">
        <v>20419</v>
      </c>
      <c r="I262" t="s">
        <v>732</v>
      </c>
      <c r="K262">
        <v>20819</v>
      </c>
      <c r="L262" s="1">
        <v>46057</v>
      </c>
      <c r="M262" t="s">
        <v>37</v>
      </c>
      <c r="O262">
        <v>379093</v>
      </c>
      <c r="P262" t="s">
        <v>33</v>
      </c>
      <c r="Q262" t="s">
        <v>814</v>
      </c>
      <c r="R262" s="1">
        <v>46057</v>
      </c>
      <c r="S262" t="s">
        <v>24</v>
      </c>
      <c r="T262" s="1">
        <v>45322</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1</v>
      </c>
      <c r="BF262">
        <v>0</v>
      </c>
      <c r="BG262">
        <v>0</v>
      </c>
      <c r="BH262">
        <v>0</v>
      </c>
      <c r="BJ262" t="s">
        <v>1068</v>
      </c>
      <c r="BK262">
        <v>0</v>
      </c>
      <c r="BN262" t="s">
        <v>905</v>
      </c>
      <c r="BO262" t="s">
        <v>222</v>
      </c>
      <c r="BP262">
        <v>28376</v>
      </c>
      <c r="BQ262">
        <v>0</v>
      </c>
      <c r="BR262">
        <v>0</v>
      </c>
      <c r="BS262">
        <v>0</v>
      </c>
      <c r="BT262">
        <v>0</v>
      </c>
      <c r="BU262">
        <v>0</v>
      </c>
      <c r="BV262">
        <v>6</v>
      </c>
      <c r="BW262">
        <v>0</v>
      </c>
      <c r="BX262">
        <v>0</v>
      </c>
      <c r="BY262">
        <v>0</v>
      </c>
      <c r="BZ262">
        <v>0</v>
      </c>
      <c r="CA262">
        <v>0</v>
      </c>
      <c r="CB262">
        <v>6</v>
      </c>
      <c r="CC262">
        <v>0</v>
      </c>
      <c r="CF262">
        <v>0</v>
      </c>
      <c r="CG262">
        <v>5</v>
      </c>
      <c r="CH262">
        <v>6</v>
      </c>
      <c r="CI262" t="s">
        <v>33</v>
      </c>
      <c r="CK262">
        <v>2</v>
      </c>
    </row>
    <row r="263" spans="1:89" x14ac:dyDescent="0.35">
      <c r="A263" t="str">
        <f>_xlfn.XLOOKUP(Table1[[#This Row],[HMIS Project ID]],'Quick HIC'!G:G,'Quick HIC'!D:D,"",0)</f>
        <v>Martin</v>
      </c>
      <c r="B263">
        <v>263</v>
      </c>
      <c r="C263" t="s">
        <v>222</v>
      </c>
      <c r="D263" t="s">
        <v>41</v>
      </c>
      <c r="E263" t="s">
        <v>270</v>
      </c>
      <c r="F263">
        <v>2026</v>
      </c>
      <c r="G263" t="s">
        <v>632</v>
      </c>
      <c r="H263">
        <v>20419</v>
      </c>
      <c r="I263" t="s">
        <v>733</v>
      </c>
      <c r="K263">
        <v>20820</v>
      </c>
      <c r="L263" s="1">
        <v>46057</v>
      </c>
      <c r="M263" t="s">
        <v>37</v>
      </c>
      <c r="O263">
        <v>379117</v>
      </c>
      <c r="P263" t="s">
        <v>33</v>
      </c>
      <c r="Q263" t="s">
        <v>814</v>
      </c>
      <c r="R263" s="1">
        <v>45322</v>
      </c>
      <c r="S263" t="s">
        <v>24</v>
      </c>
      <c r="T263" s="1">
        <v>45322</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c r="AU263">
        <v>0</v>
      </c>
      <c r="AV263">
        <v>0</v>
      </c>
      <c r="AW263">
        <v>0</v>
      </c>
      <c r="AX263">
        <v>0</v>
      </c>
      <c r="AY263">
        <v>0</v>
      </c>
      <c r="AZ263">
        <v>0</v>
      </c>
      <c r="BA263">
        <v>0</v>
      </c>
      <c r="BB263">
        <v>0</v>
      </c>
      <c r="BC263">
        <v>0</v>
      </c>
      <c r="BD263">
        <v>0</v>
      </c>
      <c r="BE263">
        <v>1</v>
      </c>
      <c r="BF263">
        <v>0</v>
      </c>
      <c r="BG263">
        <v>0</v>
      </c>
      <c r="BH263">
        <v>0</v>
      </c>
      <c r="BJ263" t="s">
        <v>1068</v>
      </c>
      <c r="BK263">
        <v>0</v>
      </c>
      <c r="BN263" t="s">
        <v>975</v>
      </c>
      <c r="BO263" t="s">
        <v>222</v>
      </c>
      <c r="BP263">
        <v>27892</v>
      </c>
      <c r="BQ263">
        <v>0</v>
      </c>
      <c r="BR263">
        <v>0</v>
      </c>
      <c r="BS263">
        <v>0</v>
      </c>
      <c r="BT263">
        <v>0</v>
      </c>
      <c r="BU263">
        <v>0</v>
      </c>
      <c r="BV263">
        <v>1</v>
      </c>
      <c r="BW263">
        <v>0</v>
      </c>
      <c r="BX263">
        <v>0</v>
      </c>
      <c r="BY263">
        <v>0</v>
      </c>
      <c r="BZ263">
        <v>0</v>
      </c>
      <c r="CA263">
        <v>0</v>
      </c>
      <c r="CB263">
        <v>1</v>
      </c>
      <c r="CC263">
        <v>0</v>
      </c>
      <c r="CF263">
        <v>0</v>
      </c>
      <c r="CG263">
        <v>1</v>
      </c>
      <c r="CH263">
        <v>1</v>
      </c>
      <c r="CI263" t="s">
        <v>33</v>
      </c>
      <c r="CK263">
        <v>2</v>
      </c>
    </row>
    <row r="264" spans="1:89" x14ac:dyDescent="0.35">
      <c r="A264" t="str">
        <f>_xlfn.XLOOKUP(Table1[[#This Row],[HMIS Project ID]],'Quick HIC'!G:G,'Quick HIC'!D:D,"",0)</f>
        <v>Moore</v>
      </c>
      <c r="B264">
        <v>265</v>
      </c>
      <c r="C264" t="s">
        <v>222</v>
      </c>
      <c r="D264" t="s">
        <v>41</v>
      </c>
      <c r="E264" t="s">
        <v>270</v>
      </c>
      <c r="F264">
        <v>2026</v>
      </c>
      <c r="G264" t="s">
        <v>632</v>
      </c>
      <c r="H264">
        <v>20419</v>
      </c>
      <c r="I264" t="s">
        <v>734</v>
      </c>
      <c r="K264">
        <v>20822</v>
      </c>
      <c r="L264" s="1">
        <v>46057</v>
      </c>
      <c r="M264" t="s">
        <v>37</v>
      </c>
      <c r="O264">
        <v>379125</v>
      </c>
      <c r="P264" t="s">
        <v>33</v>
      </c>
      <c r="Q264" t="s">
        <v>814</v>
      </c>
      <c r="R264" s="1">
        <v>46057</v>
      </c>
      <c r="S264" t="s">
        <v>24</v>
      </c>
      <c r="T264" s="1">
        <v>45322</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c r="AZ264">
        <v>0</v>
      </c>
      <c r="BA264">
        <v>0</v>
      </c>
      <c r="BB264">
        <v>0</v>
      </c>
      <c r="BC264">
        <v>0</v>
      </c>
      <c r="BD264">
        <v>0</v>
      </c>
      <c r="BE264">
        <v>1</v>
      </c>
      <c r="BF264">
        <v>0</v>
      </c>
      <c r="BG264">
        <v>0</v>
      </c>
      <c r="BH264">
        <v>0</v>
      </c>
      <c r="BJ264" t="s">
        <v>1068</v>
      </c>
      <c r="BK264">
        <v>0</v>
      </c>
      <c r="BN264" t="s">
        <v>772</v>
      </c>
      <c r="BO264" t="s">
        <v>222</v>
      </c>
      <c r="BP264">
        <v>28387</v>
      </c>
      <c r="BQ264">
        <v>0</v>
      </c>
      <c r="BR264">
        <v>0</v>
      </c>
      <c r="BS264">
        <v>0</v>
      </c>
      <c r="BT264">
        <v>0</v>
      </c>
      <c r="BU264">
        <v>0</v>
      </c>
      <c r="BV264">
        <v>4</v>
      </c>
      <c r="BW264">
        <v>0</v>
      </c>
      <c r="BX264">
        <v>0</v>
      </c>
      <c r="BY264">
        <v>0</v>
      </c>
      <c r="BZ264">
        <v>0</v>
      </c>
      <c r="CA264">
        <v>0</v>
      </c>
      <c r="CB264">
        <v>4</v>
      </c>
      <c r="CC264">
        <v>0</v>
      </c>
      <c r="CF264">
        <v>0</v>
      </c>
      <c r="CG264">
        <v>3</v>
      </c>
      <c r="CH264">
        <v>4</v>
      </c>
      <c r="CI264" t="s">
        <v>33</v>
      </c>
      <c r="CK264">
        <v>2</v>
      </c>
    </row>
    <row r="265" spans="1:89" x14ac:dyDescent="0.35">
      <c r="A265" t="str">
        <f>_xlfn.XLOOKUP(Table1[[#This Row],[HMIS Project ID]],'Quick HIC'!G:G,'Quick HIC'!D:D,"",0)</f>
        <v>Nash</v>
      </c>
      <c r="B265">
        <v>266</v>
      </c>
      <c r="C265" t="s">
        <v>222</v>
      </c>
      <c r="D265" t="s">
        <v>41</v>
      </c>
      <c r="E265" t="s">
        <v>270</v>
      </c>
      <c r="F265">
        <v>2026</v>
      </c>
      <c r="G265" t="s">
        <v>632</v>
      </c>
      <c r="H265">
        <v>20419</v>
      </c>
      <c r="I265" t="s">
        <v>735</v>
      </c>
      <c r="K265">
        <v>20823</v>
      </c>
      <c r="L265" s="1">
        <v>46057</v>
      </c>
      <c r="M265" t="s">
        <v>37</v>
      </c>
      <c r="O265">
        <v>379127</v>
      </c>
      <c r="P265" t="s">
        <v>33</v>
      </c>
      <c r="Q265" t="s">
        <v>814</v>
      </c>
      <c r="R265" s="1">
        <v>46057</v>
      </c>
      <c r="S265" t="s">
        <v>24</v>
      </c>
      <c r="T265" s="1">
        <v>45322</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1</v>
      </c>
      <c r="BF265">
        <v>0</v>
      </c>
      <c r="BG265">
        <v>0</v>
      </c>
      <c r="BH265">
        <v>0</v>
      </c>
      <c r="BJ265" t="s">
        <v>1068</v>
      </c>
      <c r="BK265">
        <v>0</v>
      </c>
      <c r="BN265" t="s">
        <v>285</v>
      </c>
      <c r="BO265" t="s">
        <v>222</v>
      </c>
      <c r="BP265">
        <v>27804</v>
      </c>
      <c r="BQ265">
        <v>0</v>
      </c>
      <c r="BR265">
        <v>0</v>
      </c>
      <c r="BS265">
        <v>0</v>
      </c>
      <c r="BT265">
        <v>0</v>
      </c>
      <c r="BU265">
        <v>0</v>
      </c>
      <c r="BV265">
        <v>60</v>
      </c>
      <c r="BW265">
        <v>0</v>
      </c>
      <c r="BX265">
        <v>0</v>
      </c>
      <c r="BY265">
        <v>0</v>
      </c>
      <c r="BZ265">
        <v>0</v>
      </c>
      <c r="CA265">
        <v>0</v>
      </c>
      <c r="CB265">
        <v>60</v>
      </c>
      <c r="CC265">
        <v>0</v>
      </c>
      <c r="CF265">
        <v>0</v>
      </c>
      <c r="CG265">
        <v>56</v>
      </c>
      <c r="CH265">
        <v>60</v>
      </c>
      <c r="CI265" t="s">
        <v>33</v>
      </c>
      <c r="CK265">
        <v>2</v>
      </c>
    </row>
    <row r="266" spans="1:89" x14ac:dyDescent="0.35">
      <c r="A266" t="str">
        <f>_xlfn.XLOOKUP(Table1[[#This Row],[HMIS Project ID]],'Quick HIC'!G:G,'Quick HIC'!D:D,"",0)</f>
        <v>Onslow</v>
      </c>
      <c r="B266">
        <v>267</v>
      </c>
      <c r="C266" t="s">
        <v>222</v>
      </c>
      <c r="D266" t="s">
        <v>41</v>
      </c>
      <c r="E266" t="s">
        <v>270</v>
      </c>
      <c r="F266">
        <v>2026</v>
      </c>
      <c r="G266" t="s">
        <v>632</v>
      </c>
      <c r="H266">
        <v>20419</v>
      </c>
      <c r="I266" t="s">
        <v>736</v>
      </c>
      <c r="K266">
        <v>20824</v>
      </c>
      <c r="L266" s="1">
        <v>46057</v>
      </c>
      <c r="M266" t="s">
        <v>37</v>
      </c>
      <c r="O266">
        <v>379133</v>
      </c>
      <c r="P266" t="s">
        <v>33</v>
      </c>
      <c r="Q266" t="s">
        <v>814</v>
      </c>
      <c r="R266" s="1">
        <v>46057</v>
      </c>
      <c r="S266" t="s">
        <v>24</v>
      </c>
      <c r="T266" s="1">
        <v>45322</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1</v>
      </c>
      <c r="BF266">
        <v>0</v>
      </c>
      <c r="BG266">
        <v>0</v>
      </c>
      <c r="BH266">
        <v>0</v>
      </c>
      <c r="BJ266" t="s">
        <v>1068</v>
      </c>
      <c r="BK266">
        <v>0</v>
      </c>
      <c r="BN266" t="s">
        <v>328</v>
      </c>
      <c r="BO266" t="s">
        <v>222</v>
      </c>
      <c r="BP266">
        <v>28540</v>
      </c>
      <c r="BQ266">
        <v>0</v>
      </c>
      <c r="BR266">
        <v>0</v>
      </c>
      <c r="BS266">
        <v>0</v>
      </c>
      <c r="BT266">
        <v>0</v>
      </c>
      <c r="BU266">
        <v>0</v>
      </c>
      <c r="BV266">
        <v>112</v>
      </c>
      <c r="BW266">
        <v>0</v>
      </c>
      <c r="BX266">
        <v>0</v>
      </c>
      <c r="BY266">
        <v>0</v>
      </c>
      <c r="BZ266">
        <v>0</v>
      </c>
      <c r="CA266">
        <v>0</v>
      </c>
      <c r="CB266">
        <v>112</v>
      </c>
      <c r="CC266">
        <v>0</v>
      </c>
      <c r="CF266">
        <v>0</v>
      </c>
      <c r="CG266">
        <v>94</v>
      </c>
      <c r="CH266">
        <v>112</v>
      </c>
      <c r="CI266" t="s">
        <v>33</v>
      </c>
      <c r="CK266">
        <v>2</v>
      </c>
    </row>
    <row r="267" spans="1:89" x14ac:dyDescent="0.35">
      <c r="A267" t="str">
        <f>_xlfn.XLOOKUP(Table1[[#This Row],[HMIS Project ID]],'Quick HIC'!G:G,'Quick HIC'!D:D,"",0)</f>
        <v>Pasquotank</v>
      </c>
      <c r="B267">
        <v>268</v>
      </c>
      <c r="C267" t="s">
        <v>222</v>
      </c>
      <c r="D267" t="s">
        <v>41</v>
      </c>
      <c r="E267" t="s">
        <v>270</v>
      </c>
      <c r="F267">
        <v>2026</v>
      </c>
      <c r="G267" t="s">
        <v>632</v>
      </c>
      <c r="H267">
        <v>20419</v>
      </c>
      <c r="I267" t="s">
        <v>737</v>
      </c>
      <c r="K267">
        <v>20825</v>
      </c>
      <c r="L267" s="1">
        <v>46057</v>
      </c>
      <c r="M267" t="s">
        <v>37</v>
      </c>
      <c r="O267">
        <v>379139</v>
      </c>
      <c r="P267" t="s">
        <v>33</v>
      </c>
      <c r="Q267" t="s">
        <v>814</v>
      </c>
      <c r="R267" s="1">
        <v>46057</v>
      </c>
      <c r="S267" t="s">
        <v>24</v>
      </c>
      <c r="T267" s="1">
        <v>45322</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1</v>
      </c>
      <c r="BF267">
        <v>0</v>
      </c>
      <c r="BG267">
        <v>0</v>
      </c>
      <c r="BH267">
        <v>0</v>
      </c>
      <c r="BJ267" t="s">
        <v>1068</v>
      </c>
      <c r="BK267">
        <v>0</v>
      </c>
      <c r="BN267" t="s">
        <v>369</v>
      </c>
      <c r="BO267" t="s">
        <v>222</v>
      </c>
      <c r="BP267">
        <v>27909</v>
      </c>
      <c r="BQ267">
        <v>14</v>
      </c>
      <c r="BR267">
        <v>7</v>
      </c>
      <c r="BS267">
        <v>0</v>
      </c>
      <c r="BT267">
        <v>0</v>
      </c>
      <c r="BU267">
        <v>0</v>
      </c>
      <c r="BV267">
        <v>0</v>
      </c>
      <c r="BW267">
        <v>0</v>
      </c>
      <c r="BX267">
        <v>0</v>
      </c>
      <c r="BY267">
        <v>0</v>
      </c>
      <c r="BZ267">
        <v>0</v>
      </c>
      <c r="CA267">
        <v>0</v>
      </c>
      <c r="CB267">
        <v>14</v>
      </c>
      <c r="CC267">
        <v>0</v>
      </c>
      <c r="CF267">
        <v>0</v>
      </c>
      <c r="CG267">
        <v>7</v>
      </c>
      <c r="CH267">
        <v>14</v>
      </c>
      <c r="CI267" t="s">
        <v>33</v>
      </c>
      <c r="CK267">
        <v>2</v>
      </c>
    </row>
    <row r="268" spans="1:89" x14ac:dyDescent="0.35">
      <c r="A268" t="str">
        <f>_xlfn.XLOOKUP(Table1[[#This Row],[HMIS Project ID]],'Quick HIC'!G:G,'Quick HIC'!D:D,"",0)</f>
        <v>Perquimans</v>
      </c>
      <c r="B268">
        <v>269</v>
      </c>
      <c r="C268" t="s">
        <v>222</v>
      </c>
      <c r="D268" t="s">
        <v>41</v>
      </c>
      <c r="E268" t="s">
        <v>270</v>
      </c>
      <c r="F268">
        <v>2026</v>
      </c>
      <c r="G268" t="s">
        <v>632</v>
      </c>
      <c r="H268">
        <v>20419</v>
      </c>
      <c r="I268" t="s">
        <v>976</v>
      </c>
      <c r="K268">
        <v>20826</v>
      </c>
      <c r="L268" s="1">
        <v>46057</v>
      </c>
      <c r="M268" t="s">
        <v>37</v>
      </c>
      <c r="O268">
        <v>379143</v>
      </c>
      <c r="P268" t="s">
        <v>33</v>
      </c>
      <c r="Q268" t="s">
        <v>814</v>
      </c>
      <c r="R268" s="1">
        <v>46057</v>
      </c>
      <c r="S268" t="s">
        <v>24</v>
      </c>
      <c r="T268" s="1">
        <v>45322</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1</v>
      </c>
      <c r="BF268">
        <v>0</v>
      </c>
      <c r="BG268">
        <v>0</v>
      </c>
      <c r="BH268">
        <v>0</v>
      </c>
      <c r="BJ268" t="s">
        <v>1068</v>
      </c>
      <c r="BK268">
        <v>0</v>
      </c>
      <c r="BN268" t="s">
        <v>140</v>
      </c>
      <c r="BO268" t="s">
        <v>222</v>
      </c>
      <c r="BP268">
        <v>27944</v>
      </c>
      <c r="BQ268">
        <v>0</v>
      </c>
      <c r="BR268">
        <v>0</v>
      </c>
      <c r="BS268">
        <v>0</v>
      </c>
      <c r="BT268">
        <v>0</v>
      </c>
      <c r="BU268">
        <v>0</v>
      </c>
      <c r="BV268">
        <v>1</v>
      </c>
      <c r="BW268">
        <v>0</v>
      </c>
      <c r="BX268">
        <v>0</v>
      </c>
      <c r="BY268">
        <v>0</v>
      </c>
      <c r="BZ268">
        <v>0</v>
      </c>
      <c r="CA268">
        <v>0</v>
      </c>
      <c r="CB268">
        <v>1</v>
      </c>
      <c r="CC268">
        <v>0</v>
      </c>
      <c r="CF268">
        <v>0</v>
      </c>
      <c r="CG268">
        <v>1</v>
      </c>
      <c r="CH268">
        <v>1</v>
      </c>
      <c r="CI268" t="s">
        <v>33</v>
      </c>
      <c r="CK268">
        <v>2</v>
      </c>
    </row>
    <row r="269" spans="1:89" x14ac:dyDescent="0.35">
      <c r="A269" t="str">
        <f>_xlfn.XLOOKUP(Table1[[#This Row],[HMIS Project ID]],'Quick HIC'!G:G,'Quick HIC'!D:D,"",0)</f>
        <v>Person</v>
      </c>
      <c r="B269">
        <v>270</v>
      </c>
      <c r="C269" t="s">
        <v>222</v>
      </c>
      <c r="D269" t="s">
        <v>41</v>
      </c>
      <c r="E269" t="s">
        <v>270</v>
      </c>
      <c r="F269">
        <v>2026</v>
      </c>
      <c r="G269" t="s">
        <v>632</v>
      </c>
      <c r="H269">
        <v>20419</v>
      </c>
      <c r="I269" t="s">
        <v>738</v>
      </c>
      <c r="K269">
        <v>20827</v>
      </c>
      <c r="L269" s="1">
        <v>46057</v>
      </c>
      <c r="M269" t="s">
        <v>37</v>
      </c>
      <c r="O269">
        <v>379145</v>
      </c>
      <c r="P269" t="s">
        <v>33</v>
      </c>
      <c r="Q269" t="s">
        <v>814</v>
      </c>
      <c r="R269" s="1">
        <v>46057</v>
      </c>
      <c r="S269" t="s">
        <v>24</v>
      </c>
      <c r="T269" s="1">
        <v>45322</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1</v>
      </c>
      <c r="BF269">
        <v>0</v>
      </c>
      <c r="BG269">
        <v>0</v>
      </c>
      <c r="BH269">
        <v>0</v>
      </c>
      <c r="BJ269" t="s">
        <v>1068</v>
      </c>
      <c r="BK269">
        <v>0</v>
      </c>
      <c r="BN269" t="s">
        <v>434</v>
      </c>
      <c r="BO269" t="s">
        <v>222</v>
      </c>
      <c r="BP269">
        <v>27573</v>
      </c>
      <c r="BQ269">
        <v>0</v>
      </c>
      <c r="BR269">
        <v>0</v>
      </c>
      <c r="BS269">
        <v>0</v>
      </c>
      <c r="BT269">
        <v>0</v>
      </c>
      <c r="BU269">
        <v>0</v>
      </c>
      <c r="BV269">
        <v>9</v>
      </c>
      <c r="BW269">
        <v>0</v>
      </c>
      <c r="BX269">
        <v>0</v>
      </c>
      <c r="BY269">
        <v>0</v>
      </c>
      <c r="BZ269">
        <v>0</v>
      </c>
      <c r="CA269">
        <v>0</v>
      </c>
      <c r="CB269">
        <v>9</v>
      </c>
      <c r="CC269">
        <v>0</v>
      </c>
      <c r="CF269">
        <v>0</v>
      </c>
      <c r="CG269">
        <v>9</v>
      </c>
      <c r="CH269">
        <v>9</v>
      </c>
      <c r="CI269" t="s">
        <v>33</v>
      </c>
      <c r="CK269">
        <v>2</v>
      </c>
    </row>
    <row r="270" spans="1:89" x14ac:dyDescent="0.35">
      <c r="A270" t="str">
        <f>_xlfn.XLOOKUP(Table1[[#This Row],[HMIS Project ID]],'Quick HIC'!G:G,'Quick HIC'!D:D,"",0)</f>
        <v>Pitt</v>
      </c>
      <c r="B270">
        <v>271</v>
      </c>
      <c r="C270" t="s">
        <v>222</v>
      </c>
      <c r="D270" t="s">
        <v>41</v>
      </c>
      <c r="E270" t="s">
        <v>270</v>
      </c>
      <c r="F270">
        <v>2026</v>
      </c>
      <c r="G270" t="s">
        <v>632</v>
      </c>
      <c r="H270">
        <v>20419</v>
      </c>
      <c r="I270" t="s">
        <v>739</v>
      </c>
      <c r="K270">
        <v>20828</v>
      </c>
      <c r="L270" s="1">
        <v>46057</v>
      </c>
      <c r="M270" t="s">
        <v>37</v>
      </c>
      <c r="O270">
        <v>379147</v>
      </c>
      <c r="P270" t="s">
        <v>33</v>
      </c>
      <c r="Q270" t="s">
        <v>814</v>
      </c>
      <c r="R270" s="1">
        <v>46057</v>
      </c>
      <c r="S270" t="s">
        <v>24</v>
      </c>
      <c r="T270" s="1">
        <v>45322</v>
      </c>
      <c r="V270">
        <v>0</v>
      </c>
      <c r="W270">
        <v>0</v>
      </c>
      <c r="X270">
        <v>0</v>
      </c>
      <c r="Y270">
        <v>0</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c r="AU270">
        <v>0</v>
      </c>
      <c r="AV270">
        <v>0</v>
      </c>
      <c r="AW270">
        <v>0</v>
      </c>
      <c r="AX270">
        <v>0</v>
      </c>
      <c r="AY270">
        <v>0</v>
      </c>
      <c r="AZ270">
        <v>0</v>
      </c>
      <c r="BA270">
        <v>0</v>
      </c>
      <c r="BB270">
        <v>0</v>
      </c>
      <c r="BC270">
        <v>0</v>
      </c>
      <c r="BD270">
        <v>0</v>
      </c>
      <c r="BE270">
        <v>1</v>
      </c>
      <c r="BF270">
        <v>0</v>
      </c>
      <c r="BG270">
        <v>0</v>
      </c>
      <c r="BH270">
        <v>0</v>
      </c>
      <c r="BJ270" t="s">
        <v>1068</v>
      </c>
      <c r="BK270">
        <v>0</v>
      </c>
      <c r="BN270" t="s">
        <v>272</v>
      </c>
      <c r="BO270" t="s">
        <v>222</v>
      </c>
      <c r="BP270">
        <v>27834</v>
      </c>
      <c r="BQ270">
        <v>0</v>
      </c>
      <c r="BR270">
        <v>0</v>
      </c>
      <c r="BS270">
        <v>0</v>
      </c>
      <c r="BT270">
        <v>0</v>
      </c>
      <c r="BU270">
        <v>0</v>
      </c>
      <c r="BV270">
        <v>4</v>
      </c>
      <c r="BW270">
        <v>0</v>
      </c>
      <c r="BX270">
        <v>0</v>
      </c>
      <c r="BY270">
        <v>0</v>
      </c>
      <c r="BZ270">
        <v>0</v>
      </c>
      <c r="CA270">
        <v>0</v>
      </c>
      <c r="CB270">
        <v>4</v>
      </c>
      <c r="CC270">
        <v>0</v>
      </c>
      <c r="CF270">
        <v>0</v>
      </c>
      <c r="CG270">
        <v>4</v>
      </c>
      <c r="CH270">
        <v>4</v>
      </c>
      <c r="CI270" t="s">
        <v>33</v>
      </c>
      <c r="CK270">
        <v>2</v>
      </c>
    </row>
    <row r="271" spans="1:89" x14ac:dyDescent="0.35">
      <c r="A271" t="str">
        <f>_xlfn.XLOOKUP(Table1[[#This Row],[HMIS Project ID]],'Quick HIC'!G:G,'Quick HIC'!D:D,"",0)</f>
        <v>Randolph</v>
      </c>
      <c r="B271">
        <v>348</v>
      </c>
      <c r="C271" t="s">
        <v>222</v>
      </c>
      <c r="D271" t="s">
        <v>41</v>
      </c>
      <c r="E271" t="s">
        <v>270</v>
      </c>
      <c r="F271">
        <v>2026</v>
      </c>
      <c r="G271" t="s">
        <v>632</v>
      </c>
      <c r="H271">
        <v>20419</v>
      </c>
      <c r="I271" t="s">
        <v>1005</v>
      </c>
      <c r="K271">
        <v>21065</v>
      </c>
      <c r="L271" s="1">
        <v>46057</v>
      </c>
      <c r="M271" t="s">
        <v>37</v>
      </c>
      <c r="O271">
        <v>379151</v>
      </c>
      <c r="P271" t="s">
        <v>33</v>
      </c>
      <c r="Q271" t="s">
        <v>814</v>
      </c>
      <c r="R271" s="1">
        <v>46057</v>
      </c>
      <c r="S271" t="s">
        <v>24</v>
      </c>
      <c r="T271" s="1">
        <v>46057</v>
      </c>
      <c r="V271">
        <v>0</v>
      </c>
      <c r="W271">
        <v>0</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0</v>
      </c>
      <c r="AQ271">
        <v>0</v>
      </c>
      <c r="AR271">
        <v>0</v>
      </c>
      <c r="AS271">
        <v>0</v>
      </c>
      <c r="AT271">
        <v>0</v>
      </c>
      <c r="AU271">
        <v>0</v>
      </c>
      <c r="AV271">
        <v>0</v>
      </c>
      <c r="AW271">
        <v>0</v>
      </c>
      <c r="AX271">
        <v>0</v>
      </c>
      <c r="AY271">
        <v>0</v>
      </c>
      <c r="AZ271">
        <v>0</v>
      </c>
      <c r="BA271">
        <v>0</v>
      </c>
      <c r="BB271">
        <v>0</v>
      </c>
      <c r="BC271">
        <v>0</v>
      </c>
      <c r="BD271">
        <v>0</v>
      </c>
      <c r="BE271">
        <v>1</v>
      </c>
      <c r="BF271">
        <v>0</v>
      </c>
      <c r="BG271">
        <v>0</v>
      </c>
      <c r="BH271">
        <v>0</v>
      </c>
      <c r="BJ271" t="s">
        <v>1068</v>
      </c>
      <c r="BK271">
        <v>0</v>
      </c>
      <c r="BL271" t="s">
        <v>633</v>
      </c>
      <c r="BN271" t="s">
        <v>246</v>
      </c>
      <c r="BO271" t="s">
        <v>222</v>
      </c>
      <c r="BP271">
        <v>27360</v>
      </c>
      <c r="BQ271">
        <v>0</v>
      </c>
      <c r="BR271">
        <v>0</v>
      </c>
      <c r="BS271">
        <v>0</v>
      </c>
      <c r="BT271">
        <v>0</v>
      </c>
      <c r="BU271">
        <v>0</v>
      </c>
      <c r="BV271">
        <v>3</v>
      </c>
      <c r="BW271">
        <v>0</v>
      </c>
      <c r="BX271">
        <v>0</v>
      </c>
      <c r="BY271">
        <v>0</v>
      </c>
      <c r="BZ271">
        <v>0</v>
      </c>
      <c r="CA271">
        <v>0</v>
      </c>
      <c r="CB271">
        <v>3</v>
      </c>
      <c r="CC271">
        <v>0</v>
      </c>
      <c r="CF271">
        <v>0</v>
      </c>
      <c r="CG271">
        <v>3</v>
      </c>
      <c r="CH271">
        <v>3</v>
      </c>
      <c r="CI271" t="s">
        <v>33</v>
      </c>
      <c r="CK271">
        <v>2</v>
      </c>
    </row>
    <row r="272" spans="1:89" x14ac:dyDescent="0.35">
      <c r="A272" t="str">
        <f>_xlfn.XLOOKUP(Table1[[#This Row],[HMIS Project ID]],'Quick HIC'!G:G,'Quick HIC'!D:D,"",0)</f>
        <v>Robeson</v>
      </c>
      <c r="B272">
        <v>347</v>
      </c>
      <c r="C272" t="s">
        <v>222</v>
      </c>
      <c r="D272" t="s">
        <v>41</v>
      </c>
      <c r="E272" t="s">
        <v>270</v>
      </c>
      <c r="F272">
        <v>2026</v>
      </c>
      <c r="G272" t="s">
        <v>632</v>
      </c>
      <c r="H272">
        <v>20419</v>
      </c>
      <c r="I272" t="s">
        <v>1004</v>
      </c>
      <c r="K272">
        <v>21064</v>
      </c>
      <c r="L272" s="1">
        <v>46057</v>
      </c>
      <c r="M272" t="s">
        <v>37</v>
      </c>
      <c r="O272">
        <v>379155</v>
      </c>
      <c r="P272" t="s">
        <v>33</v>
      </c>
      <c r="Q272" t="s">
        <v>814</v>
      </c>
      <c r="R272" s="1">
        <v>46057</v>
      </c>
      <c r="S272" t="s">
        <v>24</v>
      </c>
      <c r="T272" s="1">
        <v>46057</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1</v>
      </c>
      <c r="BF272">
        <v>0</v>
      </c>
      <c r="BG272">
        <v>0</v>
      </c>
      <c r="BH272">
        <v>0</v>
      </c>
      <c r="BJ272" t="s">
        <v>1068</v>
      </c>
      <c r="BK272">
        <v>0</v>
      </c>
      <c r="BL272" t="s">
        <v>633</v>
      </c>
      <c r="BN272" t="s">
        <v>246</v>
      </c>
      <c r="BO272" t="s">
        <v>222</v>
      </c>
      <c r="BP272">
        <v>28358</v>
      </c>
      <c r="BQ272">
        <v>0</v>
      </c>
      <c r="BR272">
        <v>0</v>
      </c>
      <c r="BS272">
        <v>0</v>
      </c>
      <c r="BT272">
        <v>0</v>
      </c>
      <c r="BU272">
        <v>0</v>
      </c>
      <c r="BV272">
        <v>24</v>
      </c>
      <c r="BW272">
        <v>0</v>
      </c>
      <c r="BX272">
        <v>0</v>
      </c>
      <c r="BY272">
        <v>0</v>
      </c>
      <c r="BZ272">
        <v>0</v>
      </c>
      <c r="CA272">
        <v>0</v>
      </c>
      <c r="CB272">
        <v>24</v>
      </c>
      <c r="CC272">
        <v>0</v>
      </c>
      <c r="CF272">
        <v>0</v>
      </c>
      <c r="CG272">
        <v>18</v>
      </c>
      <c r="CH272">
        <v>24</v>
      </c>
      <c r="CI272" t="s">
        <v>33</v>
      </c>
      <c r="CK272">
        <v>2</v>
      </c>
    </row>
    <row r="273" spans="1:89" x14ac:dyDescent="0.35">
      <c r="A273" t="str">
        <f>_xlfn.XLOOKUP(Table1[[#This Row],[HMIS Project ID]],'Quick HIC'!G:G,'Quick HIC'!D:D,"",0)</f>
        <v>Rowan</v>
      </c>
      <c r="B273">
        <v>272</v>
      </c>
      <c r="C273" t="s">
        <v>222</v>
      </c>
      <c r="D273" t="s">
        <v>41</v>
      </c>
      <c r="E273" t="s">
        <v>270</v>
      </c>
      <c r="F273">
        <v>2026</v>
      </c>
      <c r="G273" t="s">
        <v>632</v>
      </c>
      <c r="H273">
        <v>20419</v>
      </c>
      <c r="I273" t="s">
        <v>740</v>
      </c>
      <c r="K273">
        <v>20829</v>
      </c>
      <c r="L273" s="1">
        <v>46057</v>
      </c>
      <c r="M273" t="s">
        <v>37</v>
      </c>
      <c r="O273">
        <v>379159</v>
      </c>
      <c r="P273" t="s">
        <v>33</v>
      </c>
      <c r="Q273" t="s">
        <v>814</v>
      </c>
      <c r="R273" s="1">
        <v>46057</v>
      </c>
      <c r="S273" t="s">
        <v>24</v>
      </c>
      <c r="T273" s="1">
        <v>45322</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1</v>
      </c>
      <c r="BF273">
        <v>0</v>
      </c>
      <c r="BG273">
        <v>0</v>
      </c>
      <c r="BH273">
        <v>0</v>
      </c>
      <c r="BJ273" t="s">
        <v>1068</v>
      </c>
      <c r="BK273">
        <v>0</v>
      </c>
      <c r="BN273" t="s">
        <v>977</v>
      </c>
      <c r="BO273" t="s">
        <v>222</v>
      </c>
      <c r="BP273">
        <v>27013</v>
      </c>
      <c r="BQ273">
        <v>0</v>
      </c>
      <c r="BR273">
        <v>0</v>
      </c>
      <c r="BS273">
        <v>0</v>
      </c>
      <c r="BT273">
        <v>0</v>
      </c>
      <c r="BU273">
        <v>0</v>
      </c>
      <c r="BV273">
        <v>17</v>
      </c>
      <c r="BW273">
        <v>0</v>
      </c>
      <c r="BX273">
        <v>0</v>
      </c>
      <c r="BY273">
        <v>0</v>
      </c>
      <c r="BZ273">
        <v>0</v>
      </c>
      <c r="CA273">
        <v>0</v>
      </c>
      <c r="CB273">
        <v>17</v>
      </c>
      <c r="CC273">
        <v>0</v>
      </c>
      <c r="CF273">
        <v>0</v>
      </c>
      <c r="CG273">
        <v>3</v>
      </c>
      <c r="CH273">
        <v>17</v>
      </c>
      <c r="CI273" t="s">
        <v>33</v>
      </c>
      <c r="CK273">
        <v>2</v>
      </c>
    </row>
    <row r="274" spans="1:89" x14ac:dyDescent="0.35">
      <c r="A274" t="str">
        <f>_xlfn.XLOOKUP(Table1[[#This Row],[HMIS Project ID]],'Quick HIC'!G:G,'Quick HIC'!D:D,"",0)</f>
        <v>Sampson</v>
      </c>
      <c r="B274">
        <v>273</v>
      </c>
      <c r="C274" t="s">
        <v>222</v>
      </c>
      <c r="D274" t="s">
        <v>41</v>
      </c>
      <c r="E274" t="s">
        <v>270</v>
      </c>
      <c r="F274">
        <v>2026</v>
      </c>
      <c r="G274" t="s">
        <v>632</v>
      </c>
      <c r="H274">
        <v>20419</v>
      </c>
      <c r="I274" t="s">
        <v>978</v>
      </c>
      <c r="K274">
        <v>20830</v>
      </c>
      <c r="L274" s="1">
        <v>46057</v>
      </c>
      <c r="M274" t="s">
        <v>37</v>
      </c>
      <c r="O274">
        <v>379163</v>
      </c>
      <c r="P274" t="s">
        <v>33</v>
      </c>
      <c r="Q274" t="s">
        <v>814</v>
      </c>
      <c r="R274" s="1">
        <v>46057</v>
      </c>
      <c r="S274" t="s">
        <v>24</v>
      </c>
      <c r="T274" s="1">
        <v>45322</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c r="AU274">
        <v>0</v>
      </c>
      <c r="AV274">
        <v>0</v>
      </c>
      <c r="AW274">
        <v>0</v>
      </c>
      <c r="AX274">
        <v>0</v>
      </c>
      <c r="AY274">
        <v>0</v>
      </c>
      <c r="AZ274">
        <v>0</v>
      </c>
      <c r="BA274">
        <v>0</v>
      </c>
      <c r="BB274">
        <v>0</v>
      </c>
      <c r="BC274">
        <v>0</v>
      </c>
      <c r="BD274">
        <v>0</v>
      </c>
      <c r="BE274">
        <v>1</v>
      </c>
      <c r="BF274">
        <v>0</v>
      </c>
      <c r="BG274">
        <v>0</v>
      </c>
      <c r="BH274">
        <v>0</v>
      </c>
      <c r="BJ274" t="s">
        <v>1068</v>
      </c>
      <c r="BK274">
        <v>0</v>
      </c>
      <c r="BN274" t="s">
        <v>674</v>
      </c>
      <c r="BO274" t="s">
        <v>222</v>
      </c>
      <c r="BP274">
        <v>28328</v>
      </c>
      <c r="BQ274">
        <v>0</v>
      </c>
      <c r="BR274">
        <v>0</v>
      </c>
      <c r="BS274">
        <v>0</v>
      </c>
      <c r="BT274">
        <v>0</v>
      </c>
      <c r="BU274">
        <v>0</v>
      </c>
      <c r="BV274">
        <v>39</v>
      </c>
      <c r="BW274">
        <v>0</v>
      </c>
      <c r="BX274">
        <v>0</v>
      </c>
      <c r="BY274">
        <v>0</v>
      </c>
      <c r="BZ274">
        <v>0</v>
      </c>
      <c r="CA274">
        <v>0</v>
      </c>
      <c r="CB274">
        <v>39</v>
      </c>
      <c r="CC274">
        <v>0</v>
      </c>
      <c r="CF274">
        <v>0</v>
      </c>
      <c r="CG274">
        <v>20</v>
      </c>
      <c r="CH274">
        <v>39</v>
      </c>
      <c r="CI274" t="s">
        <v>33</v>
      </c>
      <c r="CK274">
        <v>2</v>
      </c>
    </row>
    <row r="275" spans="1:89" x14ac:dyDescent="0.35">
      <c r="A275" t="str">
        <f>_xlfn.XLOOKUP(Table1[[#This Row],[HMIS Project ID]],'Quick HIC'!G:G,'Quick HIC'!D:D,"",0)</f>
        <v>Sampson</v>
      </c>
      <c r="B275">
        <v>280</v>
      </c>
      <c r="C275" t="s">
        <v>222</v>
      </c>
      <c r="D275" t="s">
        <v>41</v>
      </c>
      <c r="E275" t="s">
        <v>270</v>
      </c>
      <c r="F275">
        <v>2026</v>
      </c>
      <c r="G275" t="s">
        <v>632</v>
      </c>
      <c r="H275">
        <v>20419</v>
      </c>
      <c r="I275" t="s">
        <v>982</v>
      </c>
      <c r="K275">
        <v>20848</v>
      </c>
      <c r="L275" s="1">
        <v>46057</v>
      </c>
      <c r="M275" t="s">
        <v>37</v>
      </c>
      <c r="O275">
        <v>379163</v>
      </c>
      <c r="P275" t="s">
        <v>33</v>
      </c>
      <c r="Q275" t="s">
        <v>814</v>
      </c>
      <c r="R275" s="1">
        <v>46057</v>
      </c>
      <c r="S275" t="s">
        <v>24</v>
      </c>
      <c r="T275" s="1">
        <v>45322</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1</v>
      </c>
      <c r="BE275">
        <v>0</v>
      </c>
      <c r="BF275">
        <v>0</v>
      </c>
      <c r="BG275">
        <v>0</v>
      </c>
      <c r="BH275">
        <v>0</v>
      </c>
      <c r="BJ275" t="s">
        <v>1068</v>
      </c>
      <c r="BK275">
        <v>0</v>
      </c>
      <c r="BN275" t="s">
        <v>674</v>
      </c>
      <c r="BO275" t="s">
        <v>222</v>
      </c>
      <c r="BP275">
        <v>28328</v>
      </c>
      <c r="BQ275">
        <v>0</v>
      </c>
      <c r="BR275">
        <v>0</v>
      </c>
      <c r="BS275">
        <v>0</v>
      </c>
      <c r="BT275">
        <v>0</v>
      </c>
      <c r="BU275">
        <v>0</v>
      </c>
      <c r="BV275">
        <v>1</v>
      </c>
      <c r="BW275">
        <v>0</v>
      </c>
      <c r="BX275">
        <v>0</v>
      </c>
      <c r="BY275">
        <v>0</v>
      </c>
      <c r="BZ275">
        <v>0</v>
      </c>
      <c r="CA275">
        <v>0</v>
      </c>
      <c r="CB275">
        <v>1</v>
      </c>
      <c r="CC275">
        <v>0</v>
      </c>
      <c r="CF275">
        <v>0</v>
      </c>
      <c r="CG275">
        <v>1</v>
      </c>
      <c r="CH275">
        <v>1</v>
      </c>
      <c r="CI275" t="s">
        <v>33</v>
      </c>
      <c r="CK275">
        <v>2</v>
      </c>
    </row>
    <row r="276" spans="1:89" x14ac:dyDescent="0.35">
      <c r="A276" t="str">
        <f>_xlfn.XLOOKUP(Table1[[#This Row],[HMIS Project ID]],'Quick HIC'!G:G,'Quick HIC'!D:D,"",0)</f>
        <v>Surry</v>
      </c>
      <c r="B276">
        <v>355</v>
      </c>
      <c r="C276" t="s">
        <v>222</v>
      </c>
      <c r="D276" t="s">
        <v>41</v>
      </c>
      <c r="E276" t="s">
        <v>270</v>
      </c>
      <c r="F276">
        <v>2026</v>
      </c>
      <c r="G276" t="s">
        <v>632</v>
      </c>
      <c r="H276">
        <v>20419</v>
      </c>
      <c r="I276" t="s">
        <v>1013</v>
      </c>
      <c r="K276">
        <v>21073</v>
      </c>
      <c r="L276" s="1">
        <v>46057</v>
      </c>
      <c r="M276" t="s">
        <v>37</v>
      </c>
      <c r="O276">
        <v>379171</v>
      </c>
      <c r="P276" t="s">
        <v>33</v>
      </c>
      <c r="Q276" t="s">
        <v>814</v>
      </c>
      <c r="R276" s="1">
        <v>46057</v>
      </c>
      <c r="S276" t="s">
        <v>24</v>
      </c>
      <c r="T276" s="1">
        <v>46057</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1</v>
      </c>
      <c r="BF276">
        <v>0</v>
      </c>
      <c r="BG276">
        <v>0</v>
      </c>
      <c r="BH276">
        <v>0</v>
      </c>
      <c r="BJ276" t="s">
        <v>1068</v>
      </c>
      <c r="BK276">
        <v>0</v>
      </c>
      <c r="BL276" t="s">
        <v>633</v>
      </c>
      <c r="BN276" t="s">
        <v>246</v>
      </c>
      <c r="BO276" t="s">
        <v>222</v>
      </c>
      <c r="BP276">
        <v>27030</v>
      </c>
      <c r="BQ276">
        <v>0</v>
      </c>
      <c r="BR276">
        <v>0</v>
      </c>
      <c r="BS276">
        <v>0</v>
      </c>
      <c r="BT276">
        <v>0</v>
      </c>
      <c r="BU276">
        <v>0</v>
      </c>
      <c r="BV276">
        <v>4</v>
      </c>
      <c r="BW276">
        <v>0</v>
      </c>
      <c r="BX276">
        <v>0</v>
      </c>
      <c r="BY276">
        <v>0</v>
      </c>
      <c r="BZ276">
        <v>0</v>
      </c>
      <c r="CA276">
        <v>0</v>
      </c>
      <c r="CB276">
        <v>4</v>
      </c>
      <c r="CC276">
        <v>0</v>
      </c>
      <c r="CF276">
        <v>0</v>
      </c>
      <c r="CG276">
        <v>3</v>
      </c>
      <c r="CH276">
        <v>4</v>
      </c>
      <c r="CI276" t="s">
        <v>33</v>
      </c>
      <c r="CK276">
        <v>2</v>
      </c>
    </row>
    <row r="277" spans="1:89" x14ac:dyDescent="0.35">
      <c r="A277" t="str">
        <f>_xlfn.XLOOKUP(Table1[[#This Row],[HMIS Project ID]],'Quick HIC'!G:G,'Quick HIC'!D:D,"",0)</f>
        <v>Warren</v>
      </c>
      <c r="B277">
        <v>275</v>
      </c>
      <c r="C277" t="s">
        <v>222</v>
      </c>
      <c r="D277" t="s">
        <v>41</v>
      </c>
      <c r="E277" t="s">
        <v>270</v>
      </c>
      <c r="F277">
        <v>2026</v>
      </c>
      <c r="G277" t="s">
        <v>632</v>
      </c>
      <c r="H277">
        <v>20419</v>
      </c>
      <c r="I277" t="s">
        <v>741</v>
      </c>
      <c r="K277">
        <v>20833</v>
      </c>
      <c r="L277" s="1">
        <v>46057</v>
      </c>
      <c r="M277" t="s">
        <v>37</v>
      </c>
      <c r="O277">
        <v>379185</v>
      </c>
      <c r="P277" t="s">
        <v>33</v>
      </c>
      <c r="Q277" t="s">
        <v>814</v>
      </c>
      <c r="R277" s="1">
        <v>46057</v>
      </c>
      <c r="S277" t="s">
        <v>24</v>
      </c>
      <c r="T277" s="1">
        <v>45322</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1</v>
      </c>
      <c r="BF277">
        <v>0</v>
      </c>
      <c r="BG277">
        <v>0</v>
      </c>
      <c r="BH277">
        <v>0</v>
      </c>
      <c r="BJ277" t="s">
        <v>1068</v>
      </c>
      <c r="BK277">
        <v>0</v>
      </c>
      <c r="BN277" t="s">
        <v>979</v>
      </c>
      <c r="BO277" t="s">
        <v>222</v>
      </c>
      <c r="BP277">
        <v>27589</v>
      </c>
      <c r="BQ277">
        <v>0</v>
      </c>
      <c r="BR277">
        <v>0</v>
      </c>
      <c r="BS277">
        <v>0</v>
      </c>
      <c r="BT277">
        <v>0</v>
      </c>
      <c r="BU277">
        <v>0</v>
      </c>
      <c r="BV277">
        <v>15</v>
      </c>
      <c r="BW277">
        <v>0</v>
      </c>
      <c r="BX277">
        <v>0</v>
      </c>
      <c r="BY277">
        <v>0</v>
      </c>
      <c r="BZ277">
        <v>0</v>
      </c>
      <c r="CA277">
        <v>0</v>
      </c>
      <c r="CB277">
        <v>15</v>
      </c>
      <c r="CC277">
        <v>0</v>
      </c>
      <c r="CF277">
        <v>0</v>
      </c>
      <c r="CG277">
        <v>12</v>
      </c>
      <c r="CH277">
        <v>15</v>
      </c>
      <c r="CI277" t="s">
        <v>33</v>
      </c>
      <c r="CK277">
        <v>2</v>
      </c>
    </row>
    <row r="278" spans="1:89" x14ac:dyDescent="0.35">
      <c r="A278" t="str">
        <f>_xlfn.XLOOKUP(Table1[[#This Row],[HMIS Project ID]],'Quick HIC'!G:G,'Quick HIC'!D:D,"",0)</f>
        <v>Wayne</v>
      </c>
      <c r="B278">
        <v>276</v>
      </c>
      <c r="C278" t="s">
        <v>222</v>
      </c>
      <c r="D278" t="s">
        <v>41</v>
      </c>
      <c r="E278" t="s">
        <v>270</v>
      </c>
      <c r="F278">
        <v>2026</v>
      </c>
      <c r="G278" t="s">
        <v>632</v>
      </c>
      <c r="H278">
        <v>20419</v>
      </c>
      <c r="I278" t="s">
        <v>742</v>
      </c>
      <c r="K278">
        <v>20834</v>
      </c>
      <c r="L278" s="1">
        <v>46057</v>
      </c>
      <c r="M278" t="s">
        <v>37</v>
      </c>
      <c r="O278">
        <v>379191</v>
      </c>
      <c r="P278" t="s">
        <v>33</v>
      </c>
      <c r="Q278" t="s">
        <v>814</v>
      </c>
      <c r="R278" s="1">
        <v>46057</v>
      </c>
      <c r="S278" t="s">
        <v>24</v>
      </c>
      <c r="T278" s="1">
        <v>45322</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1</v>
      </c>
      <c r="BF278">
        <v>0</v>
      </c>
      <c r="BG278">
        <v>0</v>
      </c>
      <c r="BH278">
        <v>0</v>
      </c>
      <c r="BJ278" t="s">
        <v>1068</v>
      </c>
      <c r="BK278">
        <v>0</v>
      </c>
      <c r="BL278" t="s">
        <v>633</v>
      </c>
      <c r="BN278" t="s">
        <v>246</v>
      </c>
      <c r="BO278" t="s">
        <v>222</v>
      </c>
      <c r="BP278">
        <v>27530</v>
      </c>
      <c r="BQ278">
        <v>0</v>
      </c>
      <c r="BR278">
        <v>0</v>
      </c>
      <c r="BS278">
        <v>0</v>
      </c>
      <c r="BT278">
        <v>0</v>
      </c>
      <c r="BU278">
        <v>0</v>
      </c>
      <c r="BV278">
        <v>11</v>
      </c>
      <c r="BW278">
        <v>0</v>
      </c>
      <c r="BX278">
        <v>0</v>
      </c>
      <c r="BY278">
        <v>0</v>
      </c>
      <c r="BZ278">
        <v>0</v>
      </c>
      <c r="CA278">
        <v>0</v>
      </c>
      <c r="CB278">
        <v>11</v>
      </c>
      <c r="CC278">
        <v>0</v>
      </c>
      <c r="CF278">
        <v>0</v>
      </c>
      <c r="CG278">
        <v>7</v>
      </c>
      <c r="CH278">
        <v>11</v>
      </c>
      <c r="CI278" t="s">
        <v>33</v>
      </c>
      <c r="CK278">
        <v>2</v>
      </c>
    </row>
    <row r="279" spans="1:89" x14ac:dyDescent="0.35">
      <c r="A279" t="str">
        <f>_xlfn.XLOOKUP(Table1[[#This Row],[HMIS Project ID]],'Quick HIC'!G:G,'Quick HIC'!D:D,"",0)</f>
        <v>Wilson</v>
      </c>
      <c r="B279">
        <v>277</v>
      </c>
      <c r="C279" t="s">
        <v>222</v>
      </c>
      <c r="D279" t="s">
        <v>41</v>
      </c>
      <c r="E279" t="s">
        <v>270</v>
      </c>
      <c r="F279">
        <v>2026</v>
      </c>
      <c r="G279" t="s">
        <v>632</v>
      </c>
      <c r="H279">
        <v>20419</v>
      </c>
      <c r="I279" t="s">
        <v>743</v>
      </c>
      <c r="K279">
        <v>20835</v>
      </c>
      <c r="L279" s="1">
        <v>46057</v>
      </c>
      <c r="M279" t="s">
        <v>37</v>
      </c>
      <c r="O279">
        <v>379195</v>
      </c>
      <c r="P279" t="s">
        <v>33</v>
      </c>
      <c r="Q279" t="s">
        <v>814</v>
      </c>
      <c r="R279" s="1">
        <v>46057</v>
      </c>
      <c r="S279" t="s">
        <v>24</v>
      </c>
      <c r="T279" s="1">
        <v>45322</v>
      </c>
      <c r="V279">
        <v>0</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0</v>
      </c>
      <c r="AT279">
        <v>0</v>
      </c>
      <c r="AU279">
        <v>0</v>
      </c>
      <c r="AV279">
        <v>0</v>
      </c>
      <c r="AW279">
        <v>0</v>
      </c>
      <c r="AX279">
        <v>0</v>
      </c>
      <c r="AY279">
        <v>0</v>
      </c>
      <c r="AZ279">
        <v>0</v>
      </c>
      <c r="BA279">
        <v>0</v>
      </c>
      <c r="BB279">
        <v>0</v>
      </c>
      <c r="BC279">
        <v>0</v>
      </c>
      <c r="BD279">
        <v>0</v>
      </c>
      <c r="BE279">
        <v>1</v>
      </c>
      <c r="BF279">
        <v>0</v>
      </c>
      <c r="BG279">
        <v>0</v>
      </c>
      <c r="BH279">
        <v>0</v>
      </c>
      <c r="BJ279" t="s">
        <v>1068</v>
      </c>
      <c r="BK279">
        <v>0</v>
      </c>
      <c r="BN279" t="s">
        <v>980</v>
      </c>
      <c r="BO279" t="s">
        <v>222</v>
      </c>
      <c r="BP279">
        <v>27822</v>
      </c>
      <c r="BQ279">
        <v>0</v>
      </c>
      <c r="BR279">
        <v>0</v>
      </c>
      <c r="BS279">
        <v>0</v>
      </c>
      <c r="BT279">
        <v>0</v>
      </c>
      <c r="BU279">
        <v>0</v>
      </c>
      <c r="BV279">
        <v>12</v>
      </c>
      <c r="BW279">
        <v>0</v>
      </c>
      <c r="BX279">
        <v>0</v>
      </c>
      <c r="BY279">
        <v>0</v>
      </c>
      <c r="BZ279">
        <v>0</v>
      </c>
      <c r="CA279">
        <v>0</v>
      </c>
      <c r="CB279">
        <v>12</v>
      </c>
      <c r="CC279">
        <v>0</v>
      </c>
      <c r="CF279">
        <v>0</v>
      </c>
      <c r="CG279">
        <v>10</v>
      </c>
      <c r="CH279">
        <v>12</v>
      </c>
      <c r="CI279" t="s">
        <v>33</v>
      </c>
      <c r="CK279">
        <v>2</v>
      </c>
    </row>
    <row r="280" spans="1:89" x14ac:dyDescent="0.35">
      <c r="A280" t="str">
        <f>_xlfn.XLOOKUP(Table1[[#This Row],[HMIS Project ID]],'Quick HIC'!G:G,'Quick HIC'!D:D,"",0)</f>
        <v>Onslow</v>
      </c>
      <c r="B280">
        <v>19</v>
      </c>
      <c r="C280" t="s">
        <v>222</v>
      </c>
      <c r="D280" t="s">
        <v>41</v>
      </c>
      <c r="E280" t="s">
        <v>270</v>
      </c>
      <c r="F280">
        <v>2026</v>
      </c>
      <c r="G280" t="s">
        <v>325</v>
      </c>
      <c r="H280">
        <v>1757</v>
      </c>
      <c r="I280" t="s">
        <v>326</v>
      </c>
      <c r="K280">
        <v>1758</v>
      </c>
      <c r="L280" s="1">
        <v>46057</v>
      </c>
      <c r="M280" t="s">
        <v>36</v>
      </c>
      <c r="N280" t="s">
        <v>234</v>
      </c>
      <c r="O280">
        <v>371452</v>
      </c>
      <c r="P280" t="s">
        <v>34</v>
      </c>
      <c r="Q280" t="s">
        <v>814</v>
      </c>
      <c r="R280" s="1">
        <v>46057</v>
      </c>
      <c r="S280" t="s">
        <v>24</v>
      </c>
      <c r="T280" s="1">
        <v>42032</v>
      </c>
      <c r="V280">
        <v>1</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c r="AU280">
        <v>0</v>
      </c>
      <c r="AV280">
        <v>0</v>
      </c>
      <c r="AW280">
        <v>0</v>
      </c>
      <c r="AX280">
        <v>0</v>
      </c>
      <c r="AY280">
        <v>0</v>
      </c>
      <c r="AZ280">
        <v>0</v>
      </c>
      <c r="BA280">
        <v>0</v>
      </c>
      <c r="BB280">
        <v>0</v>
      </c>
      <c r="BC280">
        <v>0</v>
      </c>
      <c r="BD280">
        <v>0</v>
      </c>
      <c r="BE280">
        <v>0</v>
      </c>
      <c r="BF280">
        <v>0</v>
      </c>
      <c r="BG280">
        <v>0</v>
      </c>
      <c r="BH280">
        <v>0</v>
      </c>
      <c r="BJ280" t="s">
        <v>1067</v>
      </c>
      <c r="BK280">
        <v>0</v>
      </c>
      <c r="BL280" t="s">
        <v>327</v>
      </c>
      <c r="BN280" t="s">
        <v>328</v>
      </c>
      <c r="BO280" t="s">
        <v>222</v>
      </c>
      <c r="BP280">
        <v>28546</v>
      </c>
      <c r="BQ280">
        <v>7</v>
      </c>
      <c r="BR280">
        <v>2</v>
      </c>
      <c r="BS280">
        <v>0</v>
      </c>
      <c r="BT280">
        <v>0</v>
      </c>
      <c r="BU280">
        <v>0</v>
      </c>
      <c r="BV280">
        <v>19</v>
      </c>
      <c r="BW280">
        <v>0</v>
      </c>
      <c r="BX280">
        <v>0</v>
      </c>
      <c r="BY280">
        <v>0</v>
      </c>
      <c r="BZ280">
        <v>0</v>
      </c>
      <c r="CA280">
        <v>0</v>
      </c>
      <c r="CB280">
        <v>26</v>
      </c>
      <c r="CC280">
        <v>0</v>
      </c>
      <c r="CF280">
        <v>0</v>
      </c>
      <c r="CG280">
        <v>26</v>
      </c>
      <c r="CH280">
        <v>26</v>
      </c>
      <c r="CI280" t="s">
        <v>33</v>
      </c>
      <c r="CK280">
        <v>2</v>
      </c>
    </row>
    <row r="281" spans="1:89" x14ac:dyDescent="0.35">
      <c r="A281" t="str">
        <f>_xlfn.XLOOKUP(Table1[[#This Row],[HMIS Project ID]],'Quick HIC'!G:G,'Quick HIC'!D:D,"",0)</f>
        <v>Onslow</v>
      </c>
      <c r="B281">
        <v>140</v>
      </c>
      <c r="C281" t="s">
        <v>222</v>
      </c>
      <c r="D281" t="s">
        <v>41</v>
      </c>
      <c r="E281" t="s">
        <v>270</v>
      </c>
      <c r="F281">
        <v>2026</v>
      </c>
      <c r="G281" t="s">
        <v>325</v>
      </c>
      <c r="H281">
        <v>1757</v>
      </c>
      <c r="I281" t="s">
        <v>600</v>
      </c>
      <c r="K281">
        <v>20144</v>
      </c>
      <c r="L281" s="1">
        <v>46057</v>
      </c>
      <c r="M281" t="s">
        <v>39</v>
      </c>
      <c r="O281">
        <v>371452</v>
      </c>
      <c r="P281" t="s">
        <v>34</v>
      </c>
      <c r="Q281" t="s">
        <v>814</v>
      </c>
      <c r="R281" s="1">
        <v>46057</v>
      </c>
      <c r="S281" t="s">
        <v>24</v>
      </c>
      <c r="T281" s="1">
        <v>43831</v>
      </c>
      <c r="V281">
        <v>0</v>
      </c>
      <c r="W281">
        <v>1</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J281" t="s">
        <v>1068</v>
      </c>
      <c r="BK281">
        <v>0</v>
      </c>
      <c r="BL281" t="s">
        <v>327</v>
      </c>
      <c r="BN281" t="s">
        <v>328</v>
      </c>
      <c r="BO281" t="s">
        <v>222</v>
      </c>
      <c r="BP281">
        <v>28540</v>
      </c>
      <c r="BQ281">
        <v>3</v>
      </c>
      <c r="BR281">
        <v>1</v>
      </c>
      <c r="BS281">
        <v>0</v>
      </c>
      <c r="BT281">
        <v>0</v>
      </c>
      <c r="BU281">
        <v>0</v>
      </c>
      <c r="BV281">
        <v>2</v>
      </c>
      <c r="BW281">
        <v>0</v>
      </c>
      <c r="BX281">
        <v>0</v>
      </c>
      <c r="BY281">
        <v>0</v>
      </c>
      <c r="BZ281">
        <v>0</v>
      </c>
      <c r="CA281">
        <v>0</v>
      </c>
      <c r="CB281">
        <v>5</v>
      </c>
      <c r="CC281">
        <v>0</v>
      </c>
      <c r="CF281">
        <v>0</v>
      </c>
      <c r="CG281">
        <v>5</v>
      </c>
      <c r="CH281">
        <v>5</v>
      </c>
      <c r="CI281" t="s">
        <v>33</v>
      </c>
      <c r="CK281">
        <v>2</v>
      </c>
    </row>
    <row r="282" spans="1:89" x14ac:dyDescent="0.35">
      <c r="A282" t="str">
        <f>_xlfn.XLOOKUP(Table1[[#This Row],[HMIS Project ID]],'Quick HIC'!G:G,'Quick HIC'!D:D,"",0)</f>
        <v>Onslow</v>
      </c>
      <c r="B282">
        <v>55</v>
      </c>
      <c r="C282" t="s">
        <v>222</v>
      </c>
      <c r="D282" t="s">
        <v>41</v>
      </c>
      <c r="E282" t="s">
        <v>270</v>
      </c>
      <c r="F282">
        <v>2026</v>
      </c>
      <c r="G282" t="s">
        <v>417</v>
      </c>
      <c r="H282">
        <v>4929</v>
      </c>
      <c r="I282" t="s">
        <v>418</v>
      </c>
      <c r="K282">
        <v>4930</v>
      </c>
      <c r="L282" s="1">
        <v>46057</v>
      </c>
      <c r="M282" t="s">
        <v>36</v>
      </c>
      <c r="N282" t="s">
        <v>234</v>
      </c>
      <c r="O282">
        <v>379133</v>
      </c>
      <c r="P282" t="s">
        <v>32</v>
      </c>
      <c r="Q282" t="s">
        <v>814</v>
      </c>
      <c r="R282" s="1">
        <v>46057</v>
      </c>
      <c r="S282" t="s">
        <v>42</v>
      </c>
      <c r="T282" s="1">
        <v>40179</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v>0</v>
      </c>
      <c r="AS282">
        <v>0</v>
      </c>
      <c r="AT282">
        <v>0</v>
      </c>
      <c r="AU282">
        <v>0</v>
      </c>
      <c r="AV282">
        <v>0</v>
      </c>
      <c r="AW282">
        <v>0</v>
      </c>
      <c r="AX282">
        <v>0</v>
      </c>
      <c r="AY282">
        <v>0</v>
      </c>
      <c r="AZ282">
        <v>0</v>
      </c>
      <c r="BA282">
        <v>0</v>
      </c>
      <c r="BB282">
        <v>0</v>
      </c>
      <c r="BC282">
        <v>0</v>
      </c>
      <c r="BD282">
        <v>0</v>
      </c>
      <c r="BE282">
        <v>0</v>
      </c>
      <c r="BF282">
        <v>0</v>
      </c>
      <c r="BG282">
        <v>0</v>
      </c>
      <c r="BH282">
        <v>1</v>
      </c>
      <c r="BI282" t="s">
        <v>419</v>
      </c>
      <c r="BJ282" t="s">
        <v>1067</v>
      </c>
      <c r="BK282">
        <v>1</v>
      </c>
      <c r="BN282" t="s">
        <v>328</v>
      </c>
      <c r="BO282" t="s">
        <v>222</v>
      </c>
      <c r="BP282">
        <v>28540</v>
      </c>
      <c r="BQ282">
        <v>10</v>
      </c>
      <c r="BR282">
        <v>5</v>
      </c>
      <c r="BS282">
        <v>0</v>
      </c>
      <c r="BT282">
        <v>0</v>
      </c>
      <c r="BU282">
        <v>0</v>
      </c>
      <c r="BV282">
        <v>0</v>
      </c>
      <c r="BW282">
        <v>0</v>
      </c>
      <c r="BX282">
        <v>0</v>
      </c>
      <c r="BY282">
        <v>0</v>
      </c>
      <c r="BZ282">
        <v>0</v>
      </c>
      <c r="CA282">
        <v>0</v>
      </c>
      <c r="CB282">
        <v>10</v>
      </c>
      <c r="CC282">
        <v>0</v>
      </c>
      <c r="CF282">
        <v>0</v>
      </c>
      <c r="CG282">
        <v>7</v>
      </c>
      <c r="CH282">
        <v>10</v>
      </c>
      <c r="CI282" t="s">
        <v>33</v>
      </c>
      <c r="CK282">
        <v>2</v>
      </c>
    </row>
    <row r="283" spans="1:89" x14ac:dyDescent="0.35">
      <c r="A283" t="str">
        <f>_xlfn.XLOOKUP(Table1[[#This Row],[HMIS Project ID]],'Quick HIC'!G:G,'Quick HIC'!D:D,"",0)</f>
        <v>Onslow</v>
      </c>
      <c r="B283">
        <v>244</v>
      </c>
      <c r="C283" t="s">
        <v>222</v>
      </c>
      <c r="D283" t="s">
        <v>41</v>
      </c>
      <c r="E283" t="s">
        <v>270</v>
      </c>
      <c r="F283">
        <v>2026</v>
      </c>
      <c r="G283" t="s">
        <v>417</v>
      </c>
      <c r="H283">
        <v>4929</v>
      </c>
      <c r="I283" t="s">
        <v>966</v>
      </c>
      <c r="K283">
        <v>20746</v>
      </c>
      <c r="L283" s="1">
        <v>46057</v>
      </c>
      <c r="M283" t="s">
        <v>36</v>
      </c>
      <c r="N283" t="s">
        <v>234</v>
      </c>
      <c r="O283">
        <v>379133</v>
      </c>
      <c r="P283" t="s">
        <v>32</v>
      </c>
      <c r="Q283" t="s">
        <v>814</v>
      </c>
      <c r="R283" s="1">
        <v>46057</v>
      </c>
      <c r="S283" t="s">
        <v>42</v>
      </c>
      <c r="T283" s="1">
        <v>44588</v>
      </c>
      <c r="V283">
        <v>0</v>
      </c>
      <c r="W283">
        <v>0</v>
      </c>
      <c r="X283">
        <v>0</v>
      </c>
      <c r="Y283">
        <v>0</v>
      </c>
      <c r="Z283">
        <v>0</v>
      </c>
      <c r="AA283">
        <v>0</v>
      </c>
      <c r="AB283">
        <v>0</v>
      </c>
      <c r="AC283">
        <v>0</v>
      </c>
      <c r="AD283">
        <v>0</v>
      </c>
      <c r="AE283">
        <v>0</v>
      </c>
      <c r="AF283">
        <v>0</v>
      </c>
      <c r="AG283">
        <v>0</v>
      </c>
      <c r="AH283">
        <v>0</v>
      </c>
      <c r="AI283">
        <v>0</v>
      </c>
      <c r="AJ283">
        <v>0</v>
      </c>
      <c r="AK283">
        <v>0</v>
      </c>
      <c r="AL283">
        <v>0</v>
      </c>
      <c r="AM283">
        <v>0</v>
      </c>
      <c r="AN283">
        <v>0</v>
      </c>
      <c r="AO283">
        <v>0</v>
      </c>
      <c r="AP283">
        <v>0</v>
      </c>
      <c r="AQ283">
        <v>0</v>
      </c>
      <c r="AR283">
        <v>0</v>
      </c>
      <c r="AS283">
        <v>0</v>
      </c>
      <c r="AT283">
        <v>0</v>
      </c>
      <c r="AU283">
        <v>0</v>
      </c>
      <c r="AV283">
        <v>0</v>
      </c>
      <c r="AW283">
        <v>0</v>
      </c>
      <c r="AX283">
        <v>0</v>
      </c>
      <c r="AY283">
        <v>0</v>
      </c>
      <c r="AZ283">
        <v>0</v>
      </c>
      <c r="BA283">
        <v>0</v>
      </c>
      <c r="BB283">
        <v>0</v>
      </c>
      <c r="BC283">
        <v>0</v>
      </c>
      <c r="BD283">
        <v>0</v>
      </c>
      <c r="BE283">
        <v>0</v>
      </c>
      <c r="BF283">
        <v>0</v>
      </c>
      <c r="BG283">
        <v>0</v>
      </c>
      <c r="BH283">
        <v>1</v>
      </c>
      <c r="BI283" t="s">
        <v>266</v>
      </c>
      <c r="BJ283" t="s">
        <v>1066</v>
      </c>
      <c r="BK283">
        <v>1</v>
      </c>
      <c r="BN283" t="s">
        <v>328</v>
      </c>
      <c r="BO283" t="s">
        <v>222</v>
      </c>
      <c r="BP283">
        <v>28540</v>
      </c>
      <c r="BQ283">
        <v>0</v>
      </c>
      <c r="BR283">
        <v>0</v>
      </c>
      <c r="BS283">
        <v>0</v>
      </c>
      <c r="BT283">
        <v>0</v>
      </c>
      <c r="BU283">
        <v>0</v>
      </c>
      <c r="BV283">
        <v>0</v>
      </c>
      <c r="BW283">
        <v>0</v>
      </c>
      <c r="BX283">
        <v>0</v>
      </c>
      <c r="BY283">
        <v>0</v>
      </c>
      <c r="BZ283">
        <v>0</v>
      </c>
      <c r="CA283">
        <v>0</v>
      </c>
      <c r="CB283">
        <v>0</v>
      </c>
      <c r="CC283">
        <v>0</v>
      </c>
      <c r="CF283">
        <v>10</v>
      </c>
      <c r="CG283">
        <v>10</v>
      </c>
      <c r="CH283">
        <v>10</v>
      </c>
      <c r="CI283" t="s">
        <v>33</v>
      </c>
      <c r="CK283">
        <v>2</v>
      </c>
    </row>
    <row r="284" spans="1:89" x14ac:dyDescent="0.35">
      <c r="A284" t="str">
        <f>_xlfn.XLOOKUP(Table1[[#This Row],[HMIS Project ID]],'Quick HIC'!G:G,'Quick HIC'!D:D,"",0)</f>
        <v>Beaufort</v>
      </c>
      <c r="B284">
        <v>125</v>
      </c>
      <c r="C284" t="s">
        <v>222</v>
      </c>
      <c r="D284" t="s">
        <v>41</v>
      </c>
      <c r="E284" t="s">
        <v>270</v>
      </c>
      <c r="F284">
        <v>2026</v>
      </c>
      <c r="G284" t="s">
        <v>566</v>
      </c>
      <c r="H284">
        <v>20019</v>
      </c>
      <c r="I284" t="s">
        <v>897</v>
      </c>
      <c r="K284">
        <v>20020</v>
      </c>
      <c r="L284" s="1">
        <v>46057</v>
      </c>
      <c r="M284" t="s">
        <v>36</v>
      </c>
      <c r="N284" t="s">
        <v>234</v>
      </c>
      <c r="O284">
        <v>379013</v>
      </c>
      <c r="P284" t="s">
        <v>33</v>
      </c>
      <c r="Q284" t="s">
        <v>814</v>
      </c>
      <c r="R284" s="1">
        <v>45686</v>
      </c>
      <c r="S284" t="s">
        <v>24</v>
      </c>
      <c r="T284" s="1">
        <v>43487</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0</v>
      </c>
      <c r="AR284">
        <v>0</v>
      </c>
      <c r="AS284">
        <v>0</v>
      </c>
      <c r="AT284">
        <v>0</v>
      </c>
      <c r="AU284">
        <v>0</v>
      </c>
      <c r="AV284">
        <v>0</v>
      </c>
      <c r="AW284">
        <v>0</v>
      </c>
      <c r="AX284">
        <v>0</v>
      </c>
      <c r="AY284">
        <v>0</v>
      </c>
      <c r="AZ284">
        <v>0</v>
      </c>
      <c r="BA284">
        <v>0</v>
      </c>
      <c r="BB284">
        <v>0</v>
      </c>
      <c r="BC284">
        <v>0</v>
      </c>
      <c r="BD284">
        <v>0</v>
      </c>
      <c r="BE284">
        <v>0</v>
      </c>
      <c r="BF284">
        <v>0</v>
      </c>
      <c r="BG284">
        <v>0</v>
      </c>
      <c r="BH284">
        <v>1</v>
      </c>
      <c r="BI284" t="s">
        <v>266</v>
      </c>
      <c r="BJ284" t="s">
        <v>1067</v>
      </c>
      <c r="BK284">
        <v>0</v>
      </c>
      <c r="BL284" t="s">
        <v>567</v>
      </c>
      <c r="BN284" t="s">
        <v>324</v>
      </c>
      <c r="BO284" t="s">
        <v>222</v>
      </c>
      <c r="BP284">
        <v>27889</v>
      </c>
      <c r="BQ284">
        <v>0</v>
      </c>
      <c r="BR284">
        <v>0</v>
      </c>
      <c r="BS284">
        <v>0</v>
      </c>
      <c r="BT284">
        <v>0</v>
      </c>
      <c r="BU284">
        <v>0</v>
      </c>
      <c r="BV284">
        <v>4</v>
      </c>
      <c r="BW284">
        <v>0</v>
      </c>
      <c r="BX284">
        <v>0</v>
      </c>
      <c r="BY284">
        <v>0</v>
      </c>
      <c r="BZ284">
        <v>0</v>
      </c>
      <c r="CA284">
        <v>0</v>
      </c>
      <c r="CB284">
        <v>4</v>
      </c>
      <c r="CC284">
        <v>0</v>
      </c>
      <c r="CF284">
        <v>0</v>
      </c>
      <c r="CG284">
        <v>4</v>
      </c>
      <c r="CH284">
        <v>4</v>
      </c>
      <c r="CI284" t="s">
        <v>33</v>
      </c>
      <c r="CK284">
        <v>2</v>
      </c>
    </row>
    <row r="285" spans="1:89" x14ac:dyDescent="0.35">
      <c r="A285" t="str">
        <f>_xlfn.XLOOKUP(Table1[[#This Row],[HMIS Project ID]],'Quick HIC'!G:G,'Quick HIC'!D:D,"",0)</f>
        <v>Burke</v>
      </c>
      <c r="B285">
        <v>56</v>
      </c>
      <c r="C285" t="s">
        <v>222</v>
      </c>
      <c r="D285" t="s">
        <v>41</v>
      </c>
      <c r="E285" t="s">
        <v>270</v>
      </c>
      <c r="F285">
        <v>2026</v>
      </c>
      <c r="G285" t="s">
        <v>420</v>
      </c>
      <c r="H285">
        <v>1188</v>
      </c>
      <c r="I285" t="s">
        <v>421</v>
      </c>
      <c r="K285">
        <v>4931</v>
      </c>
      <c r="L285" s="1">
        <v>46057</v>
      </c>
      <c r="M285" t="s">
        <v>36</v>
      </c>
      <c r="N285" t="s">
        <v>234</v>
      </c>
      <c r="O285">
        <v>379023</v>
      </c>
      <c r="P285" t="s">
        <v>32</v>
      </c>
      <c r="Q285" t="s">
        <v>814</v>
      </c>
      <c r="R285" s="1">
        <v>46057</v>
      </c>
      <c r="S285" t="s">
        <v>42</v>
      </c>
      <c r="T285" s="1">
        <v>40179</v>
      </c>
      <c r="V285">
        <v>0</v>
      </c>
      <c r="W285">
        <v>0</v>
      </c>
      <c r="X285">
        <v>0</v>
      </c>
      <c r="Y285">
        <v>0</v>
      </c>
      <c r="Z285">
        <v>0</v>
      </c>
      <c r="AA285">
        <v>0</v>
      </c>
      <c r="AB285">
        <v>0</v>
      </c>
      <c r="AC285">
        <v>0</v>
      </c>
      <c r="AD285">
        <v>0</v>
      </c>
      <c r="AE285">
        <v>0</v>
      </c>
      <c r="AF285">
        <v>0</v>
      </c>
      <c r="AG285">
        <v>0</v>
      </c>
      <c r="AH285">
        <v>0</v>
      </c>
      <c r="AI285">
        <v>0</v>
      </c>
      <c r="AJ285">
        <v>0</v>
      </c>
      <c r="AK285">
        <v>0</v>
      </c>
      <c r="AL285">
        <v>0</v>
      </c>
      <c r="AM285">
        <v>0</v>
      </c>
      <c r="AN285">
        <v>0</v>
      </c>
      <c r="AO285">
        <v>0</v>
      </c>
      <c r="AP285">
        <v>0</v>
      </c>
      <c r="AQ285">
        <v>0</v>
      </c>
      <c r="AR285">
        <v>0</v>
      </c>
      <c r="AS285">
        <v>0</v>
      </c>
      <c r="AT285">
        <v>0</v>
      </c>
      <c r="AU285">
        <v>0</v>
      </c>
      <c r="AV285">
        <v>0</v>
      </c>
      <c r="AW285">
        <v>0</v>
      </c>
      <c r="AX285">
        <v>0</v>
      </c>
      <c r="AY285">
        <v>0</v>
      </c>
      <c r="AZ285">
        <v>0</v>
      </c>
      <c r="BA285">
        <v>0</v>
      </c>
      <c r="BB285">
        <v>0</v>
      </c>
      <c r="BC285">
        <v>0</v>
      </c>
      <c r="BD285">
        <v>0</v>
      </c>
      <c r="BE285">
        <v>0</v>
      </c>
      <c r="BF285">
        <v>0</v>
      </c>
      <c r="BG285">
        <v>0</v>
      </c>
      <c r="BH285">
        <v>1</v>
      </c>
      <c r="BI285" t="s">
        <v>489</v>
      </c>
      <c r="BJ285" t="s">
        <v>1067</v>
      </c>
      <c r="BK285">
        <v>1</v>
      </c>
      <c r="BN285" t="s">
        <v>422</v>
      </c>
      <c r="BO285" t="s">
        <v>222</v>
      </c>
      <c r="BP285">
        <v>28655</v>
      </c>
      <c r="BQ285">
        <v>11</v>
      </c>
      <c r="BR285">
        <v>3</v>
      </c>
      <c r="BS285">
        <v>0</v>
      </c>
      <c r="BT285">
        <v>0</v>
      </c>
      <c r="BU285">
        <v>0</v>
      </c>
      <c r="BV285">
        <v>6</v>
      </c>
      <c r="BW285">
        <v>0</v>
      </c>
      <c r="BX285">
        <v>0</v>
      </c>
      <c r="BY285">
        <v>0</v>
      </c>
      <c r="BZ285">
        <v>0</v>
      </c>
      <c r="CA285">
        <v>0</v>
      </c>
      <c r="CB285">
        <v>17</v>
      </c>
      <c r="CC285">
        <v>0</v>
      </c>
      <c r="CF285">
        <v>0</v>
      </c>
      <c r="CG285">
        <v>10</v>
      </c>
      <c r="CH285">
        <v>17</v>
      </c>
      <c r="CI285" t="s">
        <v>33</v>
      </c>
      <c r="CK285">
        <v>2</v>
      </c>
    </row>
    <row r="286" spans="1:89" x14ac:dyDescent="0.35">
      <c r="A286" t="str">
        <f>_xlfn.XLOOKUP(Table1[[#This Row],[HMIS Project ID]],'Quick HIC'!G:G,'Quick HIC'!D:D,"",0)</f>
        <v>Rutherford</v>
      </c>
      <c r="B286">
        <v>115</v>
      </c>
      <c r="C286" t="s">
        <v>222</v>
      </c>
      <c r="D286" t="s">
        <v>41</v>
      </c>
      <c r="E286" t="s">
        <v>270</v>
      </c>
      <c r="F286">
        <v>2026</v>
      </c>
      <c r="G286" t="s">
        <v>881</v>
      </c>
      <c r="H286">
        <v>7021</v>
      </c>
      <c r="I286" t="s">
        <v>891</v>
      </c>
      <c r="K286">
        <v>7256</v>
      </c>
      <c r="L286" s="1">
        <v>46057</v>
      </c>
      <c r="M286" t="s">
        <v>36</v>
      </c>
      <c r="N286" t="s">
        <v>234</v>
      </c>
      <c r="O286">
        <v>379161</v>
      </c>
      <c r="P286" t="s">
        <v>33</v>
      </c>
      <c r="Q286" t="s">
        <v>814</v>
      </c>
      <c r="R286" s="1">
        <v>46057</v>
      </c>
      <c r="S286" t="s">
        <v>24</v>
      </c>
      <c r="T286" s="1">
        <v>42760</v>
      </c>
      <c r="V286">
        <v>0</v>
      </c>
      <c r="W286">
        <v>0</v>
      </c>
      <c r="X286">
        <v>0</v>
      </c>
      <c r="Y286">
        <v>0</v>
      </c>
      <c r="Z286">
        <v>0</v>
      </c>
      <c r="AA286">
        <v>0</v>
      </c>
      <c r="AB286">
        <v>0</v>
      </c>
      <c r="AC286">
        <v>0</v>
      </c>
      <c r="AD286">
        <v>0</v>
      </c>
      <c r="AE286">
        <v>0</v>
      </c>
      <c r="AF286">
        <v>0</v>
      </c>
      <c r="AG286">
        <v>0</v>
      </c>
      <c r="AH286">
        <v>0</v>
      </c>
      <c r="AI286">
        <v>0</v>
      </c>
      <c r="AJ286">
        <v>0</v>
      </c>
      <c r="AK286">
        <v>0</v>
      </c>
      <c r="AL286">
        <v>0</v>
      </c>
      <c r="AM286">
        <v>0</v>
      </c>
      <c r="AN286">
        <v>0</v>
      </c>
      <c r="AO286">
        <v>0</v>
      </c>
      <c r="AP286">
        <v>0</v>
      </c>
      <c r="AQ286">
        <v>0</v>
      </c>
      <c r="AR286">
        <v>0</v>
      </c>
      <c r="AS286">
        <v>0</v>
      </c>
      <c r="AT286">
        <v>0</v>
      </c>
      <c r="AU286">
        <v>0</v>
      </c>
      <c r="AV286">
        <v>0</v>
      </c>
      <c r="AW286">
        <v>0</v>
      </c>
      <c r="AX286">
        <v>0</v>
      </c>
      <c r="AY286">
        <v>0</v>
      </c>
      <c r="AZ286">
        <v>0</v>
      </c>
      <c r="BA286">
        <v>0</v>
      </c>
      <c r="BB286">
        <v>0</v>
      </c>
      <c r="BC286">
        <v>0</v>
      </c>
      <c r="BD286">
        <v>0</v>
      </c>
      <c r="BE286">
        <v>0</v>
      </c>
      <c r="BF286">
        <v>0</v>
      </c>
      <c r="BG286">
        <v>0</v>
      </c>
      <c r="BH286">
        <v>1</v>
      </c>
      <c r="BI286" t="s">
        <v>266</v>
      </c>
      <c r="BJ286" t="s">
        <v>1067</v>
      </c>
      <c r="BK286">
        <v>0</v>
      </c>
      <c r="BL286" t="s">
        <v>892</v>
      </c>
      <c r="BN286" t="s">
        <v>550</v>
      </c>
      <c r="BO286" t="s">
        <v>222</v>
      </c>
      <c r="BP286">
        <v>28114</v>
      </c>
      <c r="BQ286">
        <v>27</v>
      </c>
      <c r="BR286">
        <v>3</v>
      </c>
      <c r="BS286">
        <v>0</v>
      </c>
      <c r="BT286">
        <v>0</v>
      </c>
      <c r="BU286">
        <v>0</v>
      </c>
      <c r="BV286">
        <v>8</v>
      </c>
      <c r="BW286">
        <v>0</v>
      </c>
      <c r="BX286">
        <v>0</v>
      </c>
      <c r="BY286">
        <v>0</v>
      </c>
      <c r="BZ286">
        <v>0</v>
      </c>
      <c r="CA286">
        <v>0</v>
      </c>
      <c r="CB286">
        <v>35</v>
      </c>
      <c r="CC286">
        <v>0</v>
      </c>
      <c r="CF286">
        <v>0</v>
      </c>
      <c r="CG286">
        <v>15</v>
      </c>
      <c r="CH286">
        <v>35</v>
      </c>
      <c r="CI286" t="s">
        <v>33</v>
      </c>
      <c r="CK286">
        <v>2</v>
      </c>
    </row>
    <row r="287" spans="1:89" x14ac:dyDescent="0.35">
      <c r="A287" t="str">
        <f>_xlfn.XLOOKUP(Table1[[#This Row],[HMIS Project ID]],'Quick HIC'!G:G,'Quick HIC'!D:D,"",0)</f>
        <v>Rutherford</v>
      </c>
      <c r="B287">
        <v>103</v>
      </c>
      <c r="C287" t="s">
        <v>222</v>
      </c>
      <c r="D287" t="s">
        <v>41</v>
      </c>
      <c r="E287" t="s">
        <v>270</v>
      </c>
      <c r="F287">
        <v>2026</v>
      </c>
      <c r="G287" t="s">
        <v>881</v>
      </c>
      <c r="H287">
        <v>7021</v>
      </c>
      <c r="I287" t="s">
        <v>882</v>
      </c>
      <c r="K287">
        <v>7023</v>
      </c>
      <c r="L287" s="1">
        <v>46057</v>
      </c>
      <c r="M287" t="s">
        <v>36</v>
      </c>
      <c r="N287" t="s">
        <v>234</v>
      </c>
      <c r="O287">
        <v>379161</v>
      </c>
      <c r="P287" t="s">
        <v>33</v>
      </c>
      <c r="Q287" t="s">
        <v>814</v>
      </c>
      <c r="R287" s="1">
        <v>46057</v>
      </c>
      <c r="S287" t="s">
        <v>24</v>
      </c>
      <c r="T287" s="1">
        <v>42370</v>
      </c>
      <c r="V287">
        <v>0</v>
      </c>
      <c r="W287">
        <v>0</v>
      </c>
      <c r="X287">
        <v>0</v>
      </c>
      <c r="Y287">
        <v>0</v>
      </c>
      <c r="Z287">
        <v>0</v>
      </c>
      <c r="AA287">
        <v>0</v>
      </c>
      <c r="AB287">
        <v>0</v>
      </c>
      <c r="AC287">
        <v>0</v>
      </c>
      <c r="AD287">
        <v>0</v>
      </c>
      <c r="AE287">
        <v>0</v>
      </c>
      <c r="AF287">
        <v>0</v>
      </c>
      <c r="AG287">
        <v>0</v>
      </c>
      <c r="AH287">
        <v>0</v>
      </c>
      <c r="AI287">
        <v>0</v>
      </c>
      <c r="AJ287">
        <v>0</v>
      </c>
      <c r="AK287">
        <v>0</v>
      </c>
      <c r="AL287">
        <v>0</v>
      </c>
      <c r="AM287">
        <v>0</v>
      </c>
      <c r="AN287">
        <v>0</v>
      </c>
      <c r="AO287">
        <v>0</v>
      </c>
      <c r="AP287">
        <v>0</v>
      </c>
      <c r="AQ287">
        <v>0</v>
      </c>
      <c r="AR287">
        <v>0</v>
      </c>
      <c r="AS287">
        <v>0</v>
      </c>
      <c r="AT287">
        <v>0</v>
      </c>
      <c r="AU287">
        <v>0</v>
      </c>
      <c r="AV287">
        <v>0</v>
      </c>
      <c r="AW287">
        <v>0</v>
      </c>
      <c r="AX287">
        <v>0</v>
      </c>
      <c r="AY287">
        <v>0</v>
      </c>
      <c r="AZ287">
        <v>0</v>
      </c>
      <c r="BA287">
        <v>0</v>
      </c>
      <c r="BB287">
        <v>0</v>
      </c>
      <c r="BC287">
        <v>0</v>
      </c>
      <c r="BD287">
        <v>0</v>
      </c>
      <c r="BE287">
        <v>0</v>
      </c>
      <c r="BF287">
        <v>0</v>
      </c>
      <c r="BG287">
        <v>0</v>
      </c>
      <c r="BH287">
        <v>1</v>
      </c>
      <c r="BI287" t="s">
        <v>856</v>
      </c>
      <c r="BJ287" t="s">
        <v>1067</v>
      </c>
      <c r="BK287">
        <v>0</v>
      </c>
      <c r="BL287" t="s">
        <v>883</v>
      </c>
      <c r="BN287" t="s">
        <v>550</v>
      </c>
      <c r="BO287" t="s">
        <v>222</v>
      </c>
      <c r="BP287">
        <v>28043</v>
      </c>
      <c r="BQ287">
        <v>0</v>
      </c>
      <c r="BR287">
        <v>0</v>
      </c>
      <c r="BS287">
        <v>0</v>
      </c>
      <c r="BT287">
        <v>0</v>
      </c>
      <c r="BU287">
        <v>0</v>
      </c>
      <c r="BV287">
        <v>35</v>
      </c>
      <c r="BW287">
        <v>0</v>
      </c>
      <c r="BX287">
        <v>0</v>
      </c>
      <c r="BY287">
        <v>0</v>
      </c>
      <c r="BZ287">
        <v>0</v>
      </c>
      <c r="CA287">
        <v>0</v>
      </c>
      <c r="CB287">
        <v>35</v>
      </c>
      <c r="CC287">
        <v>0</v>
      </c>
      <c r="CF287">
        <v>0</v>
      </c>
      <c r="CG287">
        <v>13</v>
      </c>
      <c r="CH287">
        <v>35</v>
      </c>
      <c r="CI287" t="s">
        <v>33</v>
      </c>
      <c r="CK287">
        <v>2</v>
      </c>
    </row>
    <row r="288" spans="1:89" x14ac:dyDescent="0.35">
      <c r="A288" t="str">
        <f>_xlfn.XLOOKUP(Table1[[#This Row],[HMIS Project ID]],'Quick HIC'!G:G,'Quick HIC'!D:D,"",0)</f>
        <v>Dare</v>
      </c>
      <c r="B288">
        <v>94</v>
      </c>
      <c r="C288" t="s">
        <v>222</v>
      </c>
      <c r="D288" t="s">
        <v>41</v>
      </c>
      <c r="E288" t="s">
        <v>270</v>
      </c>
      <c r="F288">
        <v>2026</v>
      </c>
      <c r="G288" t="s">
        <v>505</v>
      </c>
      <c r="H288">
        <v>6788</v>
      </c>
      <c r="I288" t="s">
        <v>506</v>
      </c>
      <c r="K288">
        <v>6789</v>
      </c>
      <c r="L288" s="1">
        <v>46057</v>
      </c>
      <c r="M288" t="s">
        <v>36</v>
      </c>
      <c r="N288" t="s">
        <v>234</v>
      </c>
      <c r="O288">
        <v>379055</v>
      </c>
      <c r="P288" t="s">
        <v>32</v>
      </c>
      <c r="Q288" t="s">
        <v>814</v>
      </c>
      <c r="R288" s="1">
        <v>45322</v>
      </c>
      <c r="S288" t="s">
        <v>42</v>
      </c>
      <c r="T288" s="1">
        <v>40179</v>
      </c>
      <c r="V288">
        <v>0</v>
      </c>
      <c r="W288">
        <v>0</v>
      </c>
      <c r="X288">
        <v>0</v>
      </c>
      <c r="Y288">
        <v>0</v>
      </c>
      <c r="Z288">
        <v>0</v>
      </c>
      <c r="AA288">
        <v>0</v>
      </c>
      <c r="AB288">
        <v>0</v>
      </c>
      <c r="AC288">
        <v>0</v>
      </c>
      <c r="AD288">
        <v>0</v>
      </c>
      <c r="AE288">
        <v>0</v>
      </c>
      <c r="AF288">
        <v>0</v>
      </c>
      <c r="AG288">
        <v>0</v>
      </c>
      <c r="AH288">
        <v>0</v>
      </c>
      <c r="AI288">
        <v>0</v>
      </c>
      <c r="AJ288">
        <v>0</v>
      </c>
      <c r="AK288">
        <v>0</v>
      </c>
      <c r="AL288">
        <v>0</v>
      </c>
      <c r="AM288">
        <v>0</v>
      </c>
      <c r="AN288">
        <v>0</v>
      </c>
      <c r="AO288">
        <v>0</v>
      </c>
      <c r="AP288">
        <v>0</v>
      </c>
      <c r="AQ288">
        <v>0</v>
      </c>
      <c r="AR288">
        <v>0</v>
      </c>
      <c r="AS288">
        <v>0</v>
      </c>
      <c r="AT288">
        <v>0</v>
      </c>
      <c r="AU288">
        <v>0</v>
      </c>
      <c r="AV288">
        <v>0</v>
      </c>
      <c r="AW288">
        <v>0</v>
      </c>
      <c r="AX288">
        <v>0</v>
      </c>
      <c r="AY288">
        <v>0</v>
      </c>
      <c r="AZ288">
        <v>0</v>
      </c>
      <c r="BA288">
        <v>0</v>
      </c>
      <c r="BB288">
        <v>0</v>
      </c>
      <c r="BC288">
        <v>0</v>
      </c>
      <c r="BD288">
        <v>0</v>
      </c>
      <c r="BE288">
        <v>0</v>
      </c>
      <c r="BF288">
        <v>0</v>
      </c>
      <c r="BG288">
        <v>0</v>
      </c>
      <c r="BH288">
        <v>1</v>
      </c>
      <c r="BI288" t="s">
        <v>507</v>
      </c>
      <c r="BJ288" t="s">
        <v>1067</v>
      </c>
      <c r="BK288">
        <v>1</v>
      </c>
      <c r="BN288" t="s">
        <v>508</v>
      </c>
      <c r="BO288" t="s">
        <v>222</v>
      </c>
      <c r="BP288">
        <v>27959</v>
      </c>
      <c r="BQ288">
        <v>16</v>
      </c>
      <c r="BR288">
        <v>5</v>
      </c>
      <c r="BS288">
        <v>0</v>
      </c>
      <c r="BT288">
        <v>0</v>
      </c>
      <c r="BU288">
        <v>0</v>
      </c>
      <c r="BV288">
        <v>3</v>
      </c>
      <c r="BW288">
        <v>0</v>
      </c>
      <c r="BX288">
        <v>0</v>
      </c>
      <c r="BY288">
        <v>0</v>
      </c>
      <c r="BZ288">
        <v>0</v>
      </c>
      <c r="CA288">
        <v>0</v>
      </c>
      <c r="CB288">
        <v>19</v>
      </c>
      <c r="CC288">
        <v>0</v>
      </c>
      <c r="CF288">
        <v>0</v>
      </c>
      <c r="CG288">
        <v>0</v>
      </c>
      <c r="CH288">
        <v>19</v>
      </c>
      <c r="CI288" t="s">
        <v>33</v>
      </c>
      <c r="CK288">
        <v>2</v>
      </c>
    </row>
    <row r="289" spans="1:89" x14ac:dyDescent="0.35">
      <c r="A289" t="str">
        <f>_xlfn.XLOOKUP(Table1[[#This Row],[HMIS Project ID]],'Quick HIC'!G:G,'Quick HIC'!D:D,"",0)</f>
        <v>Dare</v>
      </c>
      <c r="B289">
        <v>173</v>
      </c>
      <c r="C289" t="s">
        <v>222</v>
      </c>
      <c r="D289" t="s">
        <v>41</v>
      </c>
      <c r="E289" t="s">
        <v>270</v>
      </c>
      <c r="F289">
        <v>2026</v>
      </c>
      <c r="G289" t="s">
        <v>651</v>
      </c>
      <c r="H289">
        <v>5729</v>
      </c>
      <c r="I289" t="s">
        <v>652</v>
      </c>
      <c r="K289">
        <v>20513</v>
      </c>
      <c r="L289" s="1">
        <v>46057</v>
      </c>
      <c r="M289" t="s">
        <v>36</v>
      </c>
      <c r="N289" t="s">
        <v>234</v>
      </c>
      <c r="O289">
        <v>379055</v>
      </c>
      <c r="P289" t="s">
        <v>33</v>
      </c>
      <c r="Q289" t="s">
        <v>814</v>
      </c>
      <c r="R289" s="1">
        <v>45962</v>
      </c>
      <c r="S289" t="s">
        <v>24</v>
      </c>
      <c r="T289" s="1">
        <v>44501</v>
      </c>
      <c r="V289">
        <v>0</v>
      </c>
      <c r="W289">
        <v>0</v>
      </c>
      <c r="X289">
        <v>0</v>
      </c>
      <c r="Y289">
        <v>0</v>
      </c>
      <c r="Z289">
        <v>0</v>
      </c>
      <c r="AA289">
        <v>0</v>
      </c>
      <c r="AB289">
        <v>0</v>
      </c>
      <c r="AC289">
        <v>0</v>
      </c>
      <c r="AD289">
        <v>0</v>
      </c>
      <c r="AE289">
        <v>0</v>
      </c>
      <c r="AF289">
        <v>0</v>
      </c>
      <c r="AG289">
        <v>0</v>
      </c>
      <c r="AH289">
        <v>0</v>
      </c>
      <c r="AI289">
        <v>0</v>
      </c>
      <c r="AJ289">
        <v>0</v>
      </c>
      <c r="AK289">
        <v>0</v>
      </c>
      <c r="AL289">
        <v>0</v>
      </c>
      <c r="AM289">
        <v>0</v>
      </c>
      <c r="AN289">
        <v>0</v>
      </c>
      <c r="AO289">
        <v>0</v>
      </c>
      <c r="AP289">
        <v>0</v>
      </c>
      <c r="AQ289">
        <v>0</v>
      </c>
      <c r="AR289">
        <v>0</v>
      </c>
      <c r="AS289">
        <v>0</v>
      </c>
      <c r="AT289">
        <v>0</v>
      </c>
      <c r="AU289">
        <v>0</v>
      </c>
      <c r="AV289">
        <v>0</v>
      </c>
      <c r="AW289">
        <v>0</v>
      </c>
      <c r="AX289">
        <v>0</v>
      </c>
      <c r="AY289">
        <v>0</v>
      </c>
      <c r="AZ289">
        <v>0</v>
      </c>
      <c r="BA289">
        <v>0</v>
      </c>
      <c r="BB289">
        <v>0</v>
      </c>
      <c r="BC289">
        <v>0</v>
      </c>
      <c r="BD289">
        <v>0</v>
      </c>
      <c r="BE289">
        <v>0</v>
      </c>
      <c r="BF289">
        <v>0</v>
      </c>
      <c r="BG289">
        <v>0</v>
      </c>
      <c r="BH289">
        <v>1</v>
      </c>
      <c r="BI289" t="s">
        <v>653</v>
      </c>
      <c r="BJ289" t="s">
        <v>1067</v>
      </c>
      <c r="BK289">
        <v>0</v>
      </c>
      <c r="BL289" t="s">
        <v>654</v>
      </c>
      <c r="BN289" t="s">
        <v>508</v>
      </c>
      <c r="BO289" t="s">
        <v>222</v>
      </c>
      <c r="BP289">
        <v>27959</v>
      </c>
      <c r="BQ289">
        <v>0</v>
      </c>
      <c r="BR289">
        <v>0</v>
      </c>
      <c r="BS289">
        <v>0</v>
      </c>
      <c r="BT289">
        <v>0</v>
      </c>
      <c r="BU289">
        <v>0</v>
      </c>
      <c r="BV289">
        <v>0</v>
      </c>
      <c r="BW289">
        <v>0</v>
      </c>
      <c r="BX289">
        <v>0</v>
      </c>
      <c r="BY289">
        <v>0</v>
      </c>
      <c r="BZ289">
        <v>0</v>
      </c>
      <c r="CA289">
        <v>0</v>
      </c>
      <c r="CB289">
        <v>0</v>
      </c>
      <c r="CC289">
        <v>18</v>
      </c>
      <c r="CD289" s="1">
        <v>45962</v>
      </c>
      <c r="CE289" s="1">
        <v>46139</v>
      </c>
      <c r="CF289">
        <v>0</v>
      </c>
      <c r="CG289">
        <v>15</v>
      </c>
      <c r="CH289">
        <v>18</v>
      </c>
      <c r="CI289" t="s">
        <v>33</v>
      </c>
      <c r="CK289">
        <v>2</v>
      </c>
    </row>
    <row r="290" spans="1:89" x14ac:dyDescent="0.35">
      <c r="A290" t="str">
        <f>_xlfn.XLOOKUP(Table1[[#This Row],[HMIS Project ID]],'Quick HIC'!G:G,'Quick HIC'!D:D,"",0)</f>
        <v>Lee</v>
      </c>
      <c r="B290">
        <v>375</v>
      </c>
      <c r="C290" t="s">
        <v>222</v>
      </c>
      <c r="D290" t="s">
        <v>41</v>
      </c>
      <c r="E290" t="s">
        <v>270</v>
      </c>
      <c r="F290">
        <v>2026</v>
      </c>
      <c r="G290" t="s">
        <v>390</v>
      </c>
      <c r="H290">
        <v>4838</v>
      </c>
      <c r="I290" t="s">
        <v>1044</v>
      </c>
      <c r="K290">
        <v>21005</v>
      </c>
      <c r="L290" s="1">
        <v>46057</v>
      </c>
      <c r="M290" t="s">
        <v>36</v>
      </c>
      <c r="N290" t="s">
        <v>234</v>
      </c>
      <c r="O290">
        <v>379105</v>
      </c>
      <c r="P290" t="s">
        <v>34</v>
      </c>
      <c r="Q290" t="s">
        <v>814</v>
      </c>
      <c r="R290" s="1">
        <v>46057</v>
      </c>
      <c r="S290" t="s">
        <v>24</v>
      </c>
      <c r="T290" s="1">
        <v>46057</v>
      </c>
      <c r="V290">
        <v>0</v>
      </c>
      <c r="W290">
        <v>0</v>
      </c>
      <c r="X290">
        <v>0</v>
      </c>
      <c r="Y290">
        <v>0</v>
      </c>
      <c r="Z290">
        <v>0</v>
      </c>
      <c r="AA290">
        <v>0</v>
      </c>
      <c r="AB290">
        <v>0</v>
      </c>
      <c r="AC290">
        <v>0</v>
      </c>
      <c r="AD290">
        <v>0</v>
      </c>
      <c r="AE290">
        <v>0</v>
      </c>
      <c r="AF290">
        <v>0</v>
      </c>
      <c r="AG290">
        <v>0</v>
      </c>
      <c r="AH290">
        <v>0</v>
      </c>
      <c r="AI290">
        <v>0</v>
      </c>
      <c r="AJ290">
        <v>0</v>
      </c>
      <c r="AK290">
        <v>0</v>
      </c>
      <c r="AL290">
        <v>0</v>
      </c>
      <c r="AM290">
        <v>0</v>
      </c>
      <c r="AN290">
        <v>0</v>
      </c>
      <c r="AO290">
        <v>0</v>
      </c>
      <c r="AP290">
        <v>0</v>
      </c>
      <c r="AQ290">
        <v>0</v>
      </c>
      <c r="AR290">
        <v>0</v>
      </c>
      <c r="AS290">
        <v>0</v>
      </c>
      <c r="AT290">
        <v>0</v>
      </c>
      <c r="AU290">
        <v>0</v>
      </c>
      <c r="AV290">
        <v>0</v>
      </c>
      <c r="AW290">
        <v>0</v>
      </c>
      <c r="AX290">
        <v>0</v>
      </c>
      <c r="AY290">
        <v>0</v>
      </c>
      <c r="AZ290">
        <v>0</v>
      </c>
      <c r="BA290">
        <v>0</v>
      </c>
      <c r="BB290">
        <v>0</v>
      </c>
      <c r="BC290">
        <v>0</v>
      </c>
      <c r="BD290">
        <v>0</v>
      </c>
      <c r="BE290">
        <v>0</v>
      </c>
      <c r="BF290">
        <v>0</v>
      </c>
      <c r="BG290">
        <v>0</v>
      </c>
      <c r="BH290">
        <v>1</v>
      </c>
      <c r="BI290" t="s">
        <v>1045</v>
      </c>
      <c r="BJ290" t="s">
        <v>1067</v>
      </c>
      <c r="BK290">
        <v>0</v>
      </c>
      <c r="BL290" t="s">
        <v>1046</v>
      </c>
      <c r="BN290" t="s">
        <v>391</v>
      </c>
      <c r="BO290" t="s">
        <v>222</v>
      </c>
      <c r="BP290">
        <v>27330</v>
      </c>
      <c r="BQ290">
        <v>7</v>
      </c>
      <c r="BR290">
        <v>1</v>
      </c>
      <c r="BS290">
        <v>0</v>
      </c>
      <c r="BT290">
        <v>0</v>
      </c>
      <c r="BU290">
        <v>0</v>
      </c>
      <c r="BV290">
        <v>69</v>
      </c>
      <c r="BW290">
        <v>0</v>
      </c>
      <c r="BX290">
        <v>0</v>
      </c>
      <c r="BY290">
        <v>0</v>
      </c>
      <c r="BZ290">
        <v>0</v>
      </c>
      <c r="CA290">
        <v>0</v>
      </c>
      <c r="CB290">
        <v>76</v>
      </c>
      <c r="CC290">
        <v>0</v>
      </c>
      <c r="CF290">
        <v>0</v>
      </c>
      <c r="CG290">
        <v>40</v>
      </c>
      <c r="CH290">
        <v>76</v>
      </c>
      <c r="CI290" t="s">
        <v>33</v>
      </c>
    </row>
    <row r="291" spans="1:89" x14ac:dyDescent="0.35">
      <c r="A291" t="str">
        <f>_xlfn.XLOOKUP(Table1[[#This Row],[HMIS Project ID]],'Quick HIC'!G:G,'Quick HIC'!D:D,"",0)</f>
        <v>Multiple</v>
      </c>
      <c r="B291">
        <v>73</v>
      </c>
      <c r="C291" t="s">
        <v>222</v>
      </c>
      <c r="D291" t="s">
        <v>41</v>
      </c>
      <c r="E291" t="s">
        <v>270</v>
      </c>
      <c r="F291">
        <v>2026</v>
      </c>
      <c r="G291" t="s">
        <v>466</v>
      </c>
      <c r="H291">
        <v>1267</v>
      </c>
      <c r="I291" t="s">
        <v>467</v>
      </c>
      <c r="K291">
        <v>5061</v>
      </c>
      <c r="L291" s="1">
        <v>46057</v>
      </c>
      <c r="M291" t="s">
        <v>38</v>
      </c>
      <c r="O291">
        <v>379035</v>
      </c>
      <c r="P291" t="s">
        <v>34</v>
      </c>
      <c r="Q291" t="s">
        <v>814</v>
      </c>
      <c r="R291" s="1">
        <v>45686</v>
      </c>
      <c r="S291" t="s">
        <v>24</v>
      </c>
      <c r="T291" s="1">
        <v>39566</v>
      </c>
      <c r="V291">
        <v>0</v>
      </c>
      <c r="W291">
        <v>0</v>
      </c>
      <c r="X291">
        <v>0</v>
      </c>
      <c r="Y291">
        <v>0</v>
      </c>
      <c r="Z291">
        <v>0</v>
      </c>
      <c r="AA291">
        <v>1</v>
      </c>
      <c r="AB291">
        <v>0</v>
      </c>
      <c r="AC291">
        <v>0</v>
      </c>
      <c r="AD291">
        <v>0</v>
      </c>
      <c r="AE291">
        <v>0</v>
      </c>
      <c r="AF291">
        <v>0</v>
      </c>
      <c r="AG291">
        <v>0</v>
      </c>
      <c r="AH291">
        <v>0</v>
      </c>
      <c r="AI291">
        <v>0</v>
      </c>
      <c r="AJ291">
        <v>0</v>
      </c>
      <c r="AK291">
        <v>0</v>
      </c>
      <c r="AL291">
        <v>0</v>
      </c>
      <c r="AM291">
        <v>0</v>
      </c>
      <c r="AN291">
        <v>0</v>
      </c>
      <c r="AO291">
        <v>0</v>
      </c>
      <c r="AP291">
        <v>0</v>
      </c>
      <c r="AQ291">
        <v>0</v>
      </c>
      <c r="AR291">
        <v>0</v>
      </c>
      <c r="AS291">
        <v>0</v>
      </c>
      <c r="AT291">
        <v>0</v>
      </c>
      <c r="AU291">
        <v>0</v>
      </c>
      <c r="AV291">
        <v>0</v>
      </c>
      <c r="AW291">
        <v>0</v>
      </c>
      <c r="AX291">
        <v>0</v>
      </c>
      <c r="AY291">
        <v>0</v>
      </c>
      <c r="AZ291">
        <v>0</v>
      </c>
      <c r="BA291">
        <v>0</v>
      </c>
      <c r="BB291">
        <v>0</v>
      </c>
      <c r="BC291">
        <v>0</v>
      </c>
      <c r="BD291">
        <v>0</v>
      </c>
      <c r="BE291">
        <v>0</v>
      </c>
      <c r="BF291">
        <v>0</v>
      </c>
      <c r="BG291">
        <v>0</v>
      </c>
      <c r="BH291">
        <v>0</v>
      </c>
      <c r="BJ291" t="s">
        <v>1068</v>
      </c>
      <c r="BK291">
        <v>0</v>
      </c>
      <c r="BL291" t="s">
        <v>468</v>
      </c>
      <c r="BN291" t="s">
        <v>277</v>
      </c>
      <c r="BO291" t="s">
        <v>222</v>
      </c>
      <c r="BP291">
        <v>28621</v>
      </c>
      <c r="BQ291">
        <v>2</v>
      </c>
      <c r="BR291">
        <v>1</v>
      </c>
      <c r="BS291">
        <v>0</v>
      </c>
      <c r="BT291">
        <v>0</v>
      </c>
      <c r="BU291">
        <v>2</v>
      </c>
      <c r="BV291">
        <v>28</v>
      </c>
      <c r="BW291">
        <v>0</v>
      </c>
      <c r="BX291">
        <v>0</v>
      </c>
      <c r="BY291">
        <v>28</v>
      </c>
      <c r="BZ291">
        <v>0</v>
      </c>
      <c r="CA291">
        <v>0</v>
      </c>
      <c r="CB291">
        <v>30</v>
      </c>
      <c r="CC291">
        <v>0</v>
      </c>
      <c r="CF291">
        <v>0</v>
      </c>
      <c r="CG291">
        <v>30</v>
      </c>
      <c r="CH291">
        <v>30</v>
      </c>
      <c r="CI291" t="s">
        <v>33</v>
      </c>
      <c r="CK291">
        <v>2</v>
      </c>
    </row>
    <row r="292" spans="1:89" x14ac:dyDescent="0.35">
      <c r="A292" t="str">
        <f>_xlfn.XLOOKUP(Table1[[#This Row],[HMIS Project ID]],'Quick HIC'!G:G,'Quick HIC'!D:D,"",0)</f>
        <v>Onslow</v>
      </c>
      <c r="B292">
        <v>95</v>
      </c>
      <c r="C292" t="s">
        <v>222</v>
      </c>
      <c r="D292" t="s">
        <v>41</v>
      </c>
      <c r="E292" t="s">
        <v>270</v>
      </c>
      <c r="F292">
        <v>2026</v>
      </c>
      <c r="G292" t="s">
        <v>509</v>
      </c>
      <c r="H292">
        <v>6790</v>
      </c>
      <c r="I292" t="s">
        <v>510</v>
      </c>
      <c r="K292">
        <v>6791</v>
      </c>
      <c r="L292" s="1">
        <v>46057</v>
      </c>
      <c r="M292" t="s">
        <v>40</v>
      </c>
      <c r="O292">
        <v>379133</v>
      </c>
      <c r="P292" t="s">
        <v>33</v>
      </c>
      <c r="Q292" t="s">
        <v>814</v>
      </c>
      <c r="R292" s="1">
        <v>45322</v>
      </c>
      <c r="S292" t="s">
        <v>24</v>
      </c>
      <c r="T292" s="1">
        <v>40179</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0</v>
      </c>
      <c r="BF292">
        <v>0</v>
      </c>
      <c r="BG292">
        <v>0</v>
      </c>
      <c r="BH292">
        <v>1</v>
      </c>
      <c r="BI292" t="s">
        <v>511</v>
      </c>
      <c r="BJ292" t="s">
        <v>1067</v>
      </c>
      <c r="BK292">
        <v>0</v>
      </c>
      <c r="BL292" t="s">
        <v>512</v>
      </c>
      <c r="BN292" t="s">
        <v>328</v>
      </c>
      <c r="BO292" t="s">
        <v>222</v>
      </c>
      <c r="BP292">
        <v>28540</v>
      </c>
      <c r="BQ292">
        <v>0</v>
      </c>
      <c r="BR292">
        <v>0</v>
      </c>
      <c r="BS292">
        <v>0</v>
      </c>
      <c r="BT292">
        <v>0</v>
      </c>
      <c r="BU292">
        <v>0</v>
      </c>
      <c r="BV292">
        <v>4</v>
      </c>
      <c r="BW292">
        <v>0</v>
      </c>
      <c r="BX292">
        <v>0</v>
      </c>
      <c r="BY292">
        <v>0</v>
      </c>
      <c r="BZ292">
        <v>0</v>
      </c>
      <c r="CA292">
        <v>0</v>
      </c>
      <c r="CB292">
        <v>4</v>
      </c>
      <c r="CC292">
        <v>0</v>
      </c>
      <c r="CF292">
        <v>0</v>
      </c>
      <c r="CG292">
        <v>0</v>
      </c>
      <c r="CH292">
        <v>4</v>
      </c>
      <c r="CI292" t="s">
        <v>33</v>
      </c>
      <c r="CK292">
        <v>2</v>
      </c>
    </row>
    <row r="293" spans="1:89" x14ac:dyDescent="0.35">
      <c r="A293" t="str">
        <f>_xlfn.XLOOKUP(Table1[[#This Row],[HMIS Project ID]],'Quick HIC'!G:G,'Quick HIC'!D:D,"",0)</f>
        <v>Pitt</v>
      </c>
      <c r="B293">
        <v>144</v>
      </c>
      <c r="C293" t="s">
        <v>222</v>
      </c>
      <c r="D293" t="s">
        <v>41</v>
      </c>
      <c r="E293" t="s">
        <v>270</v>
      </c>
      <c r="F293">
        <v>2026</v>
      </c>
      <c r="G293" t="s">
        <v>470</v>
      </c>
      <c r="H293">
        <v>1786</v>
      </c>
      <c r="I293" t="s">
        <v>606</v>
      </c>
      <c r="K293">
        <v>20153</v>
      </c>
      <c r="L293" s="1">
        <v>46057</v>
      </c>
      <c r="M293" t="s">
        <v>39</v>
      </c>
      <c r="O293">
        <v>379147</v>
      </c>
      <c r="P293" t="s">
        <v>34</v>
      </c>
      <c r="Q293" t="s">
        <v>814</v>
      </c>
      <c r="R293" s="1">
        <v>46057</v>
      </c>
      <c r="S293" t="s">
        <v>24</v>
      </c>
      <c r="T293" s="1">
        <v>43800</v>
      </c>
      <c r="V293">
        <v>0</v>
      </c>
      <c r="W293">
        <v>0</v>
      </c>
      <c r="X293">
        <v>0</v>
      </c>
      <c r="Y293">
        <v>0</v>
      </c>
      <c r="Z293">
        <v>0</v>
      </c>
      <c r="AA293">
        <v>0</v>
      </c>
      <c r="AB293">
        <v>1</v>
      </c>
      <c r="AC293">
        <v>0</v>
      </c>
      <c r="AD293">
        <v>0</v>
      </c>
      <c r="AE293">
        <v>0</v>
      </c>
      <c r="AF293">
        <v>0</v>
      </c>
      <c r="AG293">
        <v>0</v>
      </c>
      <c r="AH293">
        <v>0</v>
      </c>
      <c r="AI293">
        <v>0</v>
      </c>
      <c r="AJ293">
        <v>0</v>
      </c>
      <c r="AK293">
        <v>0</v>
      </c>
      <c r="AL293">
        <v>0</v>
      </c>
      <c r="AM293">
        <v>0</v>
      </c>
      <c r="AN293">
        <v>0</v>
      </c>
      <c r="AO293">
        <v>0</v>
      </c>
      <c r="AP293">
        <v>0</v>
      </c>
      <c r="AQ293">
        <v>0</v>
      </c>
      <c r="AR293">
        <v>0</v>
      </c>
      <c r="AS293">
        <v>0</v>
      </c>
      <c r="AT293">
        <v>0</v>
      </c>
      <c r="AU293">
        <v>0</v>
      </c>
      <c r="AV293">
        <v>0</v>
      </c>
      <c r="AW293">
        <v>0</v>
      </c>
      <c r="AX293">
        <v>0</v>
      </c>
      <c r="AY293">
        <v>0</v>
      </c>
      <c r="AZ293">
        <v>0</v>
      </c>
      <c r="BA293">
        <v>0</v>
      </c>
      <c r="BB293">
        <v>0</v>
      </c>
      <c r="BC293">
        <v>0</v>
      </c>
      <c r="BD293">
        <v>0</v>
      </c>
      <c r="BE293">
        <v>0</v>
      </c>
      <c r="BF293">
        <v>0</v>
      </c>
      <c r="BG293">
        <v>0</v>
      </c>
      <c r="BH293">
        <v>0</v>
      </c>
      <c r="BJ293" t="s">
        <v>1068</v>
      </c>
      <c r="BK293">
        <v>0</v>
      </c>
      <c r="BL293" t="s">
        <v>472</v>
      </c>
      <c r="BN293" t="s">
        <v>272</v>
      </c>
      <c r="BO293" t="s">
        <v>222</v>
      </c>
      <c r="BP293">
        <v>27834</v>
      </c>
      <c r="BQ293">
        <v>23</v>
      </c>
      <c r="BR293">
        <v>6</v>
      </c>
      <c r="BS293">
        <v>0</v>
      </c>
      <c r="BT293">
        <v>0</v>
      </c>
      <c r="BU293">
        <v>0</v>
      </c>
      <c r="BV293">
        <v>3</v>
      </c>
      <c r="BW293">
        <v>0</v>
      </c>
      <c r="BX293">
        <v>0</v>
      </c>
      <c r="BY293">
        <v>0</v>
      </c>
      <c r="BZ293">
        <v>0</v>
      </c>
      <c r="CA293">
        <v>0</v>
      </c>
      <c r="CB293">
        <v>26</v>
      </c>
      <c r="CC293">
        <v>0</v>
      </c>
      <c r="CF293">
        <v>0</v>
      </c>
      <c r="CG293">
        <v>26</v>
      </c>
      <c r="CH293">
        <v>26</v>
      </c>
      <c r="CI293" t="s">
        <v>33</v>
      </c>
      <c r="CK293">
        <v>2</v>
      </c>
    </row>
    <row r="294" spans="1:89" x14ac:dyDescent="0.35">
      <c r="A294" t="str">
        <f>_xlfn.XLOOKUP(Table1[[#This Row],[HMIS Project ID]],'Quick HIC'!G:G,'Quick HIC'!D:D,"",0)</f>
        <v>Pitt</v>
      </c>
      <c r="B294">
        <v>75</v>
      </c>
      <c r="C294" t="s">
        <v>222</v>
      </c>
      <c r="D294" t="s">
        <v>41</v>
      </c>
      <c r="E294" t="s">
        <v>270</v>
      </c>
      <c r="F294">
        <v>2026</v>
      </c>
      <c r="G294" t="s">
        <v>470</v>
      </c>
      <c r="H294">
        <v>1786</v>
      </c>
      <c r="I294" t="s">
        <v>471</v>
      </c>
      <c r="K294">
        <v>5251</v>
      </c>
      <c r="L294" s="1">
        <v>46057</v>
      </c>
      <c r="M294" t="s">
        <v>39</v>
      </c>
      <c r="O294">
        <v>379147</v>
      </c>
      <c r="P294" t="s">
        <v>34</v>
      </c>
      <c r="Q294" t="s">
        <v>814</v>
      </c>
      <c r="R294" s="1">
        <v>45748</v>
      </c>
      <c r="S294" t="s">
        <v>24</v>
      </c>
      <c r="T294" s="1">
        <v>40179</v>
      </c>
      <c r="V294">
        <v>0</v>
      </c>
      <c r="W294">
        <v>1</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c r="AZ294">
        <v>0</v>
      </c>
      <c r="BA294">
        <v>0</v>
      </c>
      <c r="BB294">
        <v>0</v>
      </c>
      <c r="BC294">
        <v>0</v>
      </c>
      <c r="BD294">
        <v>0</v>
      </c>
      <c r="BE294">
        <v>0</v>
      </c>
      <c r="BF294">
        <v>0</v>
      </c>
      <c r="BG294">
        <v>0</v>
      </c>
      <c r="BH294">
        <v>0</v>
      </c>
      <c r="BJ294" t="s">
        <v>1068</v>
      </c>
      <c r="BK294">
        <v>0</v>
      </c>
      <c r="BL294" t="s">
        <v>472</v>
      </c>
      <c r="BN294" t="s">
        <v>272</v>
      </c>
      <c r="BO294" t="s">
        <v>222</v>
      </c>
      <c r="BP294">
        <v>27834</v>
      </c>
      <c r="BQ294">
        <v>7</v>
      </c>
      <c r="BR294">
        <v>2</v>
      </c>
      <c r="BS294">
        <v>0</v>
      </c>
      <c r="BT294">
        <v>0</v>
      </c>
      <c r="BU294">
        <v>0</v>
      </c>
      <c r="BV294">
        <v>1</v>
      </c>
      <c r="BW294">
        <v>0</v>
      </c>
      <c r="BX294">
        <v>0</v>
      </c>
      <c r="BY294">
        <v>0</v>
      </c>
      <c r="BZ294">
        <v>0</v>
      </c>
      <c r="CA294">
        <v>0</v>
      </c>
      <c r="CB294">
        <v>8</v>
      </c>
      <c r="CC294">
        <v>0</v>
      </c>
      <c r="CF294">
        <v>0</v>
      </c>
      <c r="CG294">
        <v>8</v>
      </c>
      <c r="CH294">
        <v>8</v>
      </c>
      <c r="CI294" t="s">
        <v>33</v>
      </c>
      <c r="CK294">
        <v>2</v>
      </c>
    </row>
    <row r="295" spans="1:89" x14ac:dyDescent="0.35">
      <c r="A295" t="str">
        <f>_xlfn.XLOOKUP(Table1[[#This Row],[HMIS Project ID]],'Quick HIC'!G:G,'Quick HIC'!D:D,"",0)</f>
        <v>Pitt</v>
      </c>
      <c r="B295">
        <v>246</v>
      </c>
      <c r="C295" t="s">
        <v>222</v>
      </c>
      <c r="D295" t="s">
        <v>41</v>
      </c>
      <c r="E295" t="s">
        <v>270</v>
      </c>
      <c r="F295">
        <v>2026</v>
      </c>
      <c r="G295" t="s">
        <v>470</v>
      </c>
      <c r="H295">
        <v>1786</v>
      </c>
      <c r="I295" t="s">
        <v>716</v>
      </c>
      <c r="K295">
        <v>20756</v>
      </c>
      <c r="L295" s="1">
        <v>46057</v>
      </c>
      <c r="M295" t="s">
        <v>39</v>
      </c>
      <c r="O295">
        <v>379147</v>
      </c>
      <c r="P295" t="s">
        <v>34</v>
      </c>
      <c r="Q295" t="s">
        <v>814</v>
      </c>
      <c r="R295" s="1">
        <v>46057</v>
      </c>
      <c r="S295" t="s">
        <v>24</v>
      </c>
      <c r="T295" s="1">
        <v>45292</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0</v>
      </c>
      <c r="AW295">
        <v>0</v>
      </c>
      <c r="AX295">
        <v>0</v>
      </c>
      <c r="AY295">
        <v>0</v>
      </c>
      <c r="AZ295">
        <v>0</v>
      </c>
      <c r="BA295">
        <v>0</v>
      </c>
      <c r="BB295">
        <v>0</v>
      </c>
      <c r="BC295">
        <v>0</v>
      </c>
      <c r="BD295">
        <v>0</v>
      </c>
      <c r="BE295">
        <v>0</v>
      </c>
      <c r="BF295">
        <v>0</v>
      </c>
      <c r="BG295">
        <v>0</v>
      </c>
      <c r="BH295">
        <v>1</v>
      </c>
      <c r="BI295" t="s">
        <v>717</v>
      </c>
      <c r="BJ295" t="s">
        <v>1068</v>
      </c>
      <c r="BK295">
        <v>0</v>
      </c>
      <c r="BL295" t="s">
        <v>472</v>
      </c>
      <c r="BN295" t="s">
        <v>272</v>
      </c>
      <c r="BO295" t="s">
        <v>222</v>
      </c>
      <c r="BP295">
        <v>27834</v>
      </c>
      <c r="BQ295">
        <v>0</v>
      </c>
      <c r="BR295">
        <v>0</v>
      </c>
      <c r="BS295">
        <v>0</v>
      </c>
      <c r="BT295">
        <v>0</v>
      </c>
      <c r="BU295">
        <v>0</v>
      </c>
      <c r="BV295">
        <v>0</v>
      </c>
      <c r="BW295">
        <v>0</v>
      </c>
      <c r="BX295">
        <v>0</v>
      </c>
      <c r="BY295">
        <v>0</v>
      </c>
      <c r="BZ295">
        <v>0</v>
      </c>
      <c r="CA295">
        <v>0</v>
      </c>
      <c r="CB295">
        <v>0</v>
      </c>
      <c r="CC295">
        <v>0</v>
      </c>
      <c r="CF295">
        <v>0</v>
      </c>
      <c r="CG295">
        <v>0</v>
      </c>
      <c r="CH295">
        <v>0</v>
      </c>
      <c r="CI295" t="s">
        <v>33</v>
      </c>
      <c r="CK295">
        <v>2</v>
      </c>
    </row>
    <row r="296" spans="1:89" x14ac:dyDescent="0.35">
      <c r="A296" t="str">
        <f>_xlfn.XLOOKUP(Table1[[#This Row],[HMIS Project ID]],'Quick HIC'!G:G,'Quick HIC'!D:D,"",0)</f>
        <v>Pitt</v>
      </c>
      <c r="B296">
        <v>298</v>
      </c>
      <c r="C296" t="s">
        <v>222</v>
      </c>
      <c r="D296" t="s">
        <v>41</v>
      </c>
      <c r="E296" t="s">
        <v>270</v>
      </c>
      <c r="F296">
        <v>2026</v>
      </c>
      <c r="G296" t="s">
        <v>470</v>
      </c>
      <c r="H296">
        <v>1786</v>
      </c>
      <c r="I296" t="s">
        <v>768</v>
      </c>
      <c r="K296">
        <v>20949</v>
      </c>
      <c r="L296" s="1">
        <v>46057</v>
      </c>
      <c r="M296" t="s">
        <v>36</v>
      </c>
      <c r="N296" t="s">
        <v>234</v>
      </c>
      <c r="O296">
        <v>379147</v>
      </c>
      <c r="P296" t="s">
        <v>33</v>
      </c>
      <c r="Q296" t="s">
        <v>814</v>
      </c>
      <c r="R296" s="1">
        <v>46057</v>
      </c>
      <c r="S296" t="s">
        <v>24</v>
      </c>
      <c r="T296" s="1">
        <v>45686</v>
      </c>
      <c r="V296">
        <v>0</v>
      </c>
      <c r="W296">
        <v>0</v>
      </c>
      <c r="X296">
        <v>0</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0</v>
      </c>
      <c r="AS296">
        <v>0</v>
      </c>
      <c r="AT296">
        <v>0</v>
      </c>
      <c r="AU296">
        <v>0</v>
      </c>
      <c r="AV296">
        <v>0</v>
      </c>
      <c r="AW296">
        <v>0</v>
      </c>
      <c r="AX296">
        <v>0</v>
      </c>
      <c r="AY296">
        <v>0</v>
      </c>
      <c r="AZ296">
        <v>0</v>
      </c>
      <c r="BA296">
        <v>0</v>
      </c>
      <c r="BB296">
        <v>0</v>
      </c>
      <c r="BC296">
        <v>0</v>
      </c>
      <c r="BD296">
        <v>0</v>
      </c>
      <c r="BE296">
        <v>0</v>
      </c>
      <c r="BF296">
        <v>0</v>
      </c>
      <c r="BG296">
        <v>1</v>
      </c>
      <c r="BH296">
        <v>1</v>
      </c>
      <c r="BI296" t="s">
        <v>456</v>
      </c>
      <c r="BJ296" t="s">
        <v>1067</v>
      </c>
      <c r="BK296">
        <v>0</v>
      </c>
      <c r="BL296" t="s">
        <v>769</v>
      </c>
      <c r="BN296" t="s">
        <v>272</v>
      </c>
      <c r="BO296" t="s">
        <v>222</v>
      </c>
      <c r="BP296">
        <v>27834</v>
      </c>
      <c r="BQ296">
        <v>0</v>
      </c>
      <c r="BR296">
        <v>0</v>
      </c>
      <c r="BS296">
        <v>0</v>
      </c>
      <c r="BT296">
        <v>0</v>
      </c>
      <c r="BU296">
        <v>0</v>
      </c>
      <c r="BV296">
        <v>0</v>
      </c>
      <c r="BW296">
        <v>0</v>
      </c>
      <c r="BX296">
        <v>0</v>
      </c>
      <c r="BY296">
        <v>0</v>
      </c>
      <c r="BZ296">
        <v>0</v>
      </c>
      <c r="CA296">
        <v>0</v>
      </c>
      <c r="CB296">
        <v>0</v>
      </c>
      <c r="CC296">
        <v>0</v>
      </c>
      <c r="CF296">
        <v>23</v>
      </c>
      <c r="CG296">
        <v>23</v>
      </c>
      <c r="CH296">
        <v>23</v>
      </c>
      <c r="CI296" t="s">
        <v>33</v>
      </c>
      <c r="CK296">
        <v>2</v>
      </c>
    </row>
    <row r="297" spans="1:89" x14ac:dyDescent="0.35">
      <c r="A297" t="str">
        <f>_xlfn.XLOOKUP(Table1[[#This Row],[HMIS Project ID]],'Quick HIC'!G:G,'Quick HIC'!D:D,"",0)</f>
        <v>Randolph</v>
      </c>
      <c r="B297">
        <v>177</v>
      </c>
      <c r="C297" t="s">
        <v>222</v>
      </c>
      <c r="D297" t="s">
        <v>41</v>
      </c>
      <c r="E297" t="s">
        <v>270</v>
      </c>
      <c r="F297">
        <v>2026</v>
      </c>
      <c r="G297" t="s">
        <v>660</v>
      </c>
      <c r="H297">
        <v>7048</v>
      </c>
      <c r="I297" t="s">
        <v>661</v>
      </c>
      <c r="K297">
        <v>20548</v>
      </c>
      <c r="L297" s="1">
        <v>46057</v>
      </c>
      <c r="M297" t="s">
        <v>36</v>
      </c>
      <c r="N297" t="s">
        <v>234</v>
      </c>
      <c r="O297">
        <v>379151</v>
      </c>
      <c r="P297" t="s">
        <v>34</v>
      </c>
      <c r="Q297" t="s">
        <v>814</v>
      </c>
      <c r="R297" s="1">
        <v>45809</v>
      </c>
      <c r="S297" t="s">
        <v>24</v>
      </c>
      <c r="T297" s="1">
        <v>44835</v>
      </c>
      <c r="V297">
        <v>0</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0</v>
      </c>
      <c r="AR297">
        <v>0</v>
      </c>
      <c r="AS297">
        <v>0</v>
      </c>
      <c r="AT297">
        <v>0</v>
      </c>
      <c r="AU297">
        <v>0</v>
      </c>
      <c r="AV297">
        <v>0</v>
      </c>
      <c r="AW297">
        <v>0</v>
      </c>
      <c r="AX297">
        <v>0</v>
      </c>
      <c r="AY297">
        <v>0</v>
      </c>
      <c r="AZ297">
        <v>0</v>
      </c>
      <c r="BA297">
        <v>0</v>
      </c>
      <c r="BB297">
        <v>0</v>
      </c>
      <c r="BC297">
        <v>0</v>
      </c>
      <c r="BD297">
        <v>0</v>
      </c>
      <c r="BE297">
        <v>0</v>
      </c>
      <c r="BF297">
        <v>0</v>
      </c>
      <c r="BG297">
        <v>0</v>
      </c>
      <c r="BH297">
        <v>1</v>
      </c>
      <c r="BI297" t="s">
        <v>662</v>
      </c>
      <c r="BJ297" t="s">
        <v>1067</v>
      </c>
      <c r="BK297">
        <v>0</v>
      </c>
      <c r="BL297" t="s">
        <v>663</v>
      </c>
      <c r="BN297" t="s">
        <v>423</v>
      </c>
      <c r="BO297" t="s">
        <v>222</v>
      </c>
      <c r="BP297">
        <v>27203</v>
      </c>
      <c r="BQ297">
        <v>0</v>
      </c>
      <c r="BR297">
        <v>0</v>
      </c>
      <c r="BS297">
        <v>0</v>
      </c>
      <c r="BT297">
        <v>0</v>
      </c>
      <c r="BU297">
        <v>0</v>
      </c>
      <c r="BV297">
        <v>18</v>
      </c>
      <c r="BW297">
        <v>0</v>
      </c>
      <c r="BX297">
        <v>0</v>
      </c>
      <c r="BY297">
        <v>0</v>
      </c>
      <c r="BZ297">
        <v>0</v>
      </c>
      <c r="CA297">
        <v>0</v>
      </c>
      <c r="CB297">
        <v>18</v>
      </c>
      <c r="CC297">
        <v>0</v>
      </c>
      <c r="CF297">
        <v>0</v>
      </c>
      <c r="CG297">
        <v>17</v>
      </c>
      <c r="CH297">
        <v>18</v>
      </c>
      <c r="CI297" t="s">
        <v>33</v>
      </c>
      <c r="CK297">
        <v>2</v>
      </c>
    </row>
    <row r="298" spans="1:89" x14ac:dyDescent="0.35">
      <c r="A298" t="str">
        <f>_xlfn.XLOOKUP(Table1[[#This Row],[HMIS Project ID]],'Quick HIC'!G:G,'Quick HIC'!D:D,"",0)</f>
        <v>Richmond</v>
      </c>
      <c r="B298">
        <v>106</v>
      </c>
      <c r="C298" t="s">
        <v>222</v>
      </c>
      <c r="D298" t="s">
        <v>41</v>
      </c>
      <c r="E298" t="s">
        <v>270</v>
      </c>
      <c r="F298">
        <v>2026</v>
      </c>
      <c r="G298" t="s">
        <v>531</v>
      </c>
      <c r="H298">
        <v>7035</v>
      </c>
      <c r="I298" t="s">
        <v>532</v>
      </c>
      <c r="K298">
        <v>7036</v>
      </c>
      <c r="L298" s="1">
        <v>46057</v>
      </c>
      <c r="M298" t="s">
        <v>36</v>
      </c>
      <c r="N298" t="s">
        <v>234</v>
      </c>
      <c r="O298">
        <v>379153</v>
      </c>
      <c r="P298" t="s">
        <v>33</v>
      </c>
      <c r="Q298" t="s">
        <v>814</v>
      </c>
      <c r="R298" s="1">
        <v>45686</v>
      </c>
      <c r="S298" t="s">
        <v>24</v>
      </c>
      <c r="T298" s="1">
        <v>42370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1</v>
      </c>
      <c r="BI298" t="s">
        <v>266</v>
      </c>
      <c r="BJ298" t="s">
        <v>1067</v>
      </c>
      <c r="BK298">
        <v>0</v>
      </c>
      <c r="BL298" t="s">
        <v>533</v>
      </c>
      <c r="BN298" t="s">
        <v>116</v>
      </c>
      <c r="BO298" t="s">
        <v>222</v>
      </c>
      <c r="BP298">
        <v>28379</v>
      </c>
      <c r="BQ298">
        <v>0</v>
      </c>
      <c r="BR298">
        <v>0</v>
      </c>
      <c r="BS298">
        <v>0</v>
      </c>
      <c r="BT298">
        <v>0</v>
      </c>
      <c r="BU298">
        <v>0</v>
      </c>
      <c r="BV298">
        <v>0</v>
      </c>
      <c r="BW298">
        <v>0</v>
      </c>
      <c r="BX298">
        <v>0</v>
      </c>
      <c r="BY298">
        <v>0</v>
      </c>
      <c r="BZ298">
        <v>0</v>
      </c>
      <c r="CA298">
        <v>0</v>
      </c>
      <c r="CB298">
        <v>0</v>
      </c>
      <c r="CC298">
        <v>0</v>
      </c>
      <c r="CF298">
        <v>19</v>
      </c>
      <c r="CG298">
        <v>19</v>
      </c>
      <c r="CH298">
        <v>19</v>
      </c>
      <c r="CI298" t="s">
        <v>33</v>
      </c>
      <c r="CK298">
        <v>2</v>
      </c>
    </row>
    <row r="299" spans="1:89" x14ac:dyDescent="0.35">
      <c r="A299" t="str">
        <f>_xlfn.XLOOKUP(Table1[[#This Row],[HMIS Project ID]],'Quick HIC'!G:G,'Quick HIC'!D:D,"",0)</f>
        <v>Richmond</v>
      </c>
      <c r="B299">
        <v>135</v>
      </c>
      <c r="C299" t="s">
        <v>222</v>
      </c>
      <c r="D299" t="s">
        <v>41</v>
      </c>
      <c r="E299" t="s">
        <v>270</v>
      </c>
      <c r="F299">
        <v>2026</v>
      </c>
      <c r="G299" t="s">
        <v>531</v>
      </c>
      <c r="H299">
        <v>7035</v>
      </c>
      <c r="I299" t="s">
        <v>590</v>
      </c>
      <c r="K299">
        <v>20091</v>
      </c>
      <c r="L299" s="1">
        <v>46057</v>
      </c>
      <c r="M299" t="s">
        <v>40</v>
      </c>
      <c r="O299">
        <v>379153</v>
      </c>
      <c r="P299" t="s">
        <v>33</v>
      </c>
      <c r="Q299" t="s">
        <v>814</v>
      </c>
      <c r="R299" s="1">
        <v>46057</v>
      </c>
      <c r="S299" t="s">
        <v>24</v>
      </c>
      <c r="T299" s="1">
        <v>43495</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c r="AU299">
        <v>0</v>
      </c>
      <c r="AV299">
        <v>0</v>
      </c>
      <c r="AW299">
        <v>0</v>
      </c>
      <c r="AX299">
        <v>0</v>
      </c>
      <c r="AY299">
        <v>0</v>
      </c>
      <c r="AZ299">
        <v>0</v>
      </c>
      <c r="BA299">
        <v>0</v>
      </c>
      <c r="BB299">
        <v>0</v>
      </c>
      <c r="BC299">
        <v>0</v>
      </c>
      <c r="BD299">
        <v>0</v>
      </c>
      <c r="BE299">
        <v>0</v>
      </c>
      <c r="BF299">
        <v>0</v>
      </c>
      <c r="BG299">
        <v>0</v>
      </c>
      <c r="BH299">
        <v>1</v>
      </c>
      <c r="BI299" t="s">
        <v>266</v>
      </c>
      <c r="BJ299" t="s">
        <v>1067</v>
      </c>
      <c r="BK299">
        <v>0</v>
      </c>
      <c r="BL299" t="s">
        <v>591</v>
      </c>
      <c r="BN299" t="s">
        <v>116</v>
      </c>
      <c r="BO299" t="s">
        <v>222</v>
      </c>
      <c r="BP299">
        <v>28379</v>
      </c>
      <c r="BQ299">
        <v>0</v>
      </c>
      <c r="BR299">
        <v>0</v>
      </c>
      <c r="BS299">
        <v>0</v>
      </c>
      <c r="BT299">
        <v>0</v>
      </c>
      <c r="BU299">
        <v>0</v>
      </c>
      <c r="BV299">
        <v>20</v>
      </c>
      <c r="BW299">
        <v>0</v>
      </c>
      <c r="BX299">
        <v>0</v>
      </c>
      <c r="BY299">
        <v>0</v>
      </c>
      <c r="BZ299">
        <v>0</v>
      </c>
      <c r="CA299">
        <v>0</v>
      </c>
      <c r="CB299">
        <v>20</v>
      </c>
      <c r="CC299">
        <v>0</v>
      </c>
      <c r="CF299">
        <v>0</v>
      </c>
      <c r="CG299">
        <v>20</v>
      </c>
      <c r="CH299">
        <v>20</v>
      </c>
      <c r="CI299" t="s">
        <v>33</v>
      </c>
      <c r="CK299">
        <v>2</v>
      </c>
    </row>
    <row r="300" spans="1:89" x14ac:dyDescent="0.35">
      <c r="A300" t="str">
        <f>_xlfn.XLOOKUP(Table1[[#This Row],[HMIS Project ID]],'Quick HIC'!G:G,'Quick HIC'!D:D,"",0)</f>
        <v>Clay</v>
      </c>
      <c r="B300">
        <v>57</v>
      </c>
      <c r="C300" t="s">
        <v>222</v>
      </c>
      <c r="D300" t="s">
        <v>41</v>
      </c>
      <c r="E300" t="s">
        <v>270</v>
      </c>
      <c r="F300">
        <v>2026</v>
      </c>
      <c r="G300" t="s">
        <v>424</v>
      </c>
      <c r="H300">
        <v>4935</v>
      </c>
      <c r="I300" t="s">
        <v>863</v>
      </c>
      <c r="K300">
        <v>4936</v>
      </c>
      <c r="L300" s="1">
        <v>46057</v>
      </c>
      <c r="M300" t="s">
        <v>36</v>
      </c>
      <c r="N300" t="s">
        <v>234</v>
      </c>
      <c r="O300">
        <v>379043</v>
      </c>
      <c r="P300" t="s">
        <v>32</v>
      </c>
      <c r="Q300" t="s">
        <v>814</v>
      </c>
      <c r="R300" s="1">
        <v>46057</v>
      </c>
      <c r="S300" t="s">
        <v>42</v>
      </c>
      <c r="T300" s="1">
        <v>40179</v>
      </c>
      <c r="V300">
        <v>0</v>
      </c>
      <c r="W300">
        <v>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0</v>
      </c>
      <c r="AQ300">
        <v>0</v>
      </c>
      <c r="AR300">
        <v>0</v>
      </c>
      <c r="AS300">
        <v>0</v>
      </c>
      <c r="AT300">
        <v>0</v>
      </c>
      <c r="AU300">
        <v>0</v>
      </c>
      <c r="AV300">
        <v>0</v>
      </c>
      <c r="AW300">
        <v>0</v>
      </c>
      <c r="AX300">
        <v>0</v>
      </c>
      <c r="AY300">
        <v>0</v>
      </c>
      <c r="AZ300">
        <v>0</v>
      </c>
      <c r="BA300">
        <v>0</v>
      </c>
      <c r="BB300">
        <v>0</v>
      </c>
      <c r="BC300">
        <v>0</v>
      </c>
      <c r="BD300">
        <v>0</v>
      </c>
      <c r="BE300">
        <v>0</v>
      </c>
      <c r="BF300">
        <v>0</v>
      </c>
      <c r="BG300">
        <v>0</v>
      </c>
      <c r="BH300">
        <v>1</v>
      </c>
      <c r="BI300" t="s">
        <v>864</v>
      </c>
      <c r="BJ300" t="s">
        <v>1067</v>
      </c>
      <c r="BK300">
        <v>1</v>
      </c>
      <c r="BN300" t="s">
        <v>426</v>
      </c>
      <c r="BO300" t="s">
        <v>222</v>
      </c>
      <c r="BP300">
        <v>28904</v>
      </c>
      <c r="BQ300">
        <v>3</v>
      </c>
      <c r="BR300">
        <v>1</v>
      </c>
      <c r="BS300">
        <v>0</v>
      </c>
      <c r="BT300">
        <v>0</v>
      </c>
      <c r="BU300">
        <v>0</v>
      </c>
      <c r="BV300">
        <v>5</v>
      </c>
      <c r="BW300">
        <v>0</v>
      </c>
      <c r="BX300">
        <v>0</v>
      </c>
      <c r="BY300">
        <v>0</v>
      </c>
      <c r="BZ300">
        <v>0</v>
      </c>
      <c r="CA300">
        <v>0</v>
      </c>
      <c r="CB300">
        <v>8</v>
      </c>
      <c r="CC300">
        <v>0</v>
      </c>
      <c r="CF300">
        <v>0</v>
      </c>
      <c r="CG300">
        <v>3</v>
      </c>
      <c r="CH300">
        <v>8</v>
      </c>
      <c r="CI300" t="s">
        <v>33</v>
      </c>
      <c r="CK300">
        <v>2</v>
      </c>
    </row>
    <row r="301" spans="1:89" x14ac:dyDescent="0.35">
      <c r="A301" t="str">
        <f>_xlfn.XLOOKUP(Table1[[#This Row],[HMIS Project ID]],'Quick HIC'!G:G,'Quick HIC'!D:D,"",0)</f>
        <v>Haywood</v>
      </c>
      <c r="B301">
        <v>58</v>
      </c>
      <c r="C301" t="s">
        <v>222</v>
      </c>
      <c r="D301" t="s">
        <v>41</v>
      </c>
      <c r="E301" t="s">
        <v>270</v>
      </c>
      <c r="F301">
        <v>2026</v>
      </c>
      <c r="G301" t="s">
        <v>427</v>
      </c>
      <c r="H301">
        <v>4937</v>
      </c>
      <c r="I301" t="s">
        <v>865</v>
      </c>
      <c r="K301">
        <v>4938</v>
      </c>
      <c r="L301" s="1">
        <v>46057</v>
      </c>
      <c r="M301" t="s">
        <v>36</v>
      </c>
      <c r="N301" t="s">
        <v>234</v>
      </c>
      <c r="O301">
        <v>379087</v>
      </c>
      <c r="P301" t="s">
        <v>32</v>
      </c>
      <c r="Q301" t="s">
        <v>814</v>
      </c>
      <c r="R301" s="1">
        <v>45658</v>
      </c>
      <c r="S301" t="s">
        <v>42</v>
      </c>
      <c r="T301" s="1">
        <v>41304</v>
      </c>
      <c r="V301">
        <v>0</v>
      </c>
      <c r="W301">
        <v>0</v>
      </c>
      <c r="X301">
        <v>0</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v>0</v>
      </c>
      <c r="AS301">
        <v>0</v>
      </c>
      <c r="AT301">
        <v>0</v>
      </c>
      <c r="AU301">
        <v>0</v>
      </c>
      <c r="AV301">
        <v>0</v>
      </c>
      <c r="AW301">
        <v>0</v>
      </c>
      <c r="AX301">
        <v>0</v>
      </c>
      <c r="AY301">
        <v>0</v>
      </c>
      <c r="AZ301">
        <v>0</v>
      </c>
      <c r="BA301">
        <v>0</v>
      </c>
      <c r="BB301">
        <v>0</v>
      </c>
      <c r="BC301">
        <v>0</v>
      </c>
      <c r="BD301">
        <v>0</v>
      </c>
      <c r="BE301">
        <v>0</v>
      </c>
      <c r="BF301">
        <v>0</v>
      </c>
      <c r="BG301">
        <v>0</v>
      </c>
      <c r="BH301">
        <v>1</v>
      </c>
      <c r="BI301" t="s">
        <v>355</v>
      </c>
      <c r="BJ301" t="s">
        <v>1067</v>
      </c>
      <c r="BK301">
        <v>1</v>
      </c>
      <c r="BN301" t="s">
        <v>428</v>
      </c>
      <c r="BO301" t="s">
        <v>222</v>
      </c>
      <c r="BP301">
        <v>28786</v>
      </c>
      <c r="BQ301">
        <v>8</v>
      </c>
      <c r="BR301">
        <v>2</v>
      </c>
      <c r="BS301">
        <v>0</v>
      </c>
      <c r="BT301">
        <v>0</v>
      </c>
      <c r="BU301">
        <v>0</v>
      </c>
      <c r="BV301">
        <v>2</v>
      </c>
      <c r="BW301">
        <v>0</v>
      </c>
      <c r="BX301">
        <v>0</v>
      </c>
      <c r="BY301">
        <v>0</v>
      </c>
      <c r="BZ301">
        <v>0</v>
      </c>
      <c r="CA301">
        <v>0</v>
      </c>
      <c r="CB301">
        <v>10</v>
      </c>
      <c r="CC301">
        <v>0</v>
      </c>
      <c r="CF301">
        <v>0</v>
      </c>
      <c r="CG301">
        <v>5</v>
      </c>
      <c r="CH301">
        <v>10</v>
      </c>
      <c r="CI301" t="s">
        <v>33</v>
      </c>
      <c r="CK301">
        <v>2</v>
      </c>
    </row>
    <row r="302" spans="1:89" x14ac:dyDescent="0.35">
      <c r="A302" t="str">
        <f>_xlfn.XLOOKUP(Table1[[#This Row],[HMIS Project ID]],'Quick HIC'!G:G,'Quick HIC'!D:D,"",0)</f>
        <v>Macon</v>
      </c>
      <c r="B302">
        <v>59</v>
      </c>
      <c r="C302" t="s">
        <v>222</v>
      </c>
      <c r="D302" t="s">
        <v>41</v>
      </c>
      <c r="E302" t="s">
        <v>270</v>
      </c>
      <c r="F302">
        <v>2026</v>
      </c>
      <c r="G302" t="s">
        <v>429</v>
      </c>
      <c r="H302">
        <v>4939</v>
      </c>
      <c r="I302" t="s">
        <v>430</v>
      </c>
      <c r="K302">
        <v>4940</v>
      </c>
      <c r="L302" s="1">
        <v>46057</v>
      </c>
      <c r="M302" t="s">
        <v>36</v>
      </c>
      <c r="N302" t="s">
        <v>234</v>
      </c>
      <c r="O302">
        <v>379113</v>
      </c>
      <c r="P302" t="s">
        <v>32</v>
      </c>
      <c r="Q302" t="s">
        <v>814</v>
      </c>
      <c r="R302" s="1">
        <v>45686</v>
      </c>
      <c r="S302" t="s">
        <v>42</v>
      </c>
      <c r="T302" s="1">
        <v>41304</v>
      </c>
      <c r="V302">
        <v>1</v>
      </c>
      <c r="W302">
        <v>0</v>
      </c>
      <c r="X302">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0</v>
      </c>
      <c r="AS302">
        <v>0</v>
      </c>
      <c r="AT302">
        <v>0</v>
      </c>
      <c r="AU302">
        <v>0</v>
      </c>
      <c r="AV302">
        <v>0</v>
      </c>
      <c r="AW302">
        <v>0</v>
      </c>
      <c r="AX302">
        <v>0</v>
      </c>
      <c r="AY302">
        <v>0</v>
      </c>
      <c r="AZ302">
        <v>0</v>
      </c>
      <c r="BA302">
        <v>0</v>
      </c>
      <c r="BB302">
        <v>0</v>
      </c>
      <c r="BC302">
        <v>0</v>
      </c>
      <c r="BD302">
        <v>0</v>
      </c>
      <c r="BE302">
        <v>0</v>
      </c>
      <c r="BF302">
        <v>0</v>
      </c>
      <c r="BG302">
        <v>0</v>
      </c>
      <c r="BH302">
        <v>0</v>
      </c>
      <c r="BJ302" t="s">
        <v>1067</v>
      </c>
      <c r="BK302">
        <v>1</v>
      </c>
      <c r="BN302" t="s">
        <v>134</v>
      </c>
      <c r="BO302" t="s">
        <v>222</v>
      </c>
      <c r="BP302">
        <v>28789</v>
      </c>
      <c r="BQ302">
        <v>10</v>
      </c>
      <c r="BR302">
        <v>4</v>
      </c>
      <c r="BS302">
        <v>0</v>
      </c>
      <c r="BT302">
        <v>0</v>
      </c>
      <c r="BU302">
        <v>0</v>
      </c>
      <c r="BV302">
        <v>5</v>
      </c>
      <c r="BW302">
        <v>0</v>
      </c>
      <c r="BX302">
        <v>0</v>
      </c>
      <c r="BY302">
        <v>0</v>
      </c>
      <c r="BZ302">
        <v>0</v>
      </c>
      <c r="CA302">
        <v>0</v>
      </c>
      <c r="CB302">
        <v>15</v>
      </c>
      <c r="CC302">
        <v>0</v>
      </c>
      <c r="CF302">
        <v>0</v>
      </c>
      <c r="CG302">
        <v>5</v>
      </c>
      <c r="CH302">
        <v>15</v>
      </c>
      <c r="CI302" t="s">
        <v>33</v>
      </c>
      <c r="CK302">
        <v>2</v>
      </c>
    </row>
    <row r="303" spans="1:89" x14ac:dyDescent="0.35">
      <c r="A303" t="str">
        <f>_xlfn.XLOOKUP(Table1[[#This Row],[HMIS Project ID]],'Quick HIC'!G:G,'Quick HIC'!D:D,"",0)</f>
        <v>Pasquotank</v>
      </c>
      <c r="B303">
        <v>141</v>
      </c>
      <c r="C303" t="s">
        <v>222</v>
      </c>
      <c r="D303" t="s">
        <v>41</v>
      </c>
      <c r="E303" t="s">
        <v>270</v>
      </c>
      <c r="F303">
        <v>2026</v>
      </c>
      <c r="G303" t="s">
        <v>601</v>
      </c>
      <c r="H303">
        <v>2137</v>
      </c>
      <c r="I303" t="s">
        <v>602</v>
      </c>
      <c r="K303">
        <v>20146</v>
      </c>
      <c r="L303" s="1">
        <v>46057</v>
      </c>
      <c r="M303" t="s">
        <v>36</v>
      </c>
      <c r="N303" t="s">
        <v>260</v>
      </c>
      <c r="O303">
        <v>379139</v>
      </c>
      <c r="P303" t="s">
        <v>34</v>
      </c>
      <c r="Q303" t="s">
        <v>814</v>
      </c>
      <c r="R303" s="1">
        <v>46057</v>
      </c>
      <c r="S303" t="s">
        <v>24</v>
      </c>
      <c r="T303" s="1">
        <v>43831</v>
      </c>
      <c r="V303">
        <v>1</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0</v>
      </c>
      <c r="BH303">
        <v>1</v>
      </c>
      <c r="BI303" t="s">
        <v>456</v>
      </c>
      <c r="BJ303" t="s">
        <v>1068</v>
      </c>
      <c r="BK303">
        <v>0</v>
      </c>
      <c r="BN303" t="s">
        <v>369</v>
      </c>
      <c r="BO303" t="s">
        <v>222</v>
      </c>
      <c r="BP303">
        <v>27937</v>
      </c>
      <c r="BQ303">
        <v>0</v>
      </c>
      <c r="BR303">
        <v>0</v>
      </c>
      <c r="BS303">
        <v>0</v>
      </c>
      <c r="BT303">
        <v>0</v>
      </c>
      <c r="BU303">
        <v>0</v>
      </c>
      <c r="BV303">
        <v>0</v>
      </c>
      <c r="BW303">
        <v>0</v>
      </c>
      <c r="BX303">
        <v>0</v>
      </c>
      <c r="BY303">
        <v>0</v>
      </c>
      <c r="BZ303">
        <v>0</v>
      </c>
      <c r="CA303">
        <v>0</v>
      </c>
      <c r="CB303">
        <v>0</v>
      </c>
      <c r="CC303">
        <v>0</v>
      </c>
      <c r="CF303">
        <v>2</v>
      </c>
      <c r="CG303">
        <v>2</v>
      </c>
      <c r="CH303">
        <v>2</v>
      </c>
      <c r="CI303" t="s">
        <v>33</v>
      </c>
      <c r="CK303">
        <v>2</v>
      </c>
    </row>
    <row r="304" spans="1:89" x14ac:dyDescent="0.35">
      <c r="A304" t="str">
        <f>_xlfn.XLOOKUP(Table1[[#This Row],[HMIS Project ID]],'Quick HIC'!G:G,'Quick HIC'!D:D,"",0)</f>
        <v>Pasquotank</v>
      </c>
      <c r="B304">
        <v>142</v>
      </c>
      <c r="C304" t="s">
        <v>222</v>
      </c>
      <c r="D304" t="s">
        <v>41</v>
      </c>
      <c r="E304" t="s">
        <v>270</v>
      </c>
      <c r="F304">
        <v>2026</v>
      </c>
      <c r="G304" t="s">
        <v>601</v>
      </c>
      <c r="H304">
        <v>2137</v>
      </c>
      <c r="I304" t="s">
        <v>900</v>
      </c>
      <c r="K304">
        <v>20147</v>
      </c>
      <c r="L304" s="1">
        <v>46057</v>
      </c>
      <c r="M304" t="s">
        <v>39</v>
      </c>
      <c r="O304">
        <v>379139</v>
      </c>
      <c r="P304" t="s">
        <v>34</v>
      </c>
      <c r="Q304" t="s">
        <v>814</v>
      </c>
      <c r="R304" s="1">
        <v>46057</v>
      </c>
      <c r="S304" t="s">
        <v>24</v>
      </c>
      <c r="T304" s="1">
        <v>43831</v>
      </c>
      <c r="V304">
        <v>0</v>
      </c>
      <c r="W304">
        <v>1</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c r="AW304">
        <v>0</v>
      </c>
      <c r="AX304">
        <v>0</v>
      </c>
      <c r="AY304">
        <v>0</v>
      </c>
      <c r="AZ304">
        <v>0</v>
      </c>
      <c r="BA304">
        <v>0</v>
      </c>
      <c r="BB304">
        <v>0</v>
      </c>
      <c r="BC304">
        <v>0</v>
      </c>
      <c r="BD304">
        <v>0</v>
      </c>
      <c r="BE304">
        <v>0</v>
      </c>
      <c r="BF304">
        <v>0</v>
      </c>
      <c r="BG304">
        <v>0</v>
      </c>
      <c r="BH304">
        <v>0</v>
      </c>
      <c r="BJ304" t="s">
        <v>1068</v>
      </c>
      <c r="BK304">
        <v>0</v>
      </c>
      <c r="BL304" t="s">
        <v>603</v>
      </c>
      <c r="BN304" t="s">
        <v>369</v>
      </c>
      <c r="BO304" t="s">
        <v>222</v>
      </c>
      <c r="BP304">
        <v>27937</v>
      </c>
      <c r="BQ304">
        <v>0</v>
      </c>
      <c r="BR304">
        <v>0</v>
      </c>
      <c r="BS304">
        <v>0</v>
      </c>
      <c r="BT304">
        <v>0</v>
      </c>
      <c r="BU304">
        <v>0</v>
      </c>
      <c r="BV304">
        <v>0</v>
      </c>
      <c r="BW304">
        <v>0</v>
      </c>
      <c r="BX304">
        <v>0</v>
      </c>
      <c r="BY304">
        <v>0</v>
      </c>
      <c r="BZ304">
        <v>0</v>
      </c>
      <c r="CA304">
        <v>0</v>
      </c>
      <c r="CB304">
        <v>0</v>
      </c>
      <c r="CC304">
        <v>0</v>
      </c>
      <c r="CF304">
        <v>0</v>
      </c>
      <c r="CG304">
        <v>0</v>
      </c>
      <c r="CH304">
        <v>0</v>
      </c>
      <c r="CI304" t="s">
        <v>33</v>
      </c>
      <c r="CK304">
        <v>2</v>
      </c>
    </row>
    <row r="305" spans="1:89" x14ac:dyDescent="0.35">
      <c r="A305" t="str">
        <f>_xlfn.XLOOKUP(Table1[[#This Row],[HMIS Project ID]],'Quick HIC'!G:G,'Quick HIC'!D:D,"",0)</f>
        <v>Halifax</v>
      </c>
      <c r="B305">
        <v>251</v>
      </c>
      <c r="C305" t="s">
        <v>222</v>
      </c>
      <c r="D305" t="s">
        <v>41</v>
      </c>
      <c r="E305" t="s">
        <v>270</v>
      </c>
      <c r="F305">
        <v>2026</v>
      </c>
      <c r="G305" t="s">
        <v>634</v>
      </c>
      <c r="H305">
        <v>20429</v>
      </c>
      <c r="I305" t="s">
        <v>726</v>
      </c>
      <c r="K305">
        <v>20797</v>
      </c>
      <c r="L305" s="1">
        <v>46057</v>
      </c>
      <c r="M305" t="s">
        <v>37</v>
      </c>
      <c r="O305">
        <v>379083</v>
      </c>
      <c r="P305" t="s">
        <v>33</v>
      </c>
      <c r="Q305" t="s">
        <v>814</v>
      </c>
      <c r="R305" s="1">
        <v>46057</v>
      </c>
      <c r="S305" t="s">
        <v>24</v>
      </c>
      <c r="T305" s="1">
        <v>45322</v>
      </c>
      <c r="V305">
        <v>0</v>
      </c>
      <c r="W305">
        <v>0</v>
      </c>
      <c r="X305">
        <v>0</v>
      </c>
      <c r="Y305">
        <v>0</v>
      </c>
      <c r="Z305">
        <v>0</v>
      </c>
      <c r="AA305">
        <v>0</v>
      </c>
      <c r="AB305">
        <v>0</v>
      </c>
      <c r="AC305">
        <v>0</v>
      </c>
      <c r="AD305">
        <v>0</v>
      </c>
      <c r="AE305">
        <v>0</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c r="AZ305">
        <v>0</v>
      </c>
      <c r="BA305">
        <v>0</v>
      </c>
      <c r="BB305">
        <v>0</v>
      </c>
      <c r="BC305">
        <v>0</v>
      </c>
      <c r="BD305">
        <v>0</v>
      </c>
      <c r="BE305">
        <v>1</v>
      </c>
      <c r="BF305">
        <v>0</v>
      </c>
      <c r="BG305">
        <v>0</v>
      </c>
      <c r="BH305">
        <v>0</v>
      </c>
      <c r="BJ305" t="s">
        <v>1068</v>
      </c>
      <c r="BK305">
        <v>0</v>
      </c>
      <c r="BL305" t="s">
        <v>636</v>
      </c>
      <c r="BN305" t="s">
        <v>637</v>
      </c>
      <c r="BO305" t="s">
        <v>222</v>
      </c>
      <c r="BP305">
        <v>27870</v>
      </c>
      <c r="BQ305">
        <v>0</v>
      </c>
      <c r="BR305">
        <v>0</v>
      </c>
      <c r="BS305">
        <v>0</v>
      </c>
      <c r="BT305">
        <v>0</v>
      </c>
      <c r="BU305">
        <v>0</v>
      </c>
      <c r="BV305">
        <v>8</v>
      </c>
      <c r="BW305">
        <v>0</v>
      </c>
      <c r="BX305">
        <v>0</v>
      </c>
      <c r="BY305">
        <v>0</v>
      </c>
      <c r="BZ305">
        <v>0</v>
      </c>
      <c r="CA305">
        <v>0</v>
      </c>
      <c r="CB305">
        <v>8</v>
      </c>
      <c r="CC305">
        <v>0</v>
      </c>
      <c r="CF305">
        <v>0</v>
      </c>
      <c r="CG305">
        <v>8</v>
      </c>
      <c r="CH305">
        <v>8</v>
      </c>
      <c r="CI305" t="s">
        <v>33</v>
      </c>
      <c r="CK305">
        <v>2</v>
      </c>
    </row>
    <row r="306" spans="1:89" x14ac:dyDescent="0.35">
      <c r="A306" t="str">
        <f>_xlfn.XLOOKUP(Table1[[#This Row],[HMIS Project ID]],'Quick HIC'!G:G,'Quick HIC'!D:D,"",0)</f>
        <v>Northampton</v>
      </c>
      <c r="B306">
        <v>165</v>
      </c>
      <c r="C306" t="s">
        <v>222</v>
      </c>
      <c r="D306" t="s">
        <v>41</v>
      </c>
      <c r="E306" t="s">
        <v>270</v>
      </c>
      <c r="F306">
        <v>2026</v>
      </c>
      <c r="G306" t="s">
        <v>634</v>
      </c>
      <c r="H306">
        <v>20429</v>
      </c>
      <c r="I306" t="s">
        <v>635</v>
      </c>
      <c r="K306">
        <v>20430</v>
      </c>
      <c r="L306" s="1">
        <v>46057</v>
      </c>
      <c r="M306" t="s">
        <v>37</v>
      </c>
      <c r="O306">
        <v>379131</v>
      </c>
      <c r="P306" t="s">
        <v>33</v>
      </c>
      <c r="Q306" t="s">
        <v>814</v>
      </c>
      <c r="R306" s="1">
        <v>46057</v>
      </c>
      <c r="S306" t="s">
        <v>24</v>
      </c>
      <c r="T306" s="1">
        <v>44409</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c r="AW306">
        <v>0</v>
      </c>
      <c r="AX306">
        <v>0</v>
      </c>
      <c r="AY306">
        <v>0</v>
      </c>
      <c r="AZ306">
        <v>0</v>
      </c>
      <c r="BA306">
        <v>0</v>
      </c>
      <c r="BB306">
        <v>0</v>
      </c>
      <c r="BC306">
        <v>0</v>
      </c>
      <c r="BD306">
        <v>0</v>
      </c>
      <c r="BE306">
        <v>1</v>
      </c>
      <c r="BF306">
        <v>0</v>
      </c>
      <c r="BG306">
        <v>0</v>
      </c>
      <c r="BH306">
        <v>0</v>
      </c>
      <c r="BJ306" t="s">
        <v>1068</v>
      </c>
      <c r="BK306">
        <v>0</v>
      </c>
      <c r="BN306" t="s">
        <v>907</v>
      </c>
      <c r="BO306" t="s">
        <v>222</v>
      </c>
      <c r="BP306">
        <v>27831</v>
      </c>
      <c r="BQ306">
        <v>0</v>
      </c>
      <c r="BR306">
        <v>0</v>
      </c>
      <c r="BS306">
        <v>0</v>
      </c>
      <c r="BT306">
        <v>0</v>
      </c>
      <c r="BU306">
        <v>0</v>
      </c>
      <c r="BV306">
        <v>2</v>
      </c>
      <c r="BW306">
        <v>0</v>
      </c>
      <c r="BX306">
        <v>0</v>
      </c>
      <c r="BY306">
        <v>0</v>
      </c>
      <c r="BZ306">
        <v>0</v>
      </c>
      <c r="CA306">
        <v>0</v>
      </c>
      <c r="CB306">
        <v>2</v>
      </c>
      <c r="CC306">
        <v>0</v>
      </c>
      <c r="CF306">
        <v>0</v>
      </c>
      <c r="CG306">
        <v>1</v>
      </c>
      <c r="CH306">
        <v>2</v>
      </c>
      <c r="CI306" t="s">
        <v>33</v>
      </c>
      <c r="CK306">
        <v>2</v>
      </c>
    </row>
    <row r="307" spans="1:89" x14ac:dyDescent="0.35">
      <c r="A307" t="str">
        <f>_xlfn.XLOOKUP(Table1[[#This Row],[HMIS Project ID]],'Quick HIC'!G:G,'Quick HIC'!D:D,"",0)</f>
        <v>Rockingham</v>
      </c>
      <c r="B307">
        <v>72</v>
      </c>
      <c r="C307" t="s">
        <v>222</v>
      </c>
      <c r="D307" t="s">
        <v>41</v>
      </c>
      <c r="E307" t="s">
        <v>270</v>
      </c>
      <c r="F307">
        <v>2026</v>
      </c>
      <c r="G307" t="s">
        <v>463</v>
      </c>
      <c r="H307">
        <v>245</v>
      </c>
      <c r="I307" t="s">
        <v>464</v>
      </c>
      <c r="K307">
        <v>5057</v>
      </c>
      <c r="L307" s="1">
        <v>46057</v>
      </c>
      <c r="M307" t="s">
        <v>38</v>
      </c>
      <c r="O307">
        <v>379157</v>
      </c>
      <c r="P307" t="s">
        <v>34</v>
      </c>
      <c r="Q307" t="s">
        <v>814</v>
      </c>
      <c r="R307" s="1">
        <v>46057</v>
      </c>
      <c r="S307" t="s">
        <v>24</v>
      </c>
      <c r="T307" s="1">
        <v>41030</v>
      </c>
      <c r="V307">
        <v>0</v>
      </c>
      <c r="W307">
        <v>0</v>
      </c>
      <c r="X307">
        <v>0</v>
      </c>
      <c r="Y307">
        <v>0</v>
      </c>
      <c r="Z307">
        <v>0</v>
      </c>
      <c r="AA307">
        <v>1</v>
      </c>
      <c r="AB307">
        <v>0</v>
      </c>
      <c r="AC307">
        <v>0</v>
      </c>
      <c r="AD307">
        <v>0</v>
      </c>
      <c r="AE307">
        <v>0</v>
      </c>
      <c r="AF307">
        <v>0</v>
      </c>
      <c r="AG307">
        <v>0</v>
      </c>
      <c r="AH307">
        <v>0</v>
      </c>
      <c r="AI307">
        <v>0</v>
      </c>
      <c r="AJ307">
        <v>0</v>
      </c>
      <c r="AK307">
        <v>0</v>
      </c>
      <c r="AL307">
        <v>0</v>
      </c>
      <c r="AM307">
        <v>0</v>
      </c>
      <c r="AN307">
        <v>0</v>
      </c>
      <c r="AO307">
        <v>0</v>
      </c>
      <c r="AP307">
        <v>0</v>
      </c>
      <c r="AQ307">
        <v>0</v>
      </c>
      <c r="AR307">
        <v>0</v>
      </c>
      <c r="AS307">
        <v>0</v>
      </c>
      <c r="AT307">
        <v>0</v>
      </c>
      <c r="AU307">
        <v>0</v>
      </c>
      <c r="AV307">
        <v>0</v>
      </c>
      <c r="AW307">
        <v>0</v>
      </c>
      <c r="AX307">
        <v>0</v>
      </c>
      <c r="AY307">
        <v>0</v>
      </c>
      <c r="AZ307">
        <v>0</v>
      </c>
      <c r="BA307">
        <v>0</v>
      </c>
      <c r="BB307">
        <v>0</v>
      </c>
      <c r="BC307">
        <v>0</v>
      </c>
      <c r="BD307">
        <v>0</v>
      </c>
      <c r="BE307">
        <v>0</v>
      </c>
      <c r="BF307">
        <v>0</v>
      </c>
      <c r="BG307">
        <v>0</v>
      </c>
      <c r="BH307">
        <v>0</v>
      </c>
      <c r="BJ307" t="s">
        <v>1068</v>
      </c>
      <c r="BK307">
        <v>0</v>
      </c>
      <c r="BL307" t="s">
        <v>465</v>
      </c>
      <c r="BN307" t="s">
        <v>141</v>
      </c>
      <c r="BO307" t="s">
        <v>222</v>
      </c>
      <c r="BP307">
        <v>27288</v>
      </c>
      <c r="BQ307">
        <v>16</v>
      </c>
      <c r="BR307">
        <v>4</v>
      </c>
      <c r="BS307">
        <v>0</v>
      </c>
      <c r="BT307">
        <v>0</v>
      </c>
      <c r="BU307">
        <v>16</v>
      </c>
      <c r="BV307">
        <v>15</v>
      </c>
      <c r="BW307">
        <v>0</v>
      </c>
      <c r="BX307">
        <v>0</v>
      </c>
      <c r="BY307">
        <v>15</v>
      </c>
      <c r="BZ307">
        <v>0</v>
      </c>
      <c r="CA307">
        <v>0</v>
      </c>
      <c r="CB307">
        <v>31</v>
      </c>
      <c r="CC307">
        <v>0</v>
      </c>
      <c r="CF307">
        <v>0</v>
      </c>
      <c r="CG307">
        <v>31</v>
      </c>
      <c r="CH307">
        <v>31</v>
      </c>
      <c r="CI307" t="s">
        <v>33</v>
      </c>
      <c r="CK307">
        <v>2</v>
      </c>
    </row>
    <row r="308" spans="1:89" x14ac:dyDescent="0.35">
      <c r="A308" t="str">
        <f>_xlfn.XLOOKUP(Table1[[#This Row],[HMIS Project ID]],'Quick HIC'!G:G,'Quick HIC'!D:D,"",0)</f>
        <v>Rowan</v>
      </c>
      <c r="B308">
        <v>247</v>
      </c>
      <c r="C308" t="s">
        <v>222</v>
      </c>
      <c r="D308" t="s">
        <v>41</v>
      </c>
      <c r="E308" t="s">
        <v>270</v>
      </c>
      <c r="F308">
        <v>2026</v>
      </c>
      <c r="G308" t="s">
        <v>279</v>
      </c>
      <c r="H308">
        <v>1045</v>
      </c>
      <c r="I308" t="s">
        <v>718</v>
      </c>
      <c r="K308">
        <v>20765</v>
      </c>
      <c r="L308" s="1">
        <v>46057</v>
      </c>
      <c r="M308" t="s">
        <v>39</v>
      </c>
      <c r="O308">
        <v>379159</v>
      </c>
      <c r="P308" t="s">
        <v>34</v>
      </c>
      <c r="Q308" t="s">
        <v>814</v>
      </c>
      <c r="R308" s="1">
        <v>46057</v>
      </c>
      <c r="S308" t="s">
        <v>24</v>
      </c>
      <c r="T308" s="1">
        <v>45292</v>
      </c>
      <c r="V308">
        <v>0</v>
      </c>
      <c r="W308">
        <v>0</v>
      </c>
      <c r="X308">
        <v>0</v>
      </c>
      <c r="Y308">
        <v>0</v>
      </c>
      <c r="Z308">
        <v>0</v>
      </c>
      <c r="AA308">
        <v>0</v>
      </c>
      <c r="AB308">
        <v>0</v>
      </c>
      <c r="AC308">
        <v>0</v>
      </c>
      <c r="AD308">
        <v>0</v>
      </c>
      <c r="AE308">
        <v>0</v>
      </c>
      <c r="AF308">
        <v>0</v>
      </c>
      <c r="AG308">
        <v>0</v>
      </c>
      <c r="AH308">
        <v>0</v>
      </c>
      <c r="AI308">
        <v>0</v>
      </c>
      <c r="AJ308">
        <v>0</v>
      </c>
      <c r="AK308">
        <v>0</v>
      </c>
      <c r="AL308">
        <v>0</v>
      </c>
      <c r="AM308">
        <v>0</v>
      </c>
      <c r="AN308">
        <v>0</v>
      </c>
      <c r="AO308">
        <v>0</v>
      </c>
      <c r="AP308">
        <v>0</v>
      </c>
      <c r="AQ308">
        <v>0</v>
      </c>
      <c r="AR308">
        <v>0</v>
      </c>
      <c r="AS308">
        <v>0</v>
      </c>
      <c r="AT308">
        <v>0</v>
      </c>
      <c r="AU308">
        <v>0</v>
      </c>
      <c r="AV308">
        <v>0</v>
      </c>
      <c r="AW308">
        <v>0</v>
      </c>
      <c r="AX308">
        <v>0</v>
      </c>
      <c r="AY308">
        <v>0</v>
      </c>
      <c r="AZ308">
        <v>0</v>
      </c>
      <c r="BA308">
        <v>0</v>
      </c>
      <c r="BB308">
        <v>0</v>
      </c>
      <c r="BC308">
        <v>0</v>
      </c>
      <c r="BD308">
        <v>0</v>
      </c>
      <c r="BE308">
        <v>0</v>
      </c>
      <c r="BF308">
        <v>0</v>
      </c>
      <c r="BG308">
        <v>0</v>
      </c>
      <c r="BH308">
        <v>1</v>
      </c>
      <c r="BI308" t="s">
        <v>719</v>
      </c>
      <c r="BJ308" t="s">
        <v>1068</v>
      </c>
      <c r="BK308">
        <v>0</v>
      </c>
      <c r="BL308" t="s">
        <v>720</v>
      </c>
      <c r="BN308" t="s">
        <v>281</v>
      </c>
      <c r="BO308" t="s">
        <v>222</v>
      </c>
      <c r="BP308">
        <v>28144</v>
      </c>
      <c r="BQ308">
        <v>0</v>
      </c>
      <c r="BR308">
        <v>0</v>
      </c>
      <c r="BS308">
        <v>0</v>
      </c>
      <c r="BT308">
        <v>0</v>
      </c>
      <c r="BU308">
        <v>0</v>
      </c>
      <c r="BV308">
        <v>0</v>
      </c>
      <c r="BW308">
        <v>0</v>
      </c>
      <c r="BX308">
        <v>0</v>
      </c>
      <c r="BY308">
        <v>0</v>
      </c>
      <c r="BZ308">
        <v>0</v>
      </c>
      <c r="CA308">
        <v>0</v>
      </c>
      <c r="CB308">
        <v>0</v>
      </c>
      <c r="CC308">
        <v>0</v>
      </c>
      <c r="CF308">
        <v>0</v>
      </c>
      <c r="CG308">
        <v>0</v>
      </c>
      <c r="CH308">
        <v>0</v>
      </c>
      <c r="CI308" t="s">
        <v>33</v>
      </c>
      <c r="CK308">
        <v>2</v>
      </c>
    </row>
    <row r="309" spans="1:89" x14ac:dyDescent="0.35">
      <c r="A309" t="str">
        <f>_xlfn.XLOOKUP(Table1[[#This Row],[HMIS Project ID]],'Quick HIC'!G:G,'Quick HIC'!D:D,"",0)</f>
        <v>Rowan</v>
      </c>
      <c r="B309">
        <v>4</v>
      </c>
      <c r="C309" t="s">
        <v>222</v>
      </c>
      <c r="D309" t="s">
        <v>41</v>
      </c>
      <c r="E309" t="s">
        <v>270</v>
      </c>
      <c r="F309">
        <v>2026</v>
      </c>
      <c r="G309" t="s">
        <v>279</v>
      </c>
      <c r="H309">
        <v>1045</v>
      </c>
      <c r="I309" t="s">
        <v>840</v>
      </c>
      <c r="K309">
        <v>1049</v>
      </c>
      <c r="L309" s="1">
        <v>46057</v>
      </c>
      <c r="M309" t="s">
        <v>36</v>
      </c>
      <c r="N309" t="s">
        <v>234</v>
      </c>
      <c r="O309">
        <v>372508</v>
      </c>
      <c r="P309" t="s">
        <v>34</v>
      </c>
      <c r="Q309" t="s">
        <v>814</v>
      </c>
      <c r="R309" s="1">
        <v>46057</v>
      </c>
      <c r="S309" t="s">
        <v>24</v>
      </c>
      <c r="T309" s="1">
        <v>40179</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c r="AU309">
        <v>0</v>
      </c>
      <c r="AV309">
        <v>0</v>
      </c>
      <c r="AW309">
        <v>0</v>
      </c>
      <c r="AX309">
        <v>0</v>
      </c>
      <c r="AY309">
        <v>0</v>
      </c>
      <c r="AZ309">
        <v>0</v>
      </c>
      <c r="BA309">
        <v>0</v>
      </c>
      <c r="BB309">
        <v>0</v>
      </c>
      <c r="BC309">
        <v>0</v>
      </c>
      <c r="BD309">
        <v>0</v>
      </c>
      <c r="BE309">
        <v>0</v>
      </c>
      <c r="BF309">
        <v>0</v>
      </c>
      <c r="BG309">
        <v>0</v>
      </c>
      <c r="BH309">
        <v>1</v>
      </c>
      <c r="BI309" t="s">
        <v>841</v>
      </c>
      <c r="BJ309" t="s">
        <v>1067</v>
      </c>
      <c r="BK309">
        <v>0</v>
      </c>
      <c r="BL309" t="s">
        <v>280</v>
      </c>
      <c r="BN309" t="s">
        <v>281</v>
      </c>
      <c r="BO309" t="s">
        <v>222</v>
      </c>
      <c r="BP309">
        <v>28144</v>
      </c>
      <c r="BQ309">
        <v>10</v>
      </c>
      <c r="BR309">
        <v>4</v>
      </c>
      <c r="BS309">
        <v>0</v>
      </c>
      <c r="BT309">
        <v>0</v>
      </c>
      <c r="BU309">
        <v>0</v>
      </c>
      <c r="BV309">
        <v>93</v>
      </c>
      <c r="BW309">
        <v>0</v>
      </c>
      <c r="BX309">
        <v>0</v>
      </c>
      <c r="BY309">
        <v>0</v>
      </c>
      <c r="BZ309">
        <v>0</v>
      </c>
      <c r="CA309">
        <v>0</v>
      </c>
      <c r="CB309">
        <v>103</v>
      </c>
      <c r="CC309">
        <v>0</v>
      </c>
      <c r="CF309">
        <v>14</v>
      </c>
      <c r="CG309">
        <v>107</v>
      </c>
      <c r="CH309">
        <v>117</v>
      </c>
      <c r="CI309" t="s">
        <v>33</v>
      </c>
      <c r="CK309">
        <v>2</v>
      </c>
    </row>
    <row r="310" spans="1:89" x14ac:dyDescent="0.35">
      <c r="A310" t="str">
        <f>_xlfn.XLOOKUP(Table1[[#This Row],[HMIS Project ID]],'Quick HIC'!G:G,'Quick HIC'!D:D,"",0)</f>
        <v>Rowan</v>
      </c>
      <c r="B310">
        <v>11</v>
      </c>
      <c r="C310" t="s">
        <v>222</v>
      </c>
      <c r="D310" t="s">
        <v>41</v>
      </c>
      <c r="E310" t="s">
        <v>270</v>
      </c>
      <c r="F310">
        <v>2026</v>
      </c>
      <c r="G310" t="s">
        <v>279</v>
      </c>
      <c r="H310">
        <v>1045</v>
      </c>
      <c r="I310" t="s">
        <v>301</v>
      </c>
      <c r="K310">
        <v>1363</v>
      </c>
      <c r="L310" s="1">
        <v>46057</v>
      </c>
      <c r="M310" t="s">
        <v>40</v>
      </c>
      <c r="O310">
        <v>379159</v>
      </c>
      <c r="P310" t="s">
        <v>34</v>
      </c>
      <c r="Q310" t="s">
        <v>814</v>
      </c>
      <c r="R310" s="1">
        <v>46057</v>
      </c>
      <c r="S310" t="s">
        <v>24</v>
      </c>
      <c r="T310" s="1">
        <v>40179</v>
      </c>
      <c r="V310">
        <v>0</v>
      </c>
      <c r="W310">
        <v>0</v>
      </c>
      <c r="X310">
        <v>0</v>
      </c>
      <c r="Y310">
        <v>0</v>
      </c>
      <c r="Z310">
        <v>0</v>
      </c>
      <c r="AA310">
        <v>0</v>
      </c>
      <c r="AB310">
        <v>0</v>
      </c>
      <c r="AC310">
        <v>0</v>
      </c>
      <c r="AD310">
        <v>0</v>
      </c>
      <c r="AE310">
        <v>0</v>
      </c>
      <c r="AF310">
        <v>0</v>
      </c>
      <c r="AG310">
        <v>0</v>
      </c>
      <c r="AH310">
        <v>0</v>
      </c>
      <c r="AI310">
        <v>0</v>
      </c>
      <c r="AJ310">
        <v>0</v>
      </c>
      <c r="AK310">
        <v>0</v>
      </c>
      <c r="AL310">
        <v>0</v>
      </c>
      <c r="AM310">
        <v>0</v>
      </c>
      <c r="AN310">
        <v>0</v>
      </c>
      <c r="AO310">
        <v>0</v>
      </c>
      <c r="AP310">
        <v>0</v>
      </c>
      <c r="AQ310">
        <v>0</v>
      </c>
      <c r="AR310">
        <v>0</v>
      </c>
      <c r="AS310">
        <v>0</v>
      </c>
      <c r="AT310">
        <v>0</v>
      </c>
      <c r="AU310">
        <v>0</v>
      </c>
      <c r="AV310">
        <v>0</v>
      </c>
      <c r="AW310">
        <v>0</v>
      </c>
      <c r="AX310">
        <v>0</v>
      </c>
      <c r="AY310">
        <v>0</v>
      </c>
      <c r="AZ310">
        <v>0</v>
      </c>
      <c r="BA310">
        <v>0</v>
      </c>
      <c r="BB310">
        <v>0</v>
      </c>
      <c r="BC310">
        <v>0</v>
      </c>
      <c r="BD310">
        <v>0</v>
      </c>
      <c r="BE310">
        <v>0</v>
      </c>
      <c r="BF310">
        <v>0</v>
      </c>
      <c r="BG310">
        <v>0</v>
      </c>
      <c r="BH310">
        <v>1</v>
      </c>
      <c r="BI310" t="s">
        <v>266</v>
      </c>
      <c r="BJ310" t="s">
        <v>1067</v>
      </c>
      <c r="BK310">
        <v>0</v>
      </c>
      <c r="BL310" t="s">
        <v>302</v>
      </c>
      <c r="BN310" t="s">
        <v>281</v>
      </c>
      <c r="BO310" t="s">
        <v>222</v>
      </c>
      <c r="BP310">
        <v>28144</v>
      </c>
      <c r="BQ310">
        <v>7</v>
      </c>
      <c r="BR310">
        <v>2</v>
      </c>
      <c r="BS310">
        <v>0</v>
      </c>
      <c r="BT310">
        <v>0</v>
      </c>
      <c r="BU310">
        <v>0</v>
      </c>
      <c r="BV310">
        <v>3</v>
      </c>
      <c r="BW310">
        <v>0</v>
      </c>
      <c r="BX310">
        <v>0</v>
      </c>
      <c r="BY310">
        <v>0</v>
      </c>
      <c r="BZ310">
        <v>0</v>
      </c>
      <c r="CA310">
        <v>0</v>
      </c>
      <c r="CB310">
        <v>10</v>
      </c>
      <c r="CC310">
        <v>0</v>
      </c>
      <c r="CF310">
        <v>0</v>
      </c>
      <c r="CG310">
        <v>10</v>
      </c>
      <c r="CH310">
        <v>10</v>
      </c>
      <c r="CI310" t="s">
        <v>33</v>
      </c>
      <c r="CK310">
        <v>2</v>
      </c>
    </row>
    <row r="311" spans="1:89" x14ac:dyDescent="0.35">
      <c r="A311" t="str">
        <f>_xlfn.XLOOKUP(Table1[[#This Row],[HMIS Project ID]],'Quick HIC'!G:G,'Quick HIC'!D:D,"",0)</f>
        <v>Rowan</v>
      </c>
      <c r="B311">
        <v>151</v>
      </c>
      <c r="C311" t="s">
        <v>222</v>
      </c>
      <c r="D311" t="s">
        <v>41</v>
      </c>
      <c r="E311" t="s">
        <v>270</v>
      </c>
      <c r="F311">
        <v>2026</v>
      </c>
      <c r="G311" t="s">
        <v>279</v>
      </c>
      <c r="H311">
        <v>1045</v>
      </c>
      <c r="I311" t="s">
        <v>615</v>
      </c>
      <c r="K311">
        <v>20343</v>
      </c>
      <c r="L311" s="1">
        <v>46057</v>
      </c>
      <c r="M311" t="s">
        <v>40</v>
      </c>
      <c r="O311">
        <v>379159</v>
      </c>
      <c r="P311" t="s">
        <v>34</v>
      </c>
      <c r="Q311" t="s">
        <v>814</v>
      </c>
      <c r="R311" s="1">
        <v>46057</v>
      </c>
      <c r="S311" t="s">
        <v>24</v>
      </c>
      <c r="T311" s="1">
        <v>44119</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1</v>
      </c>
      <c r="AS311">
        <v>0</v>
      </c>
      <c r="AT311">
        <v>0</v>
      </c>
      <c r="AU311">
        <v>0</v>
      </c>
      <c r="AV311">
        <v>0</v>
      </c>
      <c r="AW311">
        <v>0</v>
      </c>
      <c r="AX311">
        <v>0</v>
      </c>
      <c r="AY311">
        <v>0</v>
      </c>
      <c r="AZ311">
        <v>0</v>
      </c>
      <c r="BA311">
        <v>0</v>
      </c>
      <c r="BB311">
        <v>0</v>
      </c>
      <c r="BC311">
        <v>0</v>
      </c>
      <c r="BD311">
        <v>0</v>
      </c>
      <c r="BE311">
        <v>0</v>
      </c>
      <c r="BF311">
        <v>0</v>
      </c>
      <c r="BG311">
        <v>0</v>
      </c>
      <c r="BH311">
        <v>0</v>
      </c>
      <c r="BJ311" t="s">
        <v>1066</v>
      </c>
      <c r="BK311">
        <v>0</v>
      </c>
      <c r="BL311" t="s">
        <v>280</v>
      </c>
      <c r="BN311" t="s">
        <v>281</v>
      </c>
      <c r="BO311" t="s">
        <v>222</v>
      </c>
      <c r="BP311">
        <v>28144</v>
      </c>
      <c r="BQ311">
        <v>0</v>
      </c>
      <c r="BR311">
        <v>0</v>
      </c>
      <c r="BS311">
        <v>0</v>
      </c>
      <c r="BT311">
        <v>0</v>
      </c>
      <c r="BU311">
        <v>0</v>
      </c>
      <c r="BV311">
        <v>10</v>
      </c>
      <c r="BW311">
        <v>10</v>
      </c>
      <c r="BX311">
        <v>0</v>
      </c>
      <c r="BY311">
        <v>0</v>
      </c>
      <c r="BZ311">
        <v>0</v>
      </c>
      <c r="CA311">
        <v>0</v>
      </c>
      <c r="CB311">
        <v>10</v>
      </c>
      <c r="CC311">
        <v>0</v>
      </c>
      <c r="CF311">
        <v>0</v>
      </c>
      <c r="CG311">
        <v>8</v>
      </c>
      <c r="CH311">
        <v>10</v>
      </c>
      <c r="CI311" t="s">
        <v>33</v>
      </c>
      <c r="CK311">
        <v>2</v>
      </c>
    </row>
    <row r="312" spans="1:89" x14ac:dyDescent="0.35">
      <c r="A312" t="str">
        <f>_xlfn.XLOOKUP(Table1[[#This Row],[HMIS Project ID]],'Quick HIC'!G:G,'Quick HIC'!D:D,"",0)</f>
        <v>Rowan</v>
      </c>
      <c r="B312">
        <v>80</v>
      </c>
      <c r="C312" t="s">
        <v>222</v>
      </c>
      <c r="D312" t="s">
        <v>41</v>
      </c>
      <c r="E312" t="s">
        <v>270</v>
      </c>
      <c r="F312">
        <v>2026</v>
      </c>
      <c r="G312" t="s">
        <v>279</v>
      </c>
      <c r="H312">
        <v>1045</v>
      </c>
      <c r="I312" t="s">
        <v>481</v>
      </c>
      <c r="K312">
        <v>5541</v>
      </c>
      <c r="L312" s="1">
        <v>46057</v>
      </c>
      <c r="M312" t="s">
        <v>36</v>
      </c>
      <c r="N312" t="s">
        <v>234</v>
      </c>
      <c r="O312">
        <v>372508</v>
      </c>
      <c r="P312" t="s">
        <v>34</v>
      </c>
      <c r="Q312" t="s">
        <v>814</v>
      </c>
      <c r="R312" s="1">
        <v>43859</v>
      </c>
      <c r="S312" t="s">
        <v>24</v>
      </c>
      <c r="T312" s="1">
        <v>41579</v>
      </c>
      <c r="V312">
        <v>0</v>
      </c>
      <c r="W312">
        <v>0</v>
      </c>
      <c r="X312">
        <v>0</v>
      </c>
      <c r="Y312">
        <v>0</v>
      </c>
      <c r="Z312">
        <v>0</v>
      </c>
      <c r="AA312">
        <v>0</v>
      </c>
      <c r="AB312">
        <v>0</v>
      </c>
      <c r="AC312">
        <v>0</v>
      </c>
      <c r="AD312">
        <v>0</v>
      </c>
      <c r="AE312">
        <v>0</v>
      </c>
      <c r="AF312">
        <v>0</v>
      </c>
      <c r="AG312">
        <v>0</v>
      </c>
      <c r="AH312">
        <v>0</v>
      </c>
      <c r="AI312">
        <v>0</v>
      </c>
      <c r="AJ312">
        <v>0</v>
      </c>
      <c r="AK312">
        <v>0</v>
      </c>
      <c r="AL312">
        <v>0</v>
      </c>
      <c r="AM312">
        <v>0</v>
      </c>
      <c r="AN312">
        <v>0</v>
      </c>
      <c r="AO312">
        <v>0</v>
      </c>
      <c r="AP312">
        <v>0</v>
      </c>
      <c r="AQ312">
        <v>0</v>
      </c>
      <c r="AR312">
        <v>0</v>
      </c>
      <c r="AS312">
        <v>0</v>
      </c>
      <c r="AT312">
        <v>1</v>
      </c>
      <c r="AU312">
        <v>0</v>
      </c>
      <c r="AV312">
        <v>0</v>
      </c>
      <c r="AW312">
        <v>0</v>
      </c>
      <c r="AX312">
        <v>0</v>
      </c>
      <c r="AY312">
        <v>0</v>
      </c>
      <c r="AZ312">
        <v>0</v>
      </c>
      <c r="BA312">
        <v>0</v>
      </c>
      <c r="BB312">
        <v>0</v>
      </c>
      <c r="BC312">
        <v>0</v>
      </c>
      <c r="BD312">
        <v>0</v>
      </c>
      <c r="BE312">
        <v>0</v>
      </c>
      <c r="BF312">
        <v>0</v>
      </c>
      <c r="BG312">
        <v>0</v>
      </c>
      <c r="BH312">
        <v>0</v>
      </c>
      <c r="BJ312" t="s">
        <v>1067</v>
      </c>
      <c r="BK312">
        <v>0</v>
      </c>
      <c r="BL312" t="s">
        <v>280</v>
      </c>
      <c r="BN312" t="s">
        <v>281</v>
      </c>
      <c r="BO312" t="s">
        <v>222</v>
      </c>
      <c r="BP312">
        <v>28144</v>
      </c>
      <c r="BQ312">
        <v>0</v>
      </c>
      <c r="BR312">
        <v>0</v>
      </c>
      <c r="BS312">
        <v>0</v>
      </c>
      <c r="BT312">
        <v>0</v>
      </c>
      <c r="BU312">
        <v>0</v>
      </c>
      <c r="BV312">
        <v>14</v>
      </c>
      <c r="BW312">
        <v>14</v>
      </c>
      <c r="BX312">
        <v>0</v>
      </c>
      <c r="BY312">
        <v>0</v>
      </c>
      <c r="BZ312">
        <v>0</v>
      </c>
      <c r="CA312">
        <v>0</v>
      </c>
      <c r="CB312">
        <v>14</v>
      </c>
      <c r="CC312">
        <v>0</v>
      </c>
      <c r="CF312">
        <v>0</v>
      </c>
      <c r="CG312">
        <v>13</v>
      </c>
      <c r="CH312">
        <v>14</v>
      </c>
      <c r="CI312" t="s">
        <v>33</v>
      </c>
      <c r="CK312">
        <v>2</v>
      </c>
    </row>
    <row r="313" spans="1:89" x14ac:dyDescent="0.35">
      <c r="A313" t="str">
        <f>_xlfn.XLOOKUP(Table1[[#This Row],[HMIS Project ID]],'Quick HIC'!G:G,'Quick HIC'!D:D,"",0)</f>
        <v>Beaufort</v>
      </c>
      <c r="B313">
        <v>96</v>
      </c>
      <c r="C313" t="s">
        <v>222</v>
      </c>
      <c r="D313" t="s">
        <v>41</v>
      </c>
      <c r="E313" t="s">
        <v>270</v>
      </c>
      <c r="F313">
        <v>2026</v>
      </c>
      <c r="G313" t="s">
        <v>513</v>
      </c>
      <c r="H313">
        <v>6792</v>
      </c>
      <c r="I313" t="s">
        <v>514</v>
      </c>
      <c r="K313">
        <v>6793</v>
      </c>
      <c r="L313" s="1">
        <v>46057</v>
      </c>
      <c r="M313" t="s">
        <v>36</v>
      </c>
      <c r="N313" t="s">
        <v>234</v>
      </c>
      <c r="O313">
        <v>379013</v>
      </c>
      <c r="P313" t="s">
        <v>33</v>
      </c>
      <c r="Q313" t="s">
        <v>814</v>
      </c>
      <c r="R313" s="1">
        <v>45686</v>
      </c>
      <c r="S313" t="s">
        <v>42</v>
      </c>
      <c r="T313" s="1">
        <v>40179</v>
      </c>
      <c r="V313">
        <v>0</v>
      </c>
      <c r="W313">
        <v>0</v>
      </c>
      <c r="X313">
        <v>0</v>
      </c>
      <c r="Y313">
        <v>0</v>
      </c>
      <c r="Z313">
        <v>0</v>
      </c>
      <c r="AA313">
        <v>0</v>
      </c>
      <c r="AB313">
        <v>0</v>
      </c>
      <c r="AC313">
        <v>0</v>
      </c>
      <c r="AD313">
        <v>0</v>
      </c>
      <c r="AE313">
        <v>0</v>
      </c>
      <c r="AF313">
        <v>0</v>
      </c>
      <c r="AG313">
        <v>0</v>
      </c>
      <c r="AH313">
        <v>0</v>
      </c>
      <c r="AI313">
        <v>0</v>
      </c>
      <c r="AJ313">
        <v>0</v>
      </c>
      <c r="AK313">
        <v>0</v>
      </c>
      <c r="AL313">
        <v>0</v>
      </c>
      <c r="AM313">
        <v>0</v>
      </c>
      <c r="AN313">
        <v>0</v>
      </c>
      <c r="AO313">
        <v>0</v>
      </c>
      <c r="AP313">
        <v>0</v>
      </c>
      <c r="AQ313">
        <v>0</v>
      </c>
      <c r="AR313">
        <v>0</v>
      </c>
      <c r="AS313">
        <v>0</v>
      </c>
      <c r="AT313">
        <v>0</v>
      </c>
      <c r="AU313">
        <v>0</v>
      </c>
      <c r="AV313">
        <v>0</v>
      </c>
      <c r="AW313">
        <v>0</v>
      </c>
      <c r="AX313">
        <v>0</v>
      </c>
      <c r="AY313">
        <v>0</v>
      </c>
      <c r="AZ313">
        <v>0</v>
      </c>
      <c r="BA313">
        <v>0</v>
      </c>
      <c r="BB313">
        <v>0</v>
      </c>
      <c r="BC313">
        <v>0</v>
      </c>
      <c r="BD313">
        <v>0</v>
      </c>
      <c r="BE313">
        <v>0</v>
      </c>
      <c r="BF313">
        <v>0</v>
      </c>
      <c r="BG313">
        <v>0</v>
      </c>
      <c r="BH313">
        <v>1</v>
      </c>
      <c r="BI313" t="s">
        <v>877</v>
      </c>
      <c r="BJ313" t="s">
        <v>1067</v>
      </c>
      <c r="BK313">
        <v>1</v>
      </c>
      <c r="BN313" t="s">
        <v>324</v>
      </c>
      <c r="BO313" t="s">
        <v>222</v>
      </c>
      <c r="BP313">
        <v>27889</v>
      </c>
      <c r="BQ313">
        <v>10</v>
      </c>
      <c r="BR313">
        <v>3</v>
      </c>
      <c r="BS313">
        <v>0</v>
      </c>
      <c r="BT313">
        <v>0</v>
      </c>
      <c r="BU313">
        <v>0</v>
      </c>
      <c r="BV313">
        <v>4</v>
      </c>
      <c r="BW313">
        <v>0</v>
      </c>
      <c r="BX313">
        <v>0</v>
      </c>
      <c r="BY313">
        <v>0</v>
      </c>
      <c r="BZ313">
        <v>0</v>
      </c>
      <c r="CA313">
        <v>0</v>
      </c>
      <c r="CB313">
        <v>14</v>
      </c>
      <c r="CC313">
        <v>0</v>
      </c>
      <c r="CF313">
        <v>0</v>
      </c>
      <c r="CG313">
        <v>3</v>
      </c>
      <c r="CH313">
        <v>14</v>
      </c>
      <c r="CI313" t="s">
        <v>33</v>
      </c>
      <c r="CK313">
        <v>2</v>
      </c>
    </row>
    <row r="314" spans="1:89" x14ac:dyDescent="0.35">
      <c r="A314" t="str">
        <f>_xlfn.XLOOKUP(Table1[[#This Row],[HMIS Project ID]],'Quick HIC'!G:G,'Quick HIC'!D:D,"",0)</f>
        <v>Beaufort</v>
      </c>
      <c r="B314">
        <v>335</v>
      </c>
      <c r="C314" t="s">
        <v>222</v>
      </c>
      <c r="D314" t="s">
        <v>41</v>
      </c>
      <c r="E314" t="s">
        <v>270</v>
      </c>
      <c r="F314">
        <v>2026</v>
      </c>
      <c r="G314" t="s">
        <v>358</v>
      </c>
      <c r="H314">
        <v>4442</v>
      </c>
      <c r="I314" t="s">
        <v>783</v>
      </c>
      <c r="K314">
        <v>20999</v>
      </c>
      <c r="L314" s="1">
        <v>46057</v>
      </c>
      <c r="M314" t="s">
        <v>36</v>
      </c>
      <c r="N314" t="s">
        <v>260</v>
      </c>
      <c r="O314">
        <v>379035</v>
      </c>
      <c r="P314" t="s">
        <v>33</v>
      </c>
      <c r="Q314" t="s">
        <v>814</v>
      </c>
      <c r="R314" s="1">
        <v>46057</v>
      </c>
      <c r="S314" t="s">
        <v>24</v>
      </c>
      <c r="T314" s="1">
        <v>45686</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c r="AW314">
        <v>0</v>
      </c>
      <c r="AX314">
        <v>0</v>
      </c>
      <c r="AY314">
        <v>0</v>
      </c>
      <c r="AZ314">
        <v>0</v>
      </c>
      <c r="BA314">
        <v>0</v>
      </c>
      <c r="BB314">
        <v>0</v>
      </c>
      <c r="BC314">
        <v>0</v>
      </c>
      <c r="BD314">
        <v>0</v>
      </c>
      <c r="BE314">
        <v>0</v>
      </c>
      <c r="BF314">
        <v>0</v>
      </c>
      <c r="BG314">
        <v>0</v>
      </c>
      <c r="BH314">
        <v>1</v>
      </c>
      <c r="BI314" t="s">
        <v>784</v>
      </c>
      <c r="BJ314" t="s">
        <v>1068</v>
      </c>
      <c r="BK314">
        <v>0</v>
      </c>
      <c r="BL314" t="s">
        <v>359</v>
      </c>
      <c r="BN314" t="s">
        <v>316</v>
      </c>
      <c r="BO314" t="s">
        <v>222</v>
      </c>
      <c r="BP314">
        <v>28602</v>
      </c>
      <c r="BQ314">
        <v>0</v>
      </c>
      <c r="BR314">
        <v>0</v>
      </c>
      <c r="BS314">
        <v>0</v>
      </c>
      <c r="BT314">
        <v>0</v>
      </c>
      <c r="BU314">
        <v>0</v>
      </c>
      <c r="BV314">
        <v>3</v>
      </c>
      <c r="BW314">
        <v>0</v>
      </c>
      <c r="BX314">
        <v>0</v>
      </c>
      <c r="BY314">
        <v>0</v>
      </c>
      <c r="BZ314">
        <v>0</v>
      </c>
      <c r="CA314">
        <v>0</v>
      </c>
      <c r="CB314">
        <v>3</v>
      </c>
      <c r="CC314">
        <v>0</v>
      </c>
      <c r="CF314">
        <v>0</v>
      </c>
      <c r="CG314">
        <v>3</v>
      </c>
      <c r="CH314">
        <v>3</v>
      </c>
      <c r="CI314" t="s">
        <v>33</v>
      </c>
      <c r="CK314">
        <v>2</v>
      </c>
    </row>
    <row r="315" spans="1:89" x14ac:dyDescent="0.35">
      <c r="A315" t="str">
        <f>_xlfn.XLOOKUP(Table1[[#This Row],[HMIS Project ID]],'Quick HIC'!G:G,'Quick HIC'!D:D,"",0)</f>
        <v>Person</v>
      </c>
      <c r="B315">
        <v>61</v>
      </c>
      <c r="C315" t="s">
        <v>222</v>
      </c>
      <c r="D315" t="s">
        <v>41</v>
      </c>
      <c r="E315" t="s">
        <v>270</v>
      </c>
      <c r="F315">
        <v>2026</v>
      </c>
      <c r="G315" t="s">
        <v>432</v>
      </c>
      <c r="H315">
        <v>4953</v>
      </c>
      <c r="I315" t="s">
        <v>433</v>
      </c>
      <c r="K315">
        <v>4954</v>
      </c>
      <c r="L315" s="1">
        <v>46057</v>
      </c>
      <c r="M315" t="s">
        <v>36</v>
      </c>
      <c r="N315" t="s">
        <v>234</v>
      </c>
      <c r="O315">
        <v>379145</v>
      </c>
      <c r="P315" t="s">
        <v>32</v>
      </c>
      <c r="Q315" t="s">
        <v>814</v>
      </c>
      <c r="R315" s="1">
        <v>45686</v>
      </c>
      <c r="S315" t="s">
        <v>42</v>
      </c>
      <c r="T315" s="1">
        <v>40179</v>
      </c>
      <c r="V315">
        <v>0</v>
      </c>
      <c r="W315">
        <v>0</v>
      </c>
      <c r="X315">
        <v>0</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c r="AU315">
        <v>0</v>
      </c>
      <c r="AV315">
        <v>0</v>
      </c>
      <c r="AW315">
        <v>0</v>
      </c>
      <c r="AX315">
        <v>0</v>
      </c>
      <c r="AY315">
        <v>0</v>
      </c>
      <c r="AZ315">
        <v>0</v>
      </c>
      <c r="BA315">
        <v>0</v>
      </c>
      <c r="BB315">
        <v>0</v>
      </c>
      <c r="BC315">
        <v>0</v>
      </c>
      <c r="BD315">
        <v>0</v>
      </c>
      <c r="BE315">
        <v>0</v>
      </c>
      <c r="BF315">
        <v>0</v>
      </c>
      <c r="BG315">
        <v>0</v>
      </c>
      <c r="BH315">
        <v>1</v>
      </c>
      <c r="BI315" t="s">
        <v>869</v>
      </c>
      <c r="BJ315" t="s">
        <v>1067</v>
      </c>
      <c r="BK315">
        <v>1</v>
      </c>
      <c r="BN315" t="s">
        <v>434</v>
      </c>
      <c r="BO315" t="s">
        <v>222</v>
      </c>
      <c r="BP315">
        <v>27573</v>
      </c>
      <c r="BQ315">
        <v>6</v>
      </c>
      <c r="BR315">
        <v>1</v>
      </c>
      <c r="BS315">
        <v>0</v>
      </c>
      <c r="BT315">
        <v>0</v>
      </c>
      <c r="BU315">
        <v>0</v>
      </c>
      <c r="BV315">
        <v>16</v>
      </c>
      <c r="BW315">
        <v>0</v>
      </c>
      <c r="BX315">
        <v>0</v>
      </c>
      <c r="BY315">
        <v>0</v>
      </c>
      <c r="BZ315">
        <v>0</v>
      </c>
      <c r="CA315">
        <v>0</v>
      </c>
      <c r="CB315">
        <v>22</v>
      </c>
      <c r="CC315">
        <v>0</v>
      </c>
      <c r="CF315">
        <v>1</v>
      </c>
      <c r="CG315">
        <v>7</v>
      </c>
      <c r="CH315">
        <v>23</v>
      </c>
      <c r="CI315" t="s">
        <v>33</v>
      </c>
      <c r="CK315">
        <v>2</v>
      </c>
    </row>
    <row r="316" spans="1:89" x14ac:dyDescent="0.35">
      <c r="A316" t="str">
        <f>_xlfn.XLOOKUP(Table1[[#This Row],[HMIS Project ID]],'Quick HIC'!G:G,'Quick HIC'!D:D,"",0)</f>
        <v>Person</v>
      </c>
      <c r="B316">
        <v>308</v>
      </c>
      <c r="C316" t="s">
        <v>222</v>
      </c>
      <c r="D316" t="s">
        <v>41</v>
      </c>
      <c r="E316" t="s">
        <v>270</v>
      </c>
      <c r="F316">
        <v>2026</v>
      </c>
      <c r="G316" t="s">
        <v>432</v>
      </c>
      <c r="H316">
        <v>4953</v>
      </c>
      <c r="I316" t="s">
        <v>780</v>
      </c>
      <c r="K316">
        <v>20971</v>
      </c>
      <c r="L316" s="1">
        <v>46057</v>
      </c>
      <c r="M316" t="s">
        <v>36</v>
      </c>
      <c r="N316" t="s">
        <v>234</v>
      </c>
      <c r="O316">
        <v>379145</v>
      </c>
      <c r="P316" t="s">
        <v>32</v>
      </c>
      <c r="Q316" t="s">
        <v>814</v>
      </c>
      <c r="R316" s="1">
        <v>45686</v>
      </c>
      <c r="S316" t="s">
        <v>42</v>
      </c>
      <c r="T316" s="1">
        <v>45686</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0</v>
      </c>
      <c r="AZ316">
        <v>0</v>
      </c>
      <c r="BA316">
        <v>0</v>
      </c>
      <c r="BB316">
        <v>0</v>
      </c>
      <c r="BC316">
        <v>0</v>
      </c>
      <c r="BD316">
        <v>0</v>
      </c>
      <c r="BE316">
        <v>0</v>
      </c>
      <c r="BF316">
        <v>0</v>
      </c>
      <c r="BG316">
        <v>0</v>
      </c>
      <c r="BH316">
        <v>1</v>
      </c>
      <c r="BI316" t="s">
        <v>869</v>
      </c>
      <c r="BJ316" t="s">
        <v>1067</v>
      </c>
      <c r="BK316">
        <v>1</v>
      </c>
      <c r="BN316" t="s">
        <v>434</v>
      </c>
      <c r="BO316" t="s">
        <v>222</v>
      </c>
      <c r="BP316">
        <v>27573</v>
      </c>
      <c r="BQ316">
        <v>0</v>
      </c>
      <c r="BR316">
        <v>0</v>
      </c>
      <c r="BS316">
        <v>0</v>
      </c>
      <c r="BT316">
        <v>0</v>
      </c>
      <c r="BU316">
        <v>0</v>
      </c>
      <c r="BV316">
        <v>0</v>
      </c>
      <c r="BW316">
        <v>0</v>
      </c>
      <c r="BX316">
        <v>0</v>
      </c>
      <c r="BY316">
        <v>0</v>
      </c>
      <c r="BZ316">
        <v>0</v>
      </c>
      <c r="CA316">
        <v>0</v>
      </c>
      <c r="CB316">
        <v>0</v>
      </c>
      <c r="CC316">
        <v>0</v>
      </c>
      <c r="CF316">
        <v>1</v>
      </c>
      <c r="CG316">
        <v>1</v>
      </c>
      <c r="CH316">
        <v>1</v>
      </c>
      <c r="CI316" t="s">
        <v>33</v>
      </c>
      <c r="CK316">
        <v>2</v>
      </c>
    </row>
    <row r="317" spans="1:89" x14ac:dyDescent="0.35">
      <c r="A317" t="str">
        <f>_xlfn.XLOOKUP(Table1[[#This Row],[HMIS Project ID]],'Quick HIC'!G:G,'Quick HIC'!D:D,"",0)</f>
        <v>Harnett</v>
      </c>
      <c r="B317">
        <v>62</v>
      </c>
      <c r="C317" t="s">
        <v>222</v>
      </c>
      <c r="D317" t="s">
        <v>41</v>
      </c>
      <c r="E317" t="s">
        <v>270</v>
      </c>
      <c r="F317">
        <v>2026</v>
      </c>
      <c r="G317" t="s">
        <v>435</v>
      </c>
      <c r="H317">
        <v>821</v>
      </c>
      <c r="I317" t="s">
        <v>436</v>
      </c>
      <c r="K317">
        <v>4955</v>
      </c>
      <c r="L317" s="1">
        <v>46057</v>
      </c>
      <c r="M317" t="s">
        <v>36</v>
      </c>
      <c r="N317" t="s">
        <v>234</v>
      </c>
      <c r="O317">
        <v>379085</v>
      </c>
      <c r="P317" t="s">
        <v>32</v>
      </c>
      <c r="Q317" t="s">
        <v>814</v>
      </c>
      <c r="R317" s="1">
        <v>45686</v>
      </c>
      <c r="S317" t="s">
        <v>42</v>
      </c>
      <c r="T317" s="1">
        <v>40179</v>
      </c>
      <c r="V317">
        <v>1</v>
      </c>
      <c r="W317">
        <v>0</v>
      </c>
      <c r="X317">
        <v>0</v>
      </c>
      <c r="Y317">
        <v>0</v>
      </c>
      <c r="Z317">
        <v>0</v>
      </c>
      <c r="AA317">
        <v>0</v>
      </c>
      <c r="AB317">
        <v>0</v>
      </c>
      <c r="AC317">
        <v>0</v>
      </c>
      <c r="AD317">
        <v>0</v>
      </c>
      <c r="AE317">
        <v>0</v>
      </c>
      <c r="AF317">
        <v>0</v>
      </c>
      <c r="AG317">
        <v>0</v>
      </c>
      <c r="AH317">
        <v>0</v>
      </c>
      <c r="AI317">
        <v>0</v>
      </c>
      <c r="AJ317">
        <v>0</v>
      </c>
      <c r="AK317">
        <v>0</v>
      </c>
      <c r="AL317">
        <v>0</v>
      </c>
      <c r="AM317">
        <v>0</v>
      </c>
      <c r="AN317">
        <v>0</v>
      </c>
      <c r="AO317">
        <v>0</v>
      </c>
      <c r="AP317">
        <v>0</v>
      </c>
      <c r="AQ317">
        <v>0</v>
      </c>
      <c r="AR317">
        <v>0</v>
      </c>
      <c r="AS317">
        <v>0</v>
      </c>
      <c r="AT317">
        <v>0</v>
      </c>
      <c r="AU317">
        <v>0</v>
      </c>
      <c r="AV317">
        <v>0</v>
      </c>
      <c r="AW317">
        <v>0</v>
      </c>
      <c r="AX317">
        <v>0</v>
      </c>
      <c r="AY317">
        <v>0</v>
      </c>
      <c r="AZ317">
        <v>0</v>
      </c>
      <c r="BA317">
        <v>0</v>
      </c>
      <c r="BB317">
        <v>0</v>
      </c>
      <c r="BC317">
        <v>0</v>
      </c>
      <c r="BD317">
        <v>0</v>
      </c>
      <c r="BE317">
        <v>0</v>
      </c>
      <c r="BF317">
        <v>0</v>
      </c>
      <c r="BG317">
        <v>0</v>
      </c>
      <c r="BH317">
        <v>0</v>
      </c>
      <c r="BJ317" t="s">
        <v>1067</v>
      </c>
      <c r="BK317">
        <v>1</v>
      </c>
      <c r="BN317" t="s">
        <v>437</v>
      </c>
      <c r="BO317" t="s">
        <v>222</v>
      </c>
      <c r="BP317">
        <v>27546</v>
      </c>
      <c r="BQ317">
        <v>12</v>
      </c>
      <c r="BR317">
        <v>3</v>
      </c>
      <c r="BS317">
        <v>0</v>
      </c>
      <c r="BT317">
        <v>0</v>
      </c>
      <c r="BU317">
        <v>0</v>
      </c>
      <c r="BV317">
        <v>8</v>
      </c>
      <c r="BW317">
        <v>0</v>
      </c>
      <c r="BX317">
        <v>0</v>
      </c>
      <c r="BY317">
        <v>0</v>
      </c>
      <c r="BZ317">
        <v>0</v>
      </c>
      <c r="CA317">
        <v>0</v>
      </c>
      <c r="CB317">
        <v>20</v>
      </c>
      <c r="CC317">
        <v>0</v>
      </c>
      <c r="CF317">
        <v>0</v>
      </c>
      <c r="CG317">
        <v>4</v>
      </c>
      <c r="CH317">
        <v>20</v>
      </c>
      <c r="CI317" t="s">
        <v>33</v>
      </c>
      <c r="CK317">
        <v>2</v>
      </c>
    </row>
    <row r="318" spans="1:89" x14ac:dyDescent="0.35">
      <c r="A318" t="str">
        <f>_xlfn.XLOOKUP(Table1[[#This Row],[HMIS Project ID]],'Quick HIC'!G:G,'Quick HIC'!D:D,"",0)</f>
        <v>Lenoir</v>
      </c>
      <c r="B318">
        <v>63</v>
      </c>
      <c r="C318" t="s">
        <v>222</v>
      </c>
      <c r="D318" t="s">
        <v>41</v>
      </c>
      <c r="E318" t="s">
        <v>270</v>
      </c>
      <c r="F318">
        <v>2026</v>
      </c>
      <c r="G318" t="s">
        <v>438</v>
      </c>
      <c r="H318">
        <v>4956</v>
      </c>
      <c r="I318" t="s">
        <v>439</v>
      </c>
      <c r="K318">
        <v>4957</v>
      </c>
      <c r="L318" s="1">
        <v>46057</v>
      </c>
      <c r="M318" t="s">
        <v>36</v>
      </c>
      <c r="N318" t="s">
        <v>234</v>
      </c>
      <c r="O318">
        <v>379107</v>
      </c>
      <c r="P318" t="s">
        <v>33</v>
      </c>
      <c r="Q318" t="s">
        <v>814</v>
      </c>
      <c r="R318" s="1">
        <v>45686</v>
      </c>
      <c r="S318" t="s">
        <v>42</v>
      </c>
      <c r="T318" s="1">
        <v>40179</v>
      </c>
      <c r="V318">
        <v>0</v>
      </c>
      <c r="W318">
        <v>0</v>
      </c>
      <c r="X318">
        <v>0</v>
      </c>
      <c r="Y318">
        <v>0</v>
      </c>
      <c r="Z318">
        <v>0</v>
      </c>
      <c r="AA318">
        <v>0</v>
      </c>
      <c r="AB318">
        <v>0</v>
      </c>
      <c r="AC318">
        <v>0</v>
      </c>
      <c r="AD318">
        <v>0</v>
      </c>
      <c r="AE318">
        <v>0</v>
      </c>
      <c r="AF318">
        <v>0</v>
      </c>
      <c r="AG318">
        <v>0</v>
      </c>
      <c r="AH318">
        <v>0</v>
      </c>
      <c r="AI318">
        <v>0</v>
      </c>
      <c r="AJ318">
        <v>0</v>
      </c>
      <c r="AK318">
        <v>0</v>
      </c>
      <c r="AL318">
        <v>0</v>
      </c>
      <c r="AM318">
        <v>0</v>
      </c>
      <c r="AN318">
        <v>0</v>
      </c>
      <c r="AO318">
        <v>0</v>
      </c>
      <c r="AP318">
        <v>0</v>
      </c>
      <c r="AQ318">
        <v>0</v>
      </c>
      <c r="AR318">
        <v>0</v>
      </c>
      <c r="AS318">
        <v>0</v>
      </c>
      <c r="AT318">
        <v>0</v>
      </c>
      <c r="AU318">
        <v>0</v>
      </c>
      <c r="AV318">
        <v>0</v>
      </c>
      <c r="AW318">
        <v>0</v>
      </c>
      <c r="AX318">
        <v>0</v>
      </c>
      <c r="AY318">
        <v>0</v>
      </c>
      <c r="AZ318">
        <v>0</v>
      </c>
      <c r="BA318">
        <v>0</v>
      </c>
      <c r="BB318">
        <v>0</v>
      </c>
      <c r="BC318">
        <v>0</v>
      </c>
      <c r="BD318">
        <v>0</v>
      </c>
      <c r="BE318">
        <v>0</v>
      </c>
      <c r="BF318">
        <v>0</v>
      </c>
      <c r="BG318">
        <v>1</v>
      </c>
      <c r="BH318">
        <v>1</v>
      </c>
      <c r="BI318" t="s">
        <v>440</v>
      </c>
      <c r="BJ318" t="s">
        <v>1067</v>
      </c>
      <c r="BK318">
        <v>1</v>
      </c>
      <c r="BN318" t="s">
        <v>404</v>
      </c>
      <c r="BO318" t="s">
        <v>222</v>
      </c>
      <c r="BP318">
        <v>28501</v>
      </c>
      <c r="BQ318">
        <v>4</v>
      </c>
      <c r="BR318">
        <v>1</v>
      </c>
      <c r="BS318">
        <v>0</v>
      </c>
      <c r="BT318">
        <v>0</v>
      </c>
      <c r="BU318">
        <v>0</v>
      </c>
      <c r="BV318">
        <v>3</v>
      </c>
      <c r="BW318">
        <v>0</v>
      </c>
      <c r="BX318">
        <v>0</v>
      </c>
      <c r="BY318">
        <v>0</v>
      </c>
      <c r="BZ318">
        <v>0</v>
      </c>
      <c r="CA318">
        <v>0</v>
      </c>
      <c r="CB318">
        <v>7</v>
      </c>
      <c r="CC318">
        <v>0</v>
      </c>
      <c r="CF318">
        <v>0</v>
      </c>
      <c r="CG318">
        <v>7</v>
      </c>
      <c r="CH318">
        <v>7</v>
      </c>
      <c r="CI318" t="s">
        <v>33</v>
      </c>
      <c r="CK318">
        <v>2</v>
      </c>
    </row>
    <row r="319" spans="1:89" x14ac:dyDescent="0.35">
      <c r="A319" t="str">
        <f>_xlfn.XLOOKUP(Table1[[#This Row],[HMIS Project ID]],'Quick HIC'!G:G,'Quick HIC'!D:D,"",0)</f>
        <v>Transylvania</v>
      </c>
      <c r="B319">
        <v>64</v>
      </c>
      <c r="C319" t="s">
        <v>222</v>
      </c>
      <c r="D319" t="s">
        <v>41</v>
      </c>
      <c r="E319" t="s">
        <v>270</v>
      </c>
      <c r="F319">
        <v>2026</v>
      </c>
      <c r="G319" t="s">
        <v>441</v>
      </c>
      <c r="H319">
        <v>3829</v>
      </c>
      <c r="I319" t="s">
        <v>442</v>
      </c>
      <c r="K319">
        <v>4958</v>
      </c>
      <c r="L319" s="1">
        <v>46057</v>
      </c>
      <c r="M319" t="s">
        <v>36</v>
      </c>
      <c r="N319" t="s">
        <v>234</v>
      </c>
      <c r="O319">
        <v>379175</v>
      </c>
      <c r="P319" t="s">
        <v>32</v>
      </c>
      <c r="Q319" t="s">
        <v>814</v>
      </c>
      <c r="R319" s="1">
        <v>45686</v>
      </c>
      <c r="S319" t="s">
        <v>42</v>
      </c>
      <c r="T319" s="1">
        <v>40933</v>
      </c>
      <c r="V319">
        <v>0</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v>0</v>
      </c>
      <c r="AS319">
        <v>0</v>
      </c>
      <c r="AT319">
        <v>0</v>
      </c>
      <c r="AU319">
        <v>0</v>
      </c>
      <c r="AV319">
        <v>0</v>
      </c>
      <c r="AW319">
        <v>0</v>
      </c>
      <c r="AX319">
        <v>0</v>
      </c>
      <c r="AY319">
        <v>0</v>
      </c>
      <c r="AZ319">
        <v>0</v>
      </c>
      <c r="BA319">
        <v>0</v>
      </c>
      <c r="BB319">
        <v>0</v>
      </c>
      <c r="BC319">
        <v>0</v>
      </c>
      <c r="BD319">
        <v>0</v>
      </c>
      <c r="BE319">
        <v>0</v>
      </c>
      <c r="BF319">
        <v>0</v>
      </c>
      <c r="BG319">
        <v>0</v>
      </c>
      <c r="BH319">
        <v>1</v>
      </c>
      <c r="BI319" t="s">
        <v>425</v>
      </c>
      <c r="BJ319" t="s">
        <v>1067</v>
      </c>
      <c r="BK319">
        <v>1</v>
      </c>
      <c r="BL319" t="s">
        <v>870</v>
      </c>
      <c r="BN319" t="s">
        <v>443</v>
      </c>
      <c r="BO319" t="s">
        <v>222</v>
      </c>
      <c r="BP319">
        <v>28712</v>
      </c>
      <c r="BQ319">
        <v>5</v>
      </c>
      <c r="BR319">
        <v>2</v>
      </c>
      <c r="BS319">
        <v>0</v>
      </c>
      <c r="BT319">
        <v>0</v>
      </c>
      <c r="BU319">
        <v>0</v>
      </c>
      <c r="BV319">
        <v>4</v>
      </c>
      <c r="BW319">
        <v>0</v>
      </c>
      <c r="BX319">
        <v>0</v>
      </c>
      <c r="BY319">
        <v>0</v>
      </c>
      <c r="BZ319">
        <v>0</v>
      </c>
      <c r="CA319">
        <v>0</v>
      </c>
      <c r="CB319">
        <v>9</v>
      </c>
      <c r="CC319">
        <v>0</v>
      </c>
      <c r="CF319">
        <v>0</v>
      </c>
      <c r="CG319">
        <v>6</v>
      </c>
      <c r="CH319">
        <v>9</v>
      </c>
      <c r="CI319" t="s">
        <v>33</v>
      </c>
      <c r="CK319">
        <v>2</v>
      </c>
    </row>
    <row r="320" spans="1:89" x14ac:dyDescent="0.35">
      <c r="A320" t="str">
        <f>_xlfn.XLOOKUP(Table1[[#This Row],[HMIS Project ID]],'Quick HIC'!G:G,'Quick HIC'!D:D,"",0)</f>
        <v>Transylvania</v>
      </c>
      <c r="B320">
        <v>97</v>
      </c>
      <c r="C320" t="s">
        <v>222</v>
      </c>
      <c r="D320" t="s">
        <v>41</v>
      </c>
      <c r="E320" t="s">
        <v>270</v>
      </c>
      <c r="F320">
        <v>2026</v>
      </c>
      <c r="G320" t="s">
        <v>441</v>
      </c>
      <c r="H320">
        <v>3829</v>
      </c>
      <c r="I320" t="s">
        <v>515</v>
      </c>
      <c r="K320">
        <v>6794</v>
      </c>
      <c r="L320" s="1">
        <v>46057</v>
      </c>
      <c r="M320" t="s">
        <v>40</v>
      </c>
      <c r="O320">
        <v>379175</v>
      </c>
      <c r="P320" t="s">
        <v>32</v>
      </c>
      <c r="Q320" t="s">
        <v>814</v>
      </c>
      <c r="R320" s="1">
        <v>44951</v>
      </c>
      <c r="S320" t="s">
        <v>42</v>
      </c>
      <c r="T320" s="1">
        <v>40179</v>
      </c>
      <c r="V320">
        <v>0</v>
      </c>
      <c r="W320">
        <v>0</v>
      </c>
      <c r="X320">
        <v>0</v>
      </c>
      <c r="Y320">
        <v>0</v>
      </c>
      <c r="Z320">
        <v>0</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c r="AU320">
        <v>0</v>
      </c>
      <c r="AV320">
        <v>0</v>
      </c>
      <c r="AW320">
        <v>0</v>
      </c>
      <c r="AX320">
        <v>0</v>
      </c>
      <c r="AY320">
        <v>0</v>
      </c>
      <c r="AZ320">
        <v>0</v>
      </c>
      <c r="BA320">
        <v>0</v>
      </c>
      <c r="BB320">
        <v>0</v>
      </c>
      <c r="BC320">
        <v>0</v>
      </c>
      <c r="BD320">
        <v>0</v>
      </c>
      <c r="BE320">
        <v>0</v>
      </c>
      <c r="BF320">
        <v>0</v>
      </c>
      <c r="BG320">
        <v>0</v>
      </c>
      <c r="BH320">
        <v>1</v>
      </c>
      <c r="BI320" t="s">
        <v>425</v>
      </c>
      <c r="BJ320" t="s">
        <v>1067</v>
      </c>
      <c r="BK320">
        <v>1</v>
      </c>
      <c r="BL320" t="s">
        <v>878</v>
      </c>
      <c r="BN320" t="s">
        <v>443</v>
      </c>
      <c r="BO320" t="s">
        <v>222</v>
      </c>
      <c r="BP320">
        <v>28712</v>
      </c>
      <c r="BQ320">
        <v>6</v>
      </c>
      <c r="BR320">
        <v>2</v>
      </c>
      <c r="BS320">
        <v>0</v>
      </c>
      <c r="BT320">
        <v>0</v>
      </c>
      <c r="BU320">
        <v>0</v>
      </c>
      <c r="BV320">
        <v>3</v>
      </c>
      <c r="BW320">
        <v>0</v>
      </c>
      <c r="BX320">
        <v>0</v>
      </c>
      <c r="BY320">
        <v>0</v>
      </c>
      <c r="BZ320">
        <v>0</v>
      </c>
      <c r="CA320">
        <v>0</v>
      </c>
      <c r="CB320">
        <v>9</v>
      </c>
      <c r="CC320">
        <v>0</v>
      </c>
      <c r="CF320">
        <v>0</v>
      </c>
      <c r="CG320">
        <v>0</v>
      </c>
      <c r="CH320">
        <v>9</v>
      </c>
      <c r="CI320" t="s">
        <v>33</v>
      </c>
      <c r="CK320">
        <v>2</v>
      </c>
    </row>
    <row r="321" spans="1:89" x14ac:dyDescent="0.35">
      <c r="A321" t="str">
        <f>_xlfn.XLOOKUP(Table1[[#This Row],[HMIS Project ID]],'Quick HIC'!G:G,'Quick HIC'!D:D,"",0)</f>
        <v>Franklin</v>
      </c>
      <c r="B321">
        <v>65</v>
      </c>
      <c r="C321" t="s">
        <v>222</v>
      </c>
      <c r="D321" t="s">
        <v>41</v>
      </c>
      <c r="E321" t="s">
        <v>270</v>
      </c>
      <c r="F321">
        <v>2026</v>
      </c>
      <c r="G321" t="s">
        <v>444</v>
      </c>
      <c r="H321">
        <v>687</v>
      </c>
      <c r="I321" t="s">
        <v>445</v>
      </c>
      <c r="K321">
        <v>4959</v>
      </c>
      <c r="L321" s="1">
        <v>46057</v>
      </c>
      <c r="M321" t="s">
        <v>36</v>
      </c>
      <c r="N321" t="s">
        <v>234</v>
      </c>
      <c r="O321">
        <v>379069</v>
      </c>
      <c r="P321" t="s">
        <v>32</v>
      </c>
      <c r="Q321" t="s">
        <v>814</v>
      </c>
      <c r="R321" s="1">
        <v>43907</v>
      </c>
      <c r="S321" t="s">
        <v>42</v>
      </c>
      <c r="T321" s="1">
        <v>40179</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c r="AW321">
        <v>0</v>
      </c>
      <c r="AX321">
        <v>0</v>
      </c>
      <c r="AY321">
        <v>0</v>
      </c>
      <c r="AZ321">
        <v>0</v>
      </c>
      <c r="BA321">
        <v>0</v>
      </c>
      <c r="BB321">
        <v>0</v>
      </c>
      <c r="BC321">
        <v>0</v>
      </c>
      <c r="BD321">
        <v>0</v>
      </c>
      <c r="BE321">
        <v>0</v>
      </c>
      <c r="BF321">
        <v>0</v>
      </c>
      <c r="BG321">
        <v>0</v>
      </c>
      <c r="BH321">
        <v>1</v>
      </c>
      <c r="BI321" t="s">
        <v>266</v>
      </c>
      <c r="BJ321" t="s">
        <v>1067</v>
      </c>
      <c r="BK321">
        <v>1</v>
      </c>
      <c r="BN321" t="s">
        <v>446</v>
      </c>
      <c r="BO321" t="s">
        <v>222</v>
      </c>
      <c r="BP321">
        <v>27549</v>
      </c>
      <c r="BQ321">
        <v>8</v>
      </c>
      <c r="BR321">
        <v>2</v>
      </c>
      <c r="BS321">
        <v>0</v>
      </c>
      <c r="BT321">
        <v>0</v>
      </c>
      <c r="BU321">
        <v>0</v>
      </c>
      <c r="BV321">
        <v>5</v>
      </c>
      <c r="BW321">
        <v>0</v>
      </c>
      <c r="BX321">
        <v>0</v>
      </c>
      <c r="BY321">
        <v>0</v>
      </c>
      <c r="BZ321">
        <v>0</v>
      </c>
      <c r="CA321">
        <v>0</v>
      </c>
      <c r="CB321">
        <v>13</v>
      </c>
      <c r="CC321">
        <v>0</v>
      </c>
      <c r="CF321">
        <v>0</v>
      </c>
      <c r="CG321">
        <v>0</v>
      </c>
      <c r="CH321">
        <v>13</v>
      </c>
      <c r="CI321" t="s">
        <v>33</v>
      </c>
      <c r="CK321">
        <v>2</v>
      </c>
    </row>
    <row r="322" spans="1:89" x14ac:dyDescent="0.35">
      <c r="A322" t="str">
        <f>_xlfn.XLOOKUP(Table1[[#This Row],[HMIS Project ID]],'Quick HIC'!G:G,'Quick HIC'!D:D,"",0)</f>
        <v>Henderson</v>
      </c>
      <c r="B322">
        <v>107</v>
      </c>
      <c r="C322" t="s">
        <v>222</v>
      </c>
      <c r="D322" t="s">
        <v>41</v>
      </c>
      <c r="E322" t="s">
        <v>270</v>
      </c>
      <c r="F322">
        <v>2026</v>
      </c>
      <c r="G322" t="s">
        <v>534</v>
      </c>
      <c r="H322">
        <v>7039</v>
      </c>
      <c r="I322" t="s">
        <v>535</v>
      </c>
      <c r="K322">
        <v>7040</v>
      </c>
      <c r="L322" s="1">
        <v>46057</v>
      </c>
      <c r="M322" t="s">
        <v>36</v>
      </c>
      <c r="N322" t="s">
        <v>234</v>
      </c>
      <c r="O322">
        <v>379089</v>
      </c>
      <c r="P322" t="s">
        <v>32</v>
      </c>
      <c r="Q322" t="s">
        <v>814</v>
      </c>
      <c r="R322" s="1">
        <v>45658</v>
      </c>
      <c r="S322" t="s">
        <v>42</v>
      </c>
      <c r="T322" s="1">
        <v>42370</v>
      </c>
      <c r="V322">
        <v>0</v>
      </c>
      <c r="W322">
        <v>0</v>
      </c>
      <c r="X322">
        <v>0</v>
      </c>
      <c r="Y322">
        <v>0</v>
      </c>
      <c r="Z322">
        <v>0</v>
      </c>
      <c r="AA322">
        <v>0</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c r="AU322">
        <v>0</v>
      </c>
      <c r="AV322">
        <v>0</v>
      </c>
      <c r="AW322">
        <v>0</v>
      </c>
      <c r="AX322">
        <v>0</v>
      </c>
      <c r="AY322">
        <v>0</v>
      </c>
      <c r="AZ322">
        <v>0</v>
      </c>
      <c r="BA322">
        <v>0</v>
      </c>
      <c r="BB322">
        <v>0</v>
      </c>
      <c r="BC322">
        <v>0</v>
      </c>
      <c r="BD322">
        <v>0</v>
      </c>
      <c r="BE322">
        <v>0</v>
      </c>
      <c r="BF322">
        <v>0</v>
      </c>
      <c r="BG322">
        <v>0</v>
      </c>
      <c r="BH322">
        <v>1</v>
      </c>
      <c r="BI322" t="s">
        <v>536</v>
      </c>
      <c r="BJ322" t="s">
        <v>1067</v>
      </c>
      <c r="BK322">
        <v>1</v>
      </c>
      <c r="BL322" t="s">
        <v>885</v>
      </c>
      <c r="BN322" t="s">
        <v>413</v>
      </c>
      <c r="BO322" t="s">
        <v>222</v>
      </c>
      <c r="BP322">
        <v>28792</v>
      </c>
      <c r="BQ322">
        <v>20</v>
      </c>
      <c r="BR322">
        <v>5</v>
      </c>
      <c r="BS322">
        <v>0</v>
      </c>
      <c r="BT322">
        <v>0</v>
      </c>
      <c r="BU322">
        <v>0</v>
      </c>
      <c r="BV322">
        <v>20</v>
      </c>
      <c r="BW322">
        <v>0</v>
      </c>
      <c r="BX322">
        <v>0</v>
      </c>
      <c r="BY322">
        <v>0</v>
      </c>
      <c r="BZ322">
        <v>0</v>
      </c>
      <c r="CA322">
        <v>0</v>
      </c>
      <c r="CB322">
        <v>40</v>
      </c>
      <c r="CC322">
        <v>0</v>
      </c>
      <c r="CF322">
        <v>0</v>
      </c>
      <c r="CG322">
        <v>29</v>
      </c>
      <c r="CH322">
        <v>40</v>
      </c>
      <c r="CI322" t="s">
        <v>33</v>
      </c>
      <c r="CK322">
        <v>2</v>
      </c>
    </row>
    <row r="323" spans="1:89" x14ac:dyDescent="0.35">
      <c r="A323" t="str">
        <f>_xlfn.XLOOKUP(Table1[[#This Row],[HMIS Project ID]],'Quick HIC'!G:G,'Quick HIC'!D:D,"",0)</f>
        <v>Rowan</v>
      </c>
      <c r="B323">
        <v>16</v>
      </c>
      <c r="C323" t="s">
        <v>222</v>
      </c>
      <c r="D323" t="s">
        <v>41</v>
      </c>
      <c r="E323" t="s">
        <v>270</v>
      </c>
      <c r="F323">
        <v>2026</v>
      </c>
      <c r="G323" t="s">
        <v>317</v>
      </c>
      <c r="H323">
        <v>1036</v>
      </c>
      <c r="I323" t="s">
        <v>318</v>
      </c>
      <c r="K323">
        <v>1504</v>
      </c>
      <c r="L323" s="1">
        <v>46057</v>
      </c>
      <c r="M323" t="s">
        <v>38</v>
      </c>
      <c r="O323">
        <v>379159</v>
      </c>
      <c r="P323" t="s">
        <v>33</v>
      </c>
      <c r="Q323" t="s">
        <v>814</v>
      </c>
      <c r="R323" s="1">
        <v>45686</v>
      </c>
      <c r="S323" t="s">
        <v>24</v>
      </c>
      <c r="T323" s="1">
        <v>40179</v>
      </c>
      <c r="V323">
        <v>0</v>
      </c>
      <c r="W323">
        <v>0</v>
      </c>
      <c r="X323">
        <v>0</v>
      </c>
      <c r="Y323">
        <v>0</v>
      </c>
      <c r="Z323">
        <v>0</v>
      </c>
      <c r="AA323">
        <v>0</v>
      </c>
      <c r="AB323">
        <v>0</v>
      </c>
      <c r="AC323">
        <v>0</v>
      </c>
      <c r="AD323">
        <v>0</v>
      </c>
      <c r="AE323">
        <v>0</v>
      </c>
      <c r="AF323">
        <v>0</v>
      </c>
      <c r="AG323">
        <v>0</v>
      </c>
      <c r="AH323">
        <v>0</v>
      </c>
      <c r="AI323">
        <v>0</v>
      </c>
      <c r="AJ323">
        <v>0</v>
      </c>
      <c r="AK323">
        <v>0</v>
      </c>
      <c r="AL323">
        <v>1</v>
      </c>
      <c r="AM323">
        <v>0</v>
      </c>
      <c r="AN323">
        <v>0</v>
      </c>
      <c r="AO323">
        <v>0</v>
      </c>
      <c r="AP323">
        <v>0</v>
      </c>
      <c r="AQ323">
        <v>0</v>
      </c>
      <c r="AR323">
        <v>0</v>
      </c>
      <c r="AS323">
        <v>0</v>
      </c>
      <c r="AT323">
        <v>0</v>
      </c>
      <c r="AU323">
        <v>0</v>
      </c>
      <c r="AV323">
        <v>0</v>
      </c>
      <c r="AW323">
        <v>0</v>
      </c>
      <c r="AX323">
        <v>0</v>
      </c>
      <c r="AY323">
        <v>0</v>
      </c>
      <c r="AZ323">
        <v>0</v>
      </c>
      <c r="BA323">
        <v>0</v>
      </c>
      <c r="BB323">
        <v>0</v>
      </c>
      <c r="BC323">
        <v>0</v>
      </c>
      <c r="BD323">
        <v>0</v>
      </c>
      <c r="BE323">
        <v>0</v>
      </c>
      <c r="BF323">
        <v>0</v>
      </c>
      <c r="BG323">
        <v>0</v>
      </c>
      <c r="BH323">
        <v>0</v>
      </c>
      <c r="BJ323" t="s">
        <v>1068</v>
      </c>
      <c r="BK323">
        <v>0</v>
      </c>
      <c r="BN323" t="s">
        <v>281</v>
      </c>
      <c r="BO323" t="s">
        <v>222</v>
      </c>
      <c r="BP323">
        <v>28147</v>
      </c>
      <c r="BQ323">
        <v>0</v>
      </c>
      <c r="BR323">
        <v>0</v>
      </c>
      <c r="BS323">
        <v>0</v>
      </c>
      <c r="BT323">
        <v>0</v>
      </c>
      <c r="BU323">
        <v>0</v>
      </c>
      <c r="BV323">
        <v>73</v>
      </c>
      <c r="BW323">
        <v>73</v>
      </c>
      <c r="BX323">
        <v>0</v>
      </c>
      <c r="BY323">
        <v>0</v>
      </c>
      <c r="BZ323">
        <v>0</v>
      </c>
      <c r="CA323">
        <v>0</v>
      </c>
      <c r="CB323">
        <v>73</v>
      </c>
      <c r="CC323">
        <v>0</v>
      </c>
      <c r="CF323">
        <v>0</v>
      </c>
      <c r="CG323">
        <v>33</v>
      </c>
      <c r="CH323">
        <v>73</v>
      </c>
      <c r="CI323" t="s">
        <v>33</v>
      </c>
      <c r="CK323">
        <v>2</v>
      </c>
    </row>
    <row r="324" spans="1:89" x14ac:dyDescent="0.35">
      <c r="A324" t="str">
        <f>_xlfn.XLOOKUP(Table1[[#This Row],[HMIS Project ID]],'Quick HIC'!G:G,'Quick HIC'!D:D,"",0)</f>
        <v>Cabarrus</v>
      </c>
      <c r="B324">
        <v>136</v>
      </c>
      <c r="C324" t="s">
        <v>222</v>
      </c>
      <c r="D324" t="s">
        <v>41</v>
      </c>
      <c r="E324" t="s">
        <v>270</v>
      </c>
      <c r="F324">
        <v>2026</v>
      </c>
      <c r="G324" t="s">
        <v>592</v>
      </c>
      <c r="H324">
        <v>20094</v>
      </c>
      <c r="I324" t="s">
        <v>593</v>
      </c>
      <c r="K324">
        <v>20095</v>
      </c>
      <c r="L324" s="1">
        <v>46057</v>
      </c>
      <c r="M324" t="s">
        <v>38</v>
      </c>
      <c r="O324">
        <v>379025</v>
      </c>
      <c r="P324" t="s">
        <v>33</v>
      </c>
      <c r="Q324" t="s">
        <v>814</v>
      </c>
      <c r="R324" s="1">
        <v>45686</v>
      </c>
      <c r="S324" t="s">
        <v>24</v>
      </c>
      <c r="T324" s="1">
        <v>43495</v>
      </c>
      <c r="V324">
        <v>0</v>
      </c>
      <c r="W324">
        <v>0</v>
      </c>
      <c r="X324">
        <v>0</v>
      </c>
      <c r="Y324">
        <v>0</v>
      </c>
      <c r="Z324">
        <v>0</v>
      </c>
      <c r="AA324">
        <v>0</v>
      </c>
      <c r="AB324">
        <v>0</v>
      </c>
      <c r="AC324">
        <v>0</v>
      </c>
      <c r="AD324">
        <v>0</v>
      </c>
      <c r="AE324">
        <v>0</v>
      </c>
      <c r="AF324">
        <v>0</v>
      </c>
      <c r="AG324">
        <v>0</v>
      </c>
      <c r="AH324">
        <v>0</v>
      </c>
      <c r="AI324">
        <v>0</v>
      </c>
      <c r="AJ324">
        <v>0</v>
      </c>
      <c r="AK324">
        <v>0</v>
      </c>
      <c r="AL324">
        <v>1</v>
      </c>
      <c r="AM324">
        <v>0</v>
      </c>
      <c r="AN324">
        <v>0</v>
      </c>
      <c r="AO324">
        <v>0</v>
      </c>
      <c r="AP324">
        <v>0</v>
      </c>
      <c r="AQ324">
        <v>0</v>
      </c>
      <c r="AR324">
        <v>0</v>
      </c>
      <c r="AS324">
        <v>0</v>
      </c>
      <c r="AT324">
        <v>0</v>
      </c>
      <c r="AU324">
        <v>0</v>
      </c>
      <c r="AV324">
        <v>0</v>
      </c>
      <c r="AW324">
        <v>0</v>
      </c>
      <c r="AX324">
        <v>0</v>
      </c>
      <c r="AY324">
        <v>0</v>
      </c>
      <c r="AZ324">
        <v>0</v>
      </c>
      <c r="BA324">
        <v>0</v>
      </c>
      <c r="BB324">
        <v>0</v>
      </c>
      <c r="BC324">
        <v>0</v>
      </c>
      <c r="BD324">
        <v>0</v>
      </c>
      <c r="BE324">
        <v>0</v>
      </c>
      <c r="BF324">
        <v>0</v>
      </c>
      <c r="BG324">
        <v>0</v>
      </c>
      <c r="BH324">
        <v>0</v>
      </c>
      <c r="BJ324" t="s">
        <v>1068</v>
      </c>
      <c r="BK324">
        <v>0</v>
      </c>
      <c r="BN324" t="s">
        <v>372</v>
      </c>
      <c r="BO324" t="s">
        <v>222</v>
      </c>
      <c r="BP324">
        <v>28025</v>
      </c>
      <c r="BQ324">
        <v>0</v>
      </c>
      <c r="BR324">
        <v>0</v>
      </c>
      <c r="BS324">
        <v>0</v>
      </c>
      <c r="BT324">
        <v>0</v>
      </c>
      <c r="BU324">
        <v>0</v>
      </c>
      <c r="BV324">
        <v>12</v>
      </c>
      <c r="BW324">
        <v>12</v>
      </c>
      <c r="BX324">
        <v>0</v>
      </c>
      <c r="BY324">
        <v>0</v>
      </c>
      <c r="BZ324">
        <v>0</v>
      </c>
      <c r="CA324">
        <v>0</v>
      </c>
      <c r="CB324">
        <v>12</v>
      </c>
      <c r="CC324">
        <v>0</v>
      </c>
      <c r="CF324">
        <v>0</v>
      </c>
      <c r="CG324">
        <v>7</v>
      </c>
      <c r="CH324">
        <v>12</v>
      </c>
      <c r="CI324" t="s">
        <v>33</v>
      </c>
      <c r="CK324">
        <v>2</v>
      </c>
    </row>
    <row r="325" spans="1:89" x14ac:dyDescent="0.35">
      <c r="A325" t="str">
        <f>_xlfn.XLOOKUP(Table1[[#This Row],[HMIS Project ID]],'Quick HIC'!G:G,'Quick HIC'!D:D,"",0)</f>
        <v>Cabarrus</v>
      </c>
      <c r="B325">
        <v>98</v>
      </c>
      <c r="C325" t="s">
        <v>222</v>
      </c>
      <c r="D325" t="s">
        <v>41</v>
      </c>
      <c r="E325" t="s">
        <v>270</v>
      </c>
      <c r="F325">
        <v>2026</v>
      </c>
      <c r="G325" t="s">
        <v>516</v>
      </c>
      <c r="H325">
        <v>583</v>
      </c>
      <c r="I325" t="s">
        <v>517</v>
      </c>
      <c r="K325">
        <v>6795</v>
      </c>
      <c r="L325" s="1">
        <v>46057</v>
      </c>
      <c r="M325" t="s">
        <v>36</v>
      </c>
      <c r="N325" t="s">
        <v>234</v>
      </c>
      <c r="O325">
        <v>379025</v>
      </c>
      <c r="P325" t="s">
        <v>33</v>
      </c>
      <c r="Q325" t="s">
        <v>814</v>
      </c>
      <c r="R325" s="1">
        <v>45686</v>
      </c>
      <c r="S325" t="s">
        <v>24</v>
      </c>
      <c r="T325" s="1">
        <v>40179</v>
      </c>
      <c r="V325">
        <v>0</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v>0</v>
      </c>
      <c r="AS325">
        <v>0</v>
      </c>
      <c r="AT325">
        <v>0</v>
      </c>
      <c r="AU325">
        <v>0</v>
      </c>
      <c r="AV325">
        <v>0</v>
      </c>
      <c r="AW325">
        <v>0</v>
      </c>
      <c r="AX325">
        <v>0</v>
      </c>
      <c r="AY325">
        <v>0</v>
      </c>
      <c r="AZ325">
        <v>0</v>
      </c>
      <c r="BA325">
        <v>0</v>
      </c>
      <c r="BB325">
        <v>0</v>
      </c>
      <c r="BC325">
        <v>0</v>
      </c>
      <c r="BD325">
        <v>0</v>
      </c>
      <c r="BE325">
        <v>0</v>
      </c>
      <c r="BF325">
        <v>0</v>
      </c>
      <c r="BG325">
        <v>0</v>
      </c>
      <c r="BH325">
        <v>1</v>
      </c>
      <c r="BI325" t="s">
        <v>879</v>
      </c>
      <c r="BJ325" t="s">
        <v>1067</v>
      </c>
      <c r="BK325">
        <v>0</v>
      </c>
      <c r="BL325" t="s">
        <v>518</v>
      </c>
      <c r="BN325" t="s">
        <v>372</v>
      </c>
      <c r="BO325" t="s">
        <v>222</v>
      </c>
      <c r="BP325">
        <v>28025</v>
      </c>
      <c r="BQ325">
        <v>18</v>
      </c>
      <c r="BR325">
        <v>6</v>
      </c>
      <c r="BS325">
        <v>0</v>
      </c>
      <c r="BT325">
        <v>0</v>
      </c>
      <c r="BU325">
        <v>0</v>
      </c>
      <c r="BV325">
        <v>38</v>
      </c>
      <c r="BW325">
        <v>0</v>
      </c>
      <c r="BX325">
        <v>0</v>
      </c>
      <c r="BY325">
        <v>0</v>
      </c>
      <c r="BZ325">
        <v>0</v>
      </c>
      <c r="CA325">
        <v>0</v>
      </c>
      <c r="CB325">
        <v>56</v>
      </c>
      <c r="CC325">
        <v>0</v>
      </c>
      <c r="CF325">
        <v>0</v>
      </c>
      <c r="CG325">
        <v>56</v>
      </c>
      <c r="CH325">
        <v>56</v>
      </c>
      <c r="CI325" t="s">
        <v>33</v>
      </c>
      <c r="CK325">
        <v>2</v>
      </c>
    </row>
    <row r="326" spans="1:89" x14ac:dyDescent="0.35">
      <c r="A326" t="str">
        <f>_xlfn.XLOOKUP(Table1[[#This Row],[HMIS Project ID]],'Quick HIC'!G:G,'Quick HIC'!D:D,"",0)</f>
        <v>Pitt</v>
      </c>
      <c r="B326">
        <v>359</v>
      </c>
      <c r="C326" t="s">
        <v>222</v>
      </c>
      <c r="D326" t="s">
        <v>41</v>
      </c>
      <c r="E326" t="s">
        <v>270</v>
      </c>
      <c r="F326">
        <v>2026</v>
      </c>
      <c r="G326" t="s">
        <v>1019</v>
      </c>
      <c r="H326">
        <v>291</v>
      </c>
      <c r="I326" t="s">
        <v>1020</v>
      </c>
      <c r="K326">
        <v>21079</v>
      </c>
      <c r="L326" s="1">
        <v>46057</v>
      </c>
      <c r="M326" t="s">
        <v>36</v>
      </c>
      <c r="N326" t="s">
        <v>234</v>
      </c>
      <c r="O326">
        <v>379147</v>
      </c>
      <c r="P326" t="s">
        <v>33</v>
      </c>
      <c r="Q326" t="s">
        <v>814</v>
      </c>
      <c r="R326" s="1">
        <v>46057</v>
      </c>
      <c r="S326" t="s">
        <v>24</v>
      </c>
      <c r="T326" s="1">
        <v>46057</v>
      </c>
      <c r="V326">
        <v>0</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0</v>
      </c>
      <c r="AQ326">
        <v>0</v>
      </c>
      <c r="AR326">
        <v>0</v>
      </c>
      <c r="AS326">
        <v>0</v>
      </c>
      <c r="AT326">
        <v>0</v>
      </c>
      <c r="AU326">
        <v>0</v>
      </c>
      <c r="AV326">
        <v>0</v>
      </c>
      <c r="AW326">
        <v>0</v>
      </c>
      <c r="AX326">
        <v>0</v>
      </c>
      <c r="AY326">
        <v>0</v>
      </c>
      <c r="AZ326">
        <v>0</v>
      </c>
      <c r="BA326">
        <v>0</v>
      </c>
      <c r="BB326">
        <v>0</v>
      </c>
      <c r="BC326">
        <v>0</v>
      </c>
      <c r="BD326">
        <v>0</v>
      </c>
      <c r="BE326">
        <v>0</v>
      </c>
      <c r="BF326">
        <v>0</v>
      </c>
      <c r="BG326">
        <v>0</v>
      </c>
      <c r="BH326">
        <v>1</v>
      </c>
      <c r="BI326" t="s">
        <v>266</v>
      </c>
      <c r="BJ326" t="s">
        <v>1067</v>
      </c>
      <c r="BK326">
        <v>0</v>
      </c>
      <c r="BL326" t="s">
        <v>1021</v>
      </c>
      <c r="BN326" t="s">
        <v>272</v>
      </c>
      <c r="BO326" t="s">
        <v>222</v>
      </c>
      <c r="BP326">
        <v>27834</v>
      </c>
      <c r="BQ326">
        <v>0</v>
      </c>
      <c r="BR326">
        <v>0</v>
      </c>
      <c r="BS326">
        <v>0</v>
      </c>
      <c r="BT326">
        <v>0</v>
      </c>
      <c r="BU326">
        <v>0</v>
      </c>
      <c r="BV326">
        <v>0</v>
      </c>
      <c r="BW326">
        <v>0</v>
      </c>
      <c r="BX326">
        <v>0</v>
      </c>
      <c r="BY326">
        <v>0</v>
      </c>
      <c r="BZ326">
        <v>0</v>
      </c>
      <c r="CA326">
        <v>0</v>
      </c>
      <c r="CB326">
        <v>0</v>
      </c>
      <c r="CC326">
        <v>14</v>
      </c>
      <c r="CD326" s="1">
        <v>46057</v>
      </c>
      <c r="CE326" s="1">
        <v>46096</v>
      </c>
      <c r="CF326">
        <v>0</v>
      </c>
      <c r="CG326">
        <v>14</v>
      </c>
      <c r="CH326">
        <v>14</v>
      </c>
      <c r="CI326" t="s">
        <v>33</v>
      </c>
      <c r="CK326">
        <v>2</v>
      </c>
    </row>
    <row r="327" spans="1:89" x14ac:dyDescent="0.35">
      <c r="A327" t="str">
        <f>_xlfn.XLOOKUP(Table1[[#This Row],[HMIS Project ID]],'Quick HIC'!G:G,'Quick HIC'!D:D,"",0)</f>
        <v>Catawba</v>
      </c>
      <c r="B327">
        <v>28</v>
      </c>
      <c r="C327" t="s">
        <v>222</v>
      </c>
      <c r="D327" t="s">
        <v>41</v>
      </c>
      <c r="E327" t="s">
        <v>270</v>
      </c>
      <c r="F327">
        <v>2026</v>
      </c>
      <c r="G327" t="s">
        <v>313</v>
      </c>
      <c r="H327">
        <v>1446</v>
      </c>
      <c r="I327" t="s">
        <v>847</v>
      </c>
      <c r="K327">
        <v>2229</v>
      </c>
      <c r="L327" s="1">
        <v>46057</v>
      </c>
      <c r="M327" t="s">
        <v>40</v>
      </c>
      <c r="O327">
        <v>371338</v>
      </c>
      <c r="P327" t="s">
        <v>34</v>
      </c>
      <c r="Q327" t="s">
        <v>814</v>
      </c>
      <c r="R327" s="1">
        <v>46057</v>
      </c>
      <c r="S327" t="s">
        <v>24</v>
      </c>
      <c r="T327" s="1">
        <v>40023</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c r="AZ327">
        <v>0</v>
      </c>
      <c r="BA327">
        <v>0</v>
      </c>
      <c r="BB327">
        <v>0</v>
      </c>
      <c r="BC327">
        <v>0</v>
      </c>
      <c r="BD327">
        <v>0</v>
      </c>
      <c r="BE327">
        <v>0</v>
      </c>
      <c r="BF327">
        <v>0</v>
      </c>
      <c r="BG327">
        <v>0</v>
      </c>
      <c r="BH327">
        <v>1</v>
      </c>
      <c r="BI327" t="s">
        <v>248</v>
      </c>
      <c r="BJ327" t="s">
        <v>1067</v>
      </c>
      <c r="BK327">
        <v>0</v>
      </c>
      <c r="BL327" t="s">
        <v>352</v>
      </c>
      <c r="BN327" t="s">
        <v>316</v>
      </c>
      <c r="BO327" t="s">
        <v>222</v>
      </c>
      <c r="BP327">
        <v>28602</v>
      </c>
      <c r="BQ327">
        <v>0</v>
      </c>
      <c r="BR327">
        <v>0</v>
      </c>
      <c r="BS327">
        <v>0</v>
      </c>
      <c r="BT327">
        <v>0</v>
      </c>
      <c r="BU327">
        <v>0</v>
      </c>
      <c r="BV327">
        <v>12</v>
      </c>
      <c r="BW327">
        <v>0</v>
      </c>
      <c r="BX327">
        <v>0</v>
      </c>
      <c r="BY327">
        <v>0</v>
      </c>
      <c r="BZ327">
        <v>0</v>
      </c>
      <c r="CA327">
        <v>0</v>
      </c>
      <c r="CB327">
        <v>12</v>
      </c>
      <c r="CC327">
        <v>0</v>
      </c>
      <c r="CF327">
        <v>0</v>
      </c>
      <c r="CG327">
        <v>9</v>
      </c>
      <c r="CH327">
        <v>12</v>
      </c>
      <c r="CI327" t="s">
        <v>33</v>
      </c>
      <c r="CK327">
        <v>2</v>
      </c>
    </row>
    <row r="328" spans="1:89" x14ac:dyDescent="0.35">
      <c r="A328" t="str">
        <f>_xlfn.XLOOKUP(Table1[[#This Row],[HMIS Project ID]],'Quick HIC'!G:G,'Quick HIC'!D:D,"",0)</f>
        <v>Catawba</v>
      </c>
      <c r="B328">
        <v>15</v>
      </c>
      <c r="C328" t="s">
        <v>222</v>
      </c>
      <c r="D328" t="s">
        <v>41</v>
      </c>
      <c r="E328" t="s">
        <v>270</v>
      </c>
      <c r="F328">
        <v>2026</v>
      </c>
      <c r="G328" t="s">
        <v>313</v>
      </c>
      <c r="H328">
        <v>1446</v>
      </c>
      <c r="I328" t="s">
        <v>314</v>
      </c>
      <c r="K328">
        <v>1448</v>
      </c>
      <c r="L328" s="1">
        <v>46057</v>
      </c>
      <c r="M328" t="s">
        <v>36</v>
      </c>
      <c r="N328" t="s">
        <v>234</v>
      </c>
      <c r="O328">
        <v>371338</v>
      </c>
      <c r="P328" t="s">
        <v>34</v>
      </c>
      <c r="Q328" t="s">
        <v>814</v>
      </c>
      <c r="R328" s="1">
        <v>46057</v>
      </c>
      <c r="S328" t="s">
        <v>24</v>
      </c>
      <c r="T328" s="1">
        <v>39329</v>
      </c>
      <c r="V328">
        <v>0</v>
      </c>
      <c r="W328">
        <v>0</v>
      </c>
      <c r="X328">
        <v>0</v>
      </c>
      <c r="Y328">
        <v>0</v>
      </c>
      <c r="Z328">
        <v>0</v>
      </c>
      <c r="AA328">
        <v>0</v>
      </c>
      <c r="AB328">
        <v>0</v>
      </c>
      <c r="AC328">
        <v>0</v>
      </c>
      <c r="AD328">
        <v>0</v>
      </c>
      <c r="AE328">
        <v>0</v>
      </c>
      <c r="AF328">
        <v>0</v>
      </c>
      <c r="AG328">
        <v>0</v>
      </c>
      <c r="AH328">
        <v>0</v>
      </c>
      <c r="AI328">
        <v>0</v>
      </c>
      <c r="AJ328">
        <v>0</v>
      </c>
      <c r="AK328">
        <v>0</v>
      </c>
      <c r="AL328">
        <v>0</v>
      </c>
      <c r="AM328">
        <v>0</v>
      </c>
      <c r="AN328">
        <v>0</v>
      </c>
      <c r="AO328">
        <v>0</v>
      </c>
      <c r="AP328">
        <v>0</v>
      </c>
      <c r="AQ328">
        <v>0</v>
      </c>
      <c r="AR328">
        <v>0</v>
      </c>
      <c r="AS328">
        <v>0</v>
      </c>
      <c r="AT328">
        <v>0</v>
      </c>
      <c r="AU328">
        <v>0</v>
      </c>
      <c r="AV328">
        <v>0</v>
      </c>
      <c r="AW328">
        <v>0</v>
      </c>
      <c r="AX328">
        <v>0</v>
      </c>
      <c r="AY328">
        <v>0</v>
      </c>
      <c r="AZ328">
        <v>0</v>
      </c>
      <c r="BA328">
        <v>0</v>
      </c>
      <c r="BB328">
        <v>0</v>
      </c>
      <c r="BC328">
        <v>0</v>
      </c>
      <c r="BD328">
        <v>0</v>
      </c>
      <c r="BE328">
        <v>0</v>
      </c>
      <c r="BF328">
        <v>0</v>
      </c>
      <c r="BG328">
        <v>0</v>
      </c>
      <c r="BH328">
        <v>1</v>
      </c>
      <c r="BI328" t="s">
        <v>248</v>
      </c>
      <c r="BJ328" t="s">
        <v>1067</v>
      </c>
      <c r="BK328">
        <v>0</v>
      </c>
      <c r="BL328" t="s">
        <v>315</v>
      </c>
      <c r="BN328" t="s">
        <v>316</v>
      </c>
      <c r="BO328" t="s">
        <v>222</v>
      </c>
      <c r="BP328">
        <v>28602</v>
      </c>
      <c r="BQ328">
        <v>11</v>
      </c>
      <c r="BR328">
        <v>5</v>
      </c>
      <c r="BS328">
        <v>0</v>
      </c>
      <c r="BT328">
        <v>0</v>
      </c>
      <c r="BU328">
        <v>0</v>
      </c>
      <c r="BV328">
        <v>64</v>
      </c>
      <c r="BW328">
        <v>0</v>
      </c>
      <c r="BX328">
        <v>0</v>
      </c>
      <c r="BY328">
        <v>0</v>
      </c>
      <c r="BZ328">
        <v>0</v>
      </c>
      <c r="CA328">
        <v>0</v>
      </c>
      <c r="CB328">
        <v>75</v>
      </c>
      <c r="CC328">
        <v>0</v>
      </c>
      <c r="CF328">
        <v>0</v>
      </c>
      <c r="CG328">
        <v>57</v>
      </c>
      <c r="CH328">
        <v>75</v>
      </c>
      <c r="CI328" t="s">
        <v>33</v>
      </c>
      <c r="CK328">
        <v>2</v>
      </c>
    </row>
    <row r="329" spans="1:89" x14ac:dyDescent="0.35">
      <c r="A329" t="str">
        <f>_xlfn.XLOOKUP(Table1[[#This Row],[HMIS Project ID]],'Quick HIC'!G:G,'Quick HIC'!D:D,"",0)</f>
        <v>Anson</v>
      </c>
      <c r="B329">
        <v>66</v>
      </c>
      <c r="C329" t="s">
        <v>222</v>
      </c>
      <c r="D329" t="s">
        <v>41</v>
      </c>
      <c r="E329" t="s">
        <v>270</v>
      </c>
      <c r="F329">
        <v>2026</v>
      </c>
      <c r="G329" t="s">
        <v>447</v>
      </c>
      <c r="H329">
        <v>978</v>
      </c>
      <c r="I329" t="s">
        <v>448</v>
      </c>
      <c r="K329">
        <v>4960</v>
      </c>
      <c r="L329" s="1">
        <v>46057</v>
      </c>
      <c r="M329" t="s">
        <v>36</v>
      </c>
      <c r="N329" t="s">
        <v>234</v>
      </c>
      <c r="O329">
        <v>379007</v>
      </c>
      <c r="P329" t="s">
        <v>33</v>
      </c>
      <c r="Q329" t="s">
        <v>814</v>
      </c>
      <c r="R329" s="1">
        <v>46057</v>
      </c>
      <c r="S329" t="s">
        <v>24</v>
      </c>
      <c r="T329" s="1">
        <v>40179</v>
      </c>
      <c r="V329">
        <v>0</v>
      </c>
      <c r="W329">
        <v>0</v>
      </c>
      <c r="X329">
        <v>0</v>
      </c>
      <c r="Y329">
        <v>0</v>
      </c>
      <c r="Z329">
        <v>0</v>
      </c>
      <c r="AA329">
        <v>0</v>
      </c>
      <c r="AB329">
        <v>0</v>
      </c>
      <c r="AC329">
        <v>0</v>
      </c>
      <c r="AD329">
        <v>0</v>
      </c>
      <c r="AE329">
        <v>0</v>
      </c>
      <c r="AF329">
        <v>0</v>
      </c>
      <c r="AG329">
        <v>0</v>
      </c>
      <c r="AH329">
        <v>0</v>
      </c>
      <c r="AI329">
        <v>0</v>
      </c>
      <c r="AJ329">
        <v>0</v>
      </c>
      <c r="AK329">
        <v>0</v>
      </c>
      <c r="AL329">
        <v>0</v>
      </c>
      <c r="AM329">
        <v>0</v>
      </c>
      <c r="AN329">
        <v>0</v>
      </c>
      <c r="AO329">
        <v>0</v>
      </c>
      <c r="AP329">
        <v>0</v>
      </c>
      <c r="AQ329">
        <v>0</v>
      </c>
      <c r="AR329">
        <v>0</v>
      </c>
      <c r="AS329">
        <v>0</v>
      </c>
      <c r="AT329">
        <v>0</v>
      </c>
      <c r="AU329">
        <v>0</v>
      </c>
      <c r="AV329">
        <v>0</v>
      </c>
      <c r="AW329">
        <v>0</v>
      </c>
      <c r="AX329">
        <v>0</v>
      </c>
      <c r="AY329">
        <v>0</v>
      </c>
      <c r="AZ329">
        <v>0</v>
      </c>
      <c r="BA329">
        <v>0</v>
      </c>
      <c r="BB329">
        <v>0</v>
      </c>
      <c r="BC329">
        <v>0</v>
      </c>
      <c r="BD329">
        <v>0</v>
      </c>
      <c r="BE329">
        <v>0</v>
      </c>
      <c r="BF329">
        <v>0</v>
      </c>
      <c r="BG329">
        <v>0</v>
      </c>
      <c r="BH329">
        <v>1</v>
      </c>
      <c r="BI329" t="s">
        <v>856</v>
      </c>
      <c r="BJ329" t="s">
        <v>1067</v>
      </c>
      <c r="BK329">
        <v>0</v>
      </c>
      <c r="BL329" t="s">
        <v>449</v>
      </c>
      <c r="BN329" t="s">
        <v>450</v>
      </c>
      <c r="BO329" t="s">
        <v>222</v>
      </c>
      <c r="BP329">
        <v>28170</v>
      </c>
      <c r="BQ329">
        <v>3</v>
      </c>
      <c r="BR329">
        <v>1</v>
      </c>
      <c r="BS329">
        <v>0</v>
      </c>
      <c r="BT329">
        <v>0</v>
      </c>
      <c r="BU329">
        <v>0</v>
      </c>
      <c r="BV329">
        <v>24</v>
      </c>
      <c r="BW329">
        <v>0</v>
      </c>
      <c r="BX329">
        <v>0</v>
      </c>
      <c r="BY329">
        <v>0</v>
      </c>
      <c r="BZ329">
        <v>0</v>
      </c>
      <c r="CA329">
        <v>0</v>
      </c>
      <c r="CB329">
        <v>27</v>
      </c>
      <c r="CC329">
        <v>0</v>
      </c>
      <c r="CF329">
        <v>0</v>
      </c>
      <c r="CG329">
        <v>26</v>
      </c>
      <c r="CH329">
        <v>27</v>
      </c>
      <c r="CI329" t="s">
        <v>33</v>
      </c>
      <c r="CK329">
        <v>2</v>
      </c>
    </row>
    <row r="330" spans="1:89" x14ac:dyDescent="0.35">
      <c r="A330" t="str">
        <f>_xlfn.XLOOKUP(Table1[[#This Row],[HMIS Project ID]],'Quick HIC'!G:G,'Quick HIC'!D:D,"",0)</f>
        <v>Caldwell</v>
      </c>
      <c r="B330">
        <v>67</v>
      </c>
      <c r="C330" t="s">
        <v>222</v>
      </c>
      <c r="D330" t="s">
        <v>41</v>
      </c>
      <c r="E330" t="s">
        <v>270</v>
      </c>
      <c r="F330">
        <v>2026</v>
      </c>
      <c r="G330" t="s">
        <v>451</v>
      </c>
      <c r="H330">
        <v>4962</v>
      </c>
      <c r="I330" t="s">
        <v>452</v>
      </c>
      <c r="K330">
        <v>4963</v>
      </c>
      <c r="L330" s="1">
        <v>46057</v>
      </c>
      <c r="M330" t="s">
        <v>36</v>
      </c>
      <c r="N330" t="s">
        <v>234</v>
      </c>
      <c r="O330">
        <v>379027</v>
      </c>
      <c r="P330" t="s">
        <v>32</v>
      </c>
      <c r="Q330" t="s">
        <v>814</v>
      </c>
      <c r="R330" s="1">
        <v>45292</v>
      </c>
      <c r="S330" t="s">
        <v>42</v>
      </c>
      <c r="T330" s="1">
        <v>40179</v>
      </c>
      <c r="V330">
        <v>0</v>
      </c>
      <c r="W330">
        <v>0</v>
      </c>
      <c r="X330">
        <v>0</v>
      </c>
      <c r="Y330">
        <v>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c r="AU330">
        <v>0</v>
      </c>
      <c r="AV330">
        <v>0</v>
      </c>
      <c r="AW330">
        <v>0</v>
      </c>
      <c r="AX330">
        <v>0</v>
      </c>
      <c r="AY330">
        <v>0</v>
      </c>
      <c r="AZ330">
        <v>0</v>
      </c>
      <c r="BA330">
        <v>0</v>
      </c>
      <c r="BB330">
        <v>0</v>
      </c>
      <c r="BC330">
        <v>0</v>
      </c>
      <c r="BD330">
        <v>0</v>
      </c>
      <c r="BE330">
        <v>0</v>
      </c>
      <c r="BF330">
        <v>0</v>
      </c>
      <c r="BG330">
        <v>0</v>
      </c>
      <c r="BH330">
        <v>1</v>
      </c>
      <c r="BI330" t="s">
        <v>856</v>
      </c>
      <c r="BJ330" t="s">
        <v>1067</v>
      </c>
      <c r="BK330">
        <v>1</v>
      </c>
      <c r="BN330" t="s">
        <v>130</v>
      </c>
      <c r="BO330" t="s">
        <v>222</v>
      </c>
      <c r="BP330">
        <v>28681</v>
      </c>
      <c r="BQ330">
        <v>24</v>
      </c>
      <c r="BR330">
        <v>11</v>
      </c>
      <c r="BS330">
        <v>0</v>
      </c>
      <c r="BT330">
        <v>0</v>
      </c>
      <c r="BU330">
        <v>0</v>
      </c>
      <c r="BV330">
        <v>5</v>
      </c>
      <c r="BW330">
        <v>0</v>
      </c>
      <c r="BX330">
        <v>0</v>
      </c>
      <c r="BY330">
        <v>0</v>
      </c>
      <c r="BZ330">
        <v>0</v>
      </c>
      <c r="CA330">
        <v>0</v>
      </c>
      <c r="CB330">
        <v>29</v>
      </c>
      <c r="CC330">
        <v>0</v>
      </c>
      <c r="CF330">
        <v>0</v>
      </c>
      <c r="CG330">
        <v>9</v>
      </c>
      <c r="CH330">
        <v>29</v>
      </c>
      <c r="CI330" t="s">
        <v>33</v>
      </c>
      <c r="CK330">
        <v>2</v>
      </c>
    </row>
    <row r="331" spans="1:89" x14ac:dyDescent="0.35">
      <c r="A331" t="str">
        <f>_xlfn.XLOOKUP(Table1[[#This Row],[HMIS Project ID]],'Quick HIC'!G:G,'Quick HIC'!D:D,"",0)</f>
        <v>Caldwell</v>
      </c>
      <c r="B331">
        <v>68</v>
      </c>
      <c r="C331" t="s">
        <v>222</v>
      </c>
      <c r="D331" t="s">
        <v>41</v>
      </c>
      <c r="E331" t="s">
        <v>270</v>
      </c>
      <c r="F331">
        <v>2026</v>
      </c>
      <c r="G331" t="s">
        <v>451</v>
      </c>
      <c r="H331">
        <v>4962</v>
      </c>
      <c r="I331" t="s">
        <v>453</v>
      </c>
      <c r="K331">
        <v>4964</v>
      </c>
      <c r="L331" s="1">
        <v>46057</v>
      </c>
      <c r="M331" t="s">
        <v>40</v>
      </c>
      <c r="O331">
        <v>379027</v>
      </c>
      <c r="P331" t="s">
        <v>32</v>
      </c>
      <c r="Q331" t="s">
        <v>814</v>
      </c>
      <c r="R331" s="1">
        <v>45292</v>
      </c>
      <c r="S331" t="s">
        <v>42</v>
      </c>
      <c r="T331" s="1">
        <v>40179</v>
      </c>
      <c r="V331">
        <v>0</v>
      </c>
      <c r="W331">
        <v>0</v>
      </c>
      <c r="X331">
        <v>0</v>
      </c>
      <c r="Y331">
        <v>0</v>
      </c>
      <c r="Z331">
        <v>0</v>
      </c>
      <c r="AA331">
        <v>0</v>
      </c>
      <c r="AB331">
        <v>0</v>
      </c>
      <c r="AC331">
        <v>0</v>
      </c>
      <c r="AD331">
        <v>0</v>
      </c>
      <c r="AE331">
        <v>0</v>
      </c>
      <c r="AF331">
        <v>0</v>
      </c>
      <c r="AG331">
        <v>0</v>
      </c>
      <c r="AH331">
        <v>0</v>
      </c>
      <c r="AI331">
        <v>0</v>
      </c>
      <c r="AJ331">
        <v>0</v>
      </c>
      <c r="AK331">
        <v>0</v>
      </c>
      <c r="AL331">
        <v>0</v>
      </c>
      <c r="AM331">
        <v>0</v>
      </c>
      <c r="AN331">
        <v>0</v>
      </c>
      <c r="AO331">
        <v>0</v>
      </c>
      <c r="AP331">
        <v>0</v>
      </c>
      <c r="AQ331">
        <v>0</v>
      </c>
      <c r="AR331">
        <v>0</v>
      </c>
      <c r="AS331">
        <v>0</v>
      </c>
      <c r="AT331">
        <v>0</v>
      </c>
      <c r="AU331">
        <v>0</v>
      </c>
      <c r="AV331">
        <v>0</v>
      </c>
      <c r="AW331">
        <v>0</v>
      </c>
      <c r="AX331">
        <v>0</v>
      </c>
      <c r="AY331">
        <v>0</v>
      </c>
      <c r="AZ331">
        <v>0</v>
      </c>
      <c r="BA331">
        <v>0</v>
      </c>
      <c r="BB331">
        <v>0</v>
      </c>
      <c r="BC331">
        <v>0</v>
      </c>
      <c r="BD331">
        <v>0</v>
      </c>
      <c r="BE331">
        <v>0</v>
      </c>
      <c r="BF331">
        <v>0</v>
      </c>
      <c r="BG331">
        <v>0</v>
      </c>
      <c r="BH331">
        <v>1</v>
      </c>
      <c r="BI331" t="s">
        <v>266</v>
      </c>
      <c r="BJ331" t="s">
        <v>1067</v>
      </c>
      <c r="BK331">
        <v>1</v>
      </c>
      <c r="BN331" t="s">
        <v>130</v>
      </c>
      <c r="BO331" t="s">
        <v>222</v>
      </c>
      <c r="BP331">
        <v>28681</v>
      </c>
      <c r="BQ331">
        <v>12</v>
      </c>
      <c r="BR331">
        <v>3</v>
      </c>
      <c r="BS331">
        <v>0</v>
      </c>
      <c r="BT331">
        <v>0</v>
      </c>
      <c r="BU331">
        <v>0</v>
      </c>
      <c r="BV331">
        <v>3</v>
      </c>
      <c r="BW331">
        <v>0</v>
      </c>
      <c r="BX331">
        <v>0</v>
      </c>
      <c r="BY331">
        <v>0</v>
      </c>
      <c r="BZ331">
        <v>0</v>
      </c>
      <c r="CA331">
        <v>0</v>
      </c>
      <c r="CB331">
        <v>15</v>
      </c>
      <c r="CC331">
        <v>0</v>
      </c>
      <c r="CF331">
        <v>0</v>
      </c>
      <c r="CG331">
        <v>5</v>
      </c>
      <c r="CH331">
        <v>15</v>
      </c>
      <c r="CI331" t="s">
        <v>33</v>
      </c>
      <c r="CK331">
        <v>2</v>
      </c>
    </row>
    <row r="332" spans="1:89" x14ac:dyDescent="0.35">
      <c r="A332" t="str">
        <f>_xlfn.XLOOKUP(Table1[[#This Row],[HMIS Project ID]],'Quick HIC'!G:G,'Quick HIC'!D:D,"",0)</f>
        <v>Catawba</v>
      </c>
      <c r="B332">
        <v>42</v>
      </c>
      <c r="C332" t="s">
        <v>222</v>
      </c>
      <c r="D332" t="s">
        <v>41</v>
      </c>
      <c r="E332" t="s">
        <v>270</v>
      </c>
      <c r="F332">
        <v>2026</v>
      </c>
      <c r="G332" t="s">
        <v>381</v>
      </c>
      <c r="H332">
        <v>4830</v>
      </c>
      <c r="I332" t="s">
        <v>382</v>
      </c>
      <c r="K332">
        <v>4831</v>
      </c>
      <c r="L332" s="1">
        <v>46057</v>
      </c>
      <c r="M332" t="s">
        <v>40</v>
      </c>
      <c r="O332">
        <v>379035</v>
      </c>
      <c r="P332" t="s">
        <v>33</v>
      </c>
      <c r="Q332" t="s">
        <v>814</v>
      </c>
      <c r="R332" s="1">
        <v>46057</v>
      </c>
      <c r="S332" t="s">
        <v>24</v>
      </c>
      <c r="T332" s="1">
        <v>40179</v>
      </c>
      <c r="V332">
        <v>0</v>
      </c>
      <c r="W332">
        <v>0</v>
      </c>
      <c r="X332">
        <v>0</v>
      </c>
      <c r="Y332">
        <v>0</v>
      </c>
      <c r="Z332">
        <v>0</v>
      </c>
      <c r="AA332">
        <v>0</v>
      </c>
      <c r="AB332">
        <v>0</v>
      </c>
      <c r="AC332">
        <v>0</v>
      </c>
      <c r="AD332">
        <v>0</v>
      </c>
      <c r="AE332">
        <v>0</v>
      </c>
      <c r="AF332">
        <v>0</v>
      </c>
      <c r="AG332">
        <v>0</v>
      </c>
      <c r="AH332">
        <v>0</v>
      </c>
      <c r="AI332">
        <v>0</v>
      </c>
      <c r="AJ332">
        <v>0</v>
      </c>
      <c r="AK332">
        <v>0</v>
      </c>
      <c r="AL332">
        <v>0</v>
      </c>
      <c r="AM332">
        <v>0</v>
      </c>
      <c r="AN332">
        <v>0</v>
      </c>
      <c r="AO332">
        <v>0</v>
      </c>
      <c r="AP332">
        <v>0</v>
      </c>
      <c r="AQ332">
        <v>0</v>
      </c>
      <c r="AR332">
        <v>0</v>
      </c>
      <c r="AS332">
        <v>0</v>
      </c>
      <c r="AT332">
        <v>0</v>
      </c>
      <c r="AU332">
        <v>0</v>
      </c>
      <c r="AV332">
        <v>0</v>
      </c>
      <c r="AW332">
        <v>0</v>
      </c>
      <c r="AX332">
        <v>0</v>
      </c>
      <c r="AY332">
        <v>0</v>
      </c>
      <c r="AZ332">
        <v>0</v>
      </c>
      <c r="BA332">
        <v>0</v>
      </c>
      <c r="BB332">
        <v>0</v>
      </c>
      <c r="BC332">
        <v>0</v>
      </c>
      <c r="BD332">
        <v>0</v>
      </c>
      <c r="BE332">
        <v>0</v>
      </c>
      <c r="BF332">
        <v>0</v>
      </c>
      <c r="BG332">
        <v>0</v>
      </c>
      <c r="BH332">
        <v>1</v>
      </c>
      <c r="BI332" t="s">
        <v>266</v>
      </c>
      <c r="BJ332" t="s">
        <v>1066</v>
      </c>
      <c r="BK332">
        <v>0</v>
      </c>
      <c r="BL332" t="s">
        <v>383</v>
      </c>
      <c r="BN332" t="s">
        <v>384</v>
      </c>
      <c r="BO332" t="s">
        <v>222</v>
      </c>
      <c r="BP332">
        <v>28613</v>
      </c>
      <c r="BQ332">
        <v>0</v>
      </c>
      <c r="BR332">
        <v>0</v>
      </c>
      <c r="BS332">
        <v>0</v>
      </c>
      <c r="BT332">
        <v>0</v>
      </c>
      <c r="BU332">
        <v>0</v>
      </c>
      <c r="BV332">
        <v>15</v>
      </c>
      <c r="BW332">
        <v>0</v>
      </c>
      <c r="BX332">
        <v>0</v>
      </c>
      <c r="BY332">
        <v>0</v>
      </c>
      <c r="BZ332">
        <v>4</v>
      </c>
      <c r="CA332">
        <v>0</v>
      </c>
      <c r="CB332">
        <v>19</v>
      </c>
      <c r="CC332">
        <v>0</v>
      </c>
      <c r="CF332">
        <v>0</v>
      </c>
      <c r="CG332">
        <v>14</v>
      </c>
      <c r="CH332">
        <v>19</v>
      </c>
      <c r="CI332" t="s">
        <v>33</v>
      </c>
      <c r="CK332">
        <v>2</v>
      </c>
    </row>
    <row r="333" spans="1:89" x14ac:dyDescent="0.35">
      <c r="A333" t="str">
        <f>_xlfn.XLOOKUP(Table1[[#This Row],[HMIS Project ID]],'Quick HIC'!G:G,'Quick HIC'!D:D,"",0)</f>
        <v>Johnston</v>
      </c>
      <c r="B333">
        <v>43</v>
      </c>
      <c r="C333" t="s">
        <v>222</v>
      </c>
      <c r="D333" t="s">
        <v>41</v>
      </c>
      <c r="E333" t="s">
        <v>270</v>
      </c>
      <c r="F333">
        <v>2026</v>
      </c>
      <c r="G333" t="s">
        <v>385</v>
      </c>
      <c r="H333">
        <v>721</v>
      </c>
      <c r="I333" t="s">
        <v>386</v>
      </c>
      <c r="K333">
        <v>4832</v>
      </c>
      <c r="L333" s="1">
        <v>46057</v>
      </c>
      <c r="M333" t="s">
        <v>36</v>
      </c>
      <c r="N333" t="s">
        <v>234</v>
      </c>
      <c r="O333">
        <v>379101</v>
      </c>
      <c r="P333" t="s">
        <v>33</v>
      </c>
      <c r="Q333" t="s">
        <v>814</v>
      </c>
      <c r="R333" s="1">
        <v>46057</v>
      </c>
      <c r="S333" t="s">
        <v>24</v>
      </c>
      <c r="T333" s="1">
        <v>40933</v>
      </c>
      <c r="V333">
        <v>0</v>
      </c>
      <c r="W333">
        <v>0</v>
      </c>
      <c r="X333">
        <v>0</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c r="AU333">
        <v>0</v>
      </c>
      <c r="AV333">
        <v>0</v>
      </c>
      <c r="AW333">
        <v>0</v>
      </c>
      <c r="AX333">
        <v>0</v>
      </c>
      <c r="AY333">
        <v>0</v>
      </c>
      <c r="AZ333">
        <v>0</v>
      </c>
      <c r="BA333">
        <v>0</v>
      </c>
      <c r="BB333">
        <v>0</v>
      </c>
      <c r="BC333">
        <v>0</v>
      </c>
      <c r="BD333">
        <v>0</v>
      </c>
      <c r="BE333">
        <v>0</v>
      </c>
      <c r="BF333">
        <v>0</v>
      </c>
      <c r="BG333">
        <v>0</v>
      </c>
      <c r="BH333">
        <v>1</v>
      </c>
      <c r="BI333" t="s">
        <v>266</v>
      </c>
      <c r="BJ333" t="s">
        <v>1067</v>
      </c>
      <c r="BK333">
        <v>0</v>
      </c>
      <c r="BL333" t="s">
        <v>387</v>
      </c>
      <c r="BN333" t="s">
        <v>388</v>
      </c>
      <c r="BO333" t="s">
        <v>222</v>
      </c>
      <c r="BP333">
        <v>27577</v>
      </c>
      <c r="BQ333">
        <v>0</v>
      </c>
      <c r="BR333">
        <v>0</v>
      </c>
      <c r="BS333">
        <v>0</v>
      </c>
      <c r="BT333">
        <v>0</v>
      </c>
      <c r="BU333">
        <v>0</v>
      </c>
      <c r="BV333">
        <v>4</v>
      </c>
      <c r="BW333">
        <v>0</v>
      </c>
      <c r="BX333">
        <v>0</v>
      </c>
      <c r="BY333">
        <v>0</v>
      </c>
      <c r="BZ333">
        <v>0</v>
      </c>
      <c r="CA333">
        <v>0</v>
      </c>
      <c r="CB333">
        <v>4</v>
      </c>
      <c r="CC333">
        <v>0</v>
      </c>
      <c r="CF333">
        <v>0</v>
      </c>
      <c r="CG333">
        <v>4</v>
      </c>
      <c r="CH333">
        <v>4</v>
      </c>
      <c r="CI333" t="s">
        <v>33</v>
      </c>
      <c r="CK333">
        <v>2</v>
      </c>
    </row>
    <row r="334" spans="1:89" x14ac:dyDescent="0.35">
      <c r="A334" t="str">
        <f>_xlfn.XLOOKUP(Table1[[#This Row],[HMIS Project ID]],'Quick HIC'!G:G,'Quick HIC'!D:D,"",0)</f>
        <v>Johnston</v>
      </c>
      <c r="B334">
        <v>44</v>
      </c>
      <c r="C334" t="s">
        <v>222</v>
      </c>
      <c r="D334" t="s">
        <v>41</v>
      </c>
      <c r="E334" t="s">
        <v>270</v>
      </c>
      <c r="F334">
        <v>2026</v>
      </c>
      <c r="G334" t="s">
        <v>385</v>
      </c>
      <c r="H334">
        <v>721</v>
      </c>
      <c r="I334" t="s">
        <v>389</v>
      </c>
      <c r="K334">
        <v>4833</v>
      </c>
      <c r="L334" s="1">
        <v>46057</v>
      </c>
      <c r="M334" t="s">
        <v>40</v>
      </c>
      <c r="O334">
        <v>379101</v>
      </c>
      <c r="P334" t="s">
        <v>33</v>
      </c>
      <c r="Q334" t="s">
        <v>814</v>
      </c>
      <c r="R334" s="1">
        <v>46057</v>
      </c>
      <c r="S334" t="s">
        <v>24</v>
      </c>
      <c r="T334" s="1">
        <v>40933</v>
      </c>
      <c r="V334">
        <v>0</v>
      </c>
      <c r="W334">
        <v>0</v>
      </c>
      <c r="X334">
        <v>0</v>
      </c>
      <c r="Y334">
        <v>0</v>
      </c>
      <c r="Z334">
        <v>0</v>
      </c>
      <c r="AA334">
        <v>0</v>
      </c>
      <c r="AB334">
        <v>0</v>
      </c>
      <c r="AC334">
        <v>0</v>
      </c>
      <c r="AD334">
        <v>0</v>
      </c>
      <c r="AE334">
        <v>0</v>
      </c>
      <c r="AF334">
        <v>0</v>
      </c>
      <c r="AG334">
        <v>0</v>
      </c>
      <c r="AH334">
        <v>0</v>
      </c>
      <c r="AI334">
        <v>0</v>
      </c>
      <c r="AJ334">
        <v>0</v>
      </c>
      <c r="AK334">
        <v>0</v>
      </c>
      <c r="AL334">
        <v>0</v>
      </c>
      <c r="AM334">
        <v>0</v>
      </c>
      <c r="AN334">
        <v>0</v>
      </c>
      <c r="AO334">
        <v>0</v>
      </c>
      <c r="AP334">
        <v>0</v>
      </c>
      <c r="AQ334">
        <v>0</v>
      </c>
      <c r="AR334">
        <v>0</v>
      </c>
      <c r="AS334">
        <v>0</v>
      </c>
      <c r="AT334">
        <v>0</v>
      </c>
      <c r="AU334">
        <v>0</v>
      </c>
      <c r="AV334">
        <v>0</v>
      </c>
      <c r="AW334">
        <v>0</v>
      </c>
      <c r="AX334">
        <v>0</v>
      </c>
      <c r="AY334">
        <v>0</v>
      </c>
      <c r="AZ334">
        <v>0</v>
      </c>
      <c r="BA334">
        <v>0</v>
      </c>
      <c r="BB334">
        <v>0</v>
      </c>
      <c r="BC334">
        <v>0</v>
      </c>
      <c r="BD334">
        <v>0</v>
      </c>
      <c r="BE334">
        <v>0</v>
      </c>
      <c r="BF334">
        <v>0</v>
      </c>
      <c r="BG334">
        <v>0</v>
      </c>
      <c r="BH334">
        <v>1</v>
      </c>
      <c r="BI334" t="s">
        <v>856</v>
      </c>
      <c r="BJ334" t="s">
        <v>1067</v>
      </c>
      <c r="BK334">
        <v>0</v>
      </c>
      <c r="BL334" t="s">
        <v>387</v>
      </c>
      <c r="BN334" t="s">
        <v>388</v>
      </c>
      <c r="BO334" t="s">
        <v>222</v>
      </c>
      <c r="BP334">
        <v>27577</v>
      </c>
      <c r="BQ334">
        <v>0</v>
      </c>
      <c r="BR334">
        <v>0</v>
      </c>
      <c r="BS334">
        <v>0</v>
      </c>
      <c r="BT334">
        <v>0</v>
      </c>
      <c r="BU334">
        <v>0</v>
      </c>
      <c r="BV334">
        <v>10</v>
      </c>
      <c r="BW334">
        <v>0</v>
      </c>
      <c r="BX334">
        <v>0</v>
      </c>
      <c r="BY334">
        <v>0</v>
      </c>
      <c r="BZ334">
        <v>0</v>
      </c>
      <c r="CA334">
        <v>0</v>
      </c>
      <c r="CB334">
        <v>10</v>
      </c>
      <c r="CC334">
        <v>0</v>
      </c>
      <c r="CF334">
        <v>0</v>
      </c>
      <c r="CG334">
        <v>10</v>
      </c>
      <c r="CH334">
        <v>10</v>
      </c>
      <c r="CI334" t="s">
        <v>33</v>
      </c>
      <c r="CK334">
        <v>2</v>
      </c>
    </row>
    <row r="335" spans="1:89" x14ac:dyDescent="0.35">
      <c r="A335" t="str">
        <f>_xlfn.XLOOKUP(Table1[[#This Row],[HMIS Project ID]],'Quick HIC'!G:G,'Quick HIC'!D:D,"",0)</f>
        <v>Johnston</v>
      </c>
      <c r="B335">
        <v>174</v>
      </c>
      <c r="C335" t="s">
        <v>222</v>
      </c>
      <c r="D335" t="s">
        <v>41</v>
      </c>
      <c r="E335" t="s">
        <v>270</v>
      </c>
      <c r="F335">
        <v>2026</v>
      </c>
      <c r="G335" t="s">
        <v>385</v>
      </c>
      <c r="H335">
        <v>721</v>
      </c>
      <c r="I335" t="s">
        <v>655</v>
      </c>
      <c r="K335">
        <v>20514</v>
      </c>
      <c r="L335" s="1">
        <v>46057</v>
      </c>
      <c r="M335" t="s">
        <v>40</v>
      </c>
      <c r="O335">
        <v>379101</v>
      </c>
      <c r="P335" t="s">
        <v>33</v>
      </c>
      <c r="Q335" t="s">
        <v>814</v>
      </c>
      <c r="R335" s="1">
        <v>45686</v>
      </c>
      <c r="S335" t="s">
        <v>24</v>
      </c>
      <c r="T335" s="1">
        <v>44562</v>
      </c>
      <c r="V335">
        <v>0</v>
      </c>
      <c r="W335">
        <v>0</v>
      </c>
      <c r="X335">
        <v>0</v>
      </c>
      <c r="Y335">
        <v>0</v>
      </c>
      <c r="Z335">
        <v>0</v>
      </c>
      <c r="AA335">
        <v>0</v>
      </c>
      <c r="AB335">
        <v>0</v>
      </c>
      <c r="AC335">
        <v>0</v>
      </c>
      <c r="AD335">
        <v>0</v>
      </c>
      <c r="AE335">
        <v>0</v>
      </c>
      <c r="AF335">
        <v>0</v>
      </c>
      <c r="AG335">
        <v>0</v>
      </c>
      <c r="AH335">
        <v>0</v>
      </c>
      <c r="AI335">
        <v>0</v>
      </c>
      <c r="AJ335">
        <v>0</v>
      </c>
      <c r="AK335">
        <v>0</v>
      </c>
      <c r="AL335">
        <v>0</v>
      </c>
      <c r="AM335">
        <v>0</v>
      </c>
      <c r="AN335">
        <v>0</v>
      </c>
      <c r="AO335">
        <v>0</v>
      </c>
      <c r="AP335">
        <v>0</v>
      </c>
      <c r="AQ335">
        <v>0</v>
      </c>
      <c r="AR335">
        <v>0</v>
      </c>
      <c r="AS335">
        <v>0</v>
      </c>
      <c r="AT335">
        <v>0</v>
      </c>
      <c r="AU335">
        <v>0</v>
      </c>
      <c r="AV335">
        <v>0</v>
      </c>
      <c r="AW335">
        <v>0</v>
      </c>
      <c r="AX335">
        <v>0</v>
      </c>
      <c r="AY335">
        <v>0</v>
      </c>
      <c r="AZ335">
        <v>0</v>
      </c>
      <c r="BA335">
        <v>0</v>
      </c>
      <c r="BB335">
        <v>0</v>
      </c>
      <c r="BC335">
        <v>0</v>
      </c>
      <c r="BD335">
        <v>0</v>
      </c>
      <c r="BE335">
        <v>0</v>
      </c>
      <c r="BF335">
        <v>0</v>
      </c>
      <c r="BG335">
        <v>0</v>
      </c>
      <c r="BH335">
        <v>1</v>
      </c>
      <c r="BI335" t="s">
        <v>856</v>
      </c>
      <c r="BJ335" t="s">
        <v>1067</v>
      </c>
      <c r="BK335">
        <v>0</v>
      </c>
      <c r="BL335" t="s">
        <v>387</v>
      </c>
      <c r="BN335" t="s">
        <v>388</v>
      </c>
      <c r="BO335" t="s">
        <v>222</v>
      </c>
      <c r="BP335">
        <v>27577</v>
      </c>
      <c r="BQ335">
        <v>0</v>
      </c>
      <c r="BR335">
        <v>0</v>
      </c>
      <c r="BS335">
        <v>0</v>
      </c>
      <c r="BT335">
        <v>0</v>
      </c>
      <c r="BU335">
        <v>0</v>
      </c>
      <c r="BV335">
        <v>7</v>
      </c>
      <c r="BW335">
        <v>0</v>
      </c>
      <c r="BX335">
        <v>0</v>
      </c>
      <c r="BY335">
        <v>0</v>
      </c>
      <c r="BZ335">
        <v>0</v>
      </c>
      <c r="CA335">
        <v>0</v>
      </c>
      <c r="CB335">
        <v>7</v>
      </c>
      <c r="CC335">
        <v>0</v>
      </c>
      <c r="CF335">
        <v>0</v>
      </c>
      <c r="CG335">
        <v>3</v>
      </c>
      <c r="CH335">
        <v>7</v>
      </c>
      <c r="CI335" t="s">
        <v>33</v>
      </c>
      <c r="CK335">
        <v>2</v>
      </c>
    </row>
    <row r="336" spans="1:89" x14ac:dyDescent="0.35">
      <c r="A336" t="str">
        <f>_xlfn.XLOOKUP(Table1[[#This Row],[HMIS Project ID]],'Quick HIC'!G:G,'Quick HIC'!D:D,"",0)</f>
        <v>Robeson</v>
      </c>
      <c r="B336">
        <v>41</v>
      </c>
      <c r="C336" t="s">
        <v>222</v>
      </c>
      <c r="D336" t="s">
        <v>41</v>
      </c>
      <c r="E336" t="s">
        <v>270</v>
      </c>
      <c r="F336">
        <v>2026</v>
      </c>
      <c r="G336" t="s">
        <v>855</v>
      </c>
      <c r="H336">
        <v>4827</v>
      </c>
      <c r="I336" t="s">
        <v>379</v>
      </c>
      <c r="K336">
        <v>4828</v>
      </c>
      <c r="L336" s="1">
        <v>46057</v>
      </c>
      <c r="M336" t="s">
        <v>36</v>
      </c>
      <c r="N336" t="s">
        <v>234</v>
      </c>
      <c r="O336">
        <v>379155</v>
      </c>
      <c r="P336" t="s">
        <v>32</v>
      </c>
      <c r="Q336" t="s">
        <v>814</v>
      </c>
      <c r="R336" s="1">
        <v>45686</v>
      </c>
      <c r="S336" t="s">
        <v>42</v>
      </c>
      <c r="T336" s="1">
        <v>40179</v>
      </c>
      <c r="V336">
        <v>1</v>
      </c>
      <c r="W336">
        <v>0</v>
      </c>
      <c r="X336">
        <v>0</v>
      </c>
      <c r="Y336">
        <v>0</v>
      </c>
      <c r="Z336">
        <v>0</v>
      </c>
      <c r="AA336">
        <v>0</v>
      </c>
      <c r="AB336">
        <v>0</v>
      </c>
      <c r="AC336">
        <v>0</v>
      </c>
      <c r="AD336">
        <v>0</v>
      </c>
      <c r="AE336">
        <v>0</v>
      </c>
      <c r="AF336">
        <v>0</v>
      </c>
      <c r="AG336">
        <v>0</v>
      </c>
      <c r="AH336">
        <v>0</v>
      </c>
      <c r="AI336">
        <v>0</v>
      </c>
      <c r="AJ336">
        <v>0</v>
      </c>
      <c r="AK336">
        <v>0</v>
      </c>
      <c r="AL336">
        <v>0</v>
      </c>
      <c r="AM336">
        <v>0</v>
      </c>
      <c r="AN336">
        <v>0</v>
      </c>
      <c r="AO336">
        <v>0</v>
      </c>
      <c r="AP336">
        <v>0</v>
      </c>
      <c r="AQ336">
        <v>0</v>
      </c>
      <c r="AR336">
        <v>0</v>
      </c>
      <c r="AS336">
        <v>0</v>
      </c>
      <c r="AT336">
        <v>0</v>
      </c>
      <c r="AU336">
        <v>0</v>
      </c>
      <c r="AV336">
        <v>0</v>
      </c>
      <c r="AW336">
        <v>0</v>
      </c>
      <c r="AX336">
        <v>0</v>
      </c>
      <c r="AY336">
        <v>0</v>
      </c>
      <c r="AZ336">
        <v>0</v>
      </c>
      <c r="BA336">
        <v>0</v>
      </c>
      <c r="BB336">
        <v>0</v>
      </c>
      <c r="BC336">
        <v>0</v>
      </c>
      <c r="BD336">
        <v>0</v>
      </c>
      <c r="BE336">
        <v>0</v>
      </c>
      <c r="BF336">
        <v>0</v>
      </c>
      <c r="BG336">
        <v>0</v>
      </c>
      <c r="BH336">
        <v>1</v>
      </c>
      <c r="BI336" t="s">
        <v>266</v>
      </c>
      <c r="BJ336" t="s">
        <v>1067</v>
      </c>
      <c r="BK336">
        <v>1</v>
      </c>
      <c r="BN336" t="s">
        <v>380</v>
      </c>
      <c r="BO336" t="s">
        <v>222</v>
      </c>
      <c r="BP336">
        <v>28358</v>
      </c>
      <c r="BQ336">
        <v>11</v>
      </c>
      <c r="BR336">
        <v>2</v>
      </c>
      <c r="BS336">
        <v>0</v>
      </c>
      <c r="BT336">
        <v>0</v>
      </c>
      <c r="BU336">
        <v>0</v>
      </c>
      <c r="BV336">
        <v>4</v>
      </c>
      <c r="BW336">
        <v>0</v>
      </c>
      <c r="BX336">
        <v>0</v>
      </c>
      <c r="BY336">
        <v>0</v>
      </c>
      <c r="BZ336">
        <v>0</v>
      </c>
      <c r="CA336">
        <v>0</v>
      </c>
      <c r="CB336">
        <v>15</v>
      </c>
      <c r="CC336">
        <v>0</v>
      </c>
      <c r="CF336">
        <v>0</v>
      </c>
      <c r="CG336">
        <v>12</v>
      </c>
      <c r="CH336">
        <v>15</v>
      </c>
      <c r="CI336" t="s">
        <v>33</v>
      </c>
      <c r="CK336">
        <v>2</v>
      </c>
    </row>
    <row r="337" spans="1:89" x14ac:dyDescent="0.35">
      <c r="A337" t="str">
        <f>_xlfn.XLOOKUP(Table1[[#This Row],[HMIS Project ID]],'Quick HIC'!G:G,'Quick HIC'!D:D,"",0)</f>
        <v>Robeson</v>
      </c>
      <c r="B337">
        <v>100</v>
      </c>
      <c r="C337" t="s">
        <v>222</v>
      </c>
      <c r="D337" t="s">
        <v>41</v>
      </c>
      <c r="E337" t="s">
        <v>270</v>
      </c>
      <c r="F337">
        <v>2026</v>
      </c>
      <c r="G337" t="s">
        <v>855</v>
      </c>
      <c r="H337">
        <v>4827</v>
      </c>
      <c r="I337" t="s">
        <v>520</v>
      </c>
      <c r="K337">
        <v>6908</v>
      </c>
      <c r="L337" s="1">
        <v>46057</v>
      </c>
      <c r="M337" t="s">
        <v>39</v>
      </c>
      <c r="O337">
        <v>379155</v>
      </c>
      <c r="P337" t="s">
        <v>32</v>
      </c>
      <c r="Q337" t="s">
        <v>814</v>
      </c>
      <c r="R337" s="1">
        <v>46057</v>
      </c>
      <c r="S337" t="s">
        <v>24</v>
      </c>
      <c r="T337" s="1">
        <v>42370</v>
      </c>
      <c r="V337">
        <v>0</v>
      </c>
      <c r="W337">
        <v>1</v>
      </c>
      <c r="X337">
        <v>0</v>
      </c>
      <c r="Y337">
        <v>0</v>
      </c>
      <c r="Z337">
        <v>0</v>
      </c>
      <c r="AA337">
        <v>0</v>
      </c>
      <c r="AB337">
        <v>0</v>
      </c>
      <c r="AC337">
        <v>0</v>
      </c>
      <c r="AD337">
        <v>0</v>
      </c>
      <c r="AE337">
        <v>0</v>
      </c>
      <c r="AF337">
        <v>0</v>
      </c>
      <c r="AG337">
        <v>0</v>
      </c>
      <c r="AH337">
        <v>0</v>
      </c>
      <c r="AI337">
        <v>0</v>
      </c>
      <c r="AJ337">
        <v>0</v>
      </c>
      <c r="AK337">
        <v>0</v>
      </c>
      <c r="AL337">
        <v>0</v>
      </c>
      <c r="AM337">
        <v>0</v>
      </c>
      <c r="AN337">
        <v>0</v>
      </c>
      <c r="AO337">
        <v>0</v>
      </c>
      <c r="AP337">
        <v>0</v>
      </c>
      <c r="AQ337">
        <v>0</v>
      </c>
      <c r="AR337">
        <v>0</v>
      </c>
      <c r="AS337">
        <v>0</v>
      </c>
      <c r="AT337">
        <v>0</v>
      </c>
      <c r="AU337">
        <v>0</v>
      </c>
      <c r="AV337">
        <v>0</v>
      </c>
      <c r="AW337">
        <v>0</v>
      </c>
      <c r="AX337">
        <v>0</v>
      </c>
      <c r="AY337">
        <v>0</v>
      </c>
      <c r="AZ337">
        <v>0</v>
      </c>
      <c r="BA337">
        <v>0</v>
      </c>
      <c r="BB337">
        <v>0</v>
      </c>
      <c r="BC337">
        <v>0</v>
      </c>
      <c r="BD337">
        <v>0</v>
      </c>
      <c r="BE337">
        <v>0</v>
      </c>
      <c r="BF337">
        <v>0</v>
      </c>
      <c r="BG337">
        <v>0</v>
      </c>
      <c r="BH337">
        <v>0</v>
      </c>
      <c r="BJ337" t="s">
        <v>1068</v>
      </c>
      <c r="BK337">
        <v>1</v>
      </c>
      <c r="BN337" t="s">
        <v>380</v>
      </c>
      <c r="BO337" t="s">
        <v>222</v>
      </c>
      <c r="BP337">
        <v>28358</v>
      </c>
      <c r="BQ337">
        <v>11</v>
      </c>
      <c r="BR337">
        <v>3</v>
      </c>
      <c r="BS337">
        <v>0</v>
      </c>
      <c r="BT337">
        <v>0</v>
      </c>
      <c r="BU337">
        <v>0</v>
      </c>
      <c r="BV337">
        <v>2</v>
      </c>
      <c r="BW337">
        <v>0</v>
      </c>
      <c r="BX337">
        <v>0</v>
      </c>
      <c r="BY337">
        <v>0</v>
      </c>
      <c r="BZ337">
        <v>0</v>
      </c>
      <c r="CA337">
        <v>0</v>
      </c>
      <c r="CB337">
        <v>13</v>
      </c>
      <c r="CC337">
        <v>0</v>
      </c>
      <c r="CF337">
        <v>0</v>
      </c>
      <c r="CG337">
        <v>13</v>
      </c>
      <c r="CH337">
        <v>13</v>
      </c>
      <c r="CI337" t="s">
        <v>33</v>
      </c>
      <c r="CK337">
        <v>2</v>
      </c>
    </row>
    <row r="338" spans="1:89" x14ac:dyDescent="0.35">
      <c r="A338" t="str">
        <f>_xlfn.XLOOKUP(Table1[[#This Row],[HMIS Project ID]],'Quick HIC'!G:G,'Quick HIC'!D:D,"",0)</f>
        <v>Polk</v>
      </c>
      <c r="B338">
        <v>84</v>
      </c>
      <c r="C338" t="s">
        <v>222</v>
      </c>
      <c r="D338" t="s">
        <v>41</v>
      </c>
      <c r="E338" t="s">
        <v>270</v>
      </c>
      <c r="F338">
        <v>2026</v>
      </c>
      <c r="G338" t="s">
        <v>490</v>
      </c>
      <c r="H338">
        <v>5580</v>
      </c>
      <c r="I338" t="s">
        <v>491</v>
      </c>
      <c r="K338">
        <v>5581</v>
      </c>
      <c r="L338" s="1">
        <v>46057</v>
      </c>
      <c r="M338" t="s">
        <v>36</v>
      </c>
      <c r="N338" t="s">
        <v>234</v>
      </c>
      <c r="O338">
        <v>379149</v>
      </c>
      <c r="P338" t="s">
        <v>32</v>
      </c>
      <c r="Q338" t="s">
        <v>814</v>
      </c>
      <c r="R338" s="1">
        <v>45322</v>
      </c>
      <c r="S338" t="s">
        <v>42</v>
      </c>
      <c r="T338" s="1">
        <v>41304</v>
      </c>
      <c r="V338">
        <v>0</v>
      </c>
      <c r="W338">
        <v>0</v>
      </c>
      <c r="X338">
        <v>0</v>
      </c>
      <c r="Y338">
        <v>0</v>
      </c>
      <c r="Z338">
        <v>0</v>
      </c>
      <c r="AA338">
        <v>0</v>
      </c>
      <c r="AB338">
        <v>0</v>
      </c>
      <c r="AC338">
        <v>0</v>
      </c>
      <c r="AD338">
        <v>0</v>
      </c>
      <c r="AE338">
        <v>0</v>
      </c>
      <c r="AF338">
        <v>0</v>
      </c>
      <c r="AG338">
        <v>0</v>
      </c>
      <c r="AH338">
        <v>0</v>
      </c>
      <c r="AI338">
        <v>0</v>
      </c>
      <c r="AJ338">
        <v>0</v>
      </c>
      <c r="AK338">
        <v>0</v>
      </c>
      <c r="AL338">
        <v>0</v>
      </c>
      <c r="AM338">
        <v>0</v>
      </c>
      <c r="AN338">
        <v>0</v>
      </c>
      <c r="AO338">
        <v>0</v>
      </c>
      <c r="AP338">
        <v>0</v>
      </c>
      <c r="AQ338">
        <v>0</v>
      </c>
      <c r="AR338">
        <v>0</v>
      </c>
      <c r="AS338">
        <v>0</v>
      </c>
      <c r="AT338">
        <v>0</v>
      </c>
      <c r="AU338">
        <v>0</v>
      </c>
      <c r="AV338">
        <v>0</v>
      </c>
      <c r="AW338">
        <v>0</v>
      </c>
      <c r="AX338">
        <v>0</v>
      </c>
      <c r="AY338">
        <v>0</v>
      </c>
      <c r="AZ338">
        <v>0</v>
      </c>
      <c r="BA338">
        <v>0</v>
      </c>
      <c r="BB338">
        <v>0</v>
      </c>
      <c r="BC338">
        <v>0</v>
      </c>
      <c r="BD338">
        <v>0</v>
      </c>
      <c r="BE338">
        <v>0</v>
      </c>
      <c r="BF338">
        <v>0</v>
      </c>
      <c r="BG338">
        <v>0</v>
      </c>
      <c r="BH338">
        <v>1</v>
      </c>
      <c r="BI338" t="s">
        <v>875</v>
      </c>
      <c r="BJ338" t="s">
        <v>1067</v>
      </c>
      <c r="BK338">
        <v>1</v>
      </c>
      <c r="BN338" t="s">
        <v>129</v>
      </c>
      <c r="BO338" t="s">
        <v>222</v>
      </c>
      <c r="BP338">
        <v>28722</v>
      </c>
      <c r="BQ338">
        <v>4</v>
      </c>
      <c r="BR338">
        <v>2</v>
      </c>
      <c r="BS338">
        <v>0</v>
      </c>
      <c r="BT338">
        <v>0</v>
      </c>
      <c r="BU338">
        <v>0</v>
      </c>
      <c r="BV338">
        <v>4</v>
      </c>
      <c r="BW338">
        <v>0</v>
      </c>
      <c r="BX338">
        <v>0</v>
      </c>
      <c r="BY338">
        <v>0</v>
      </c>
      <c r="BZ338">
        <v>0</v>
      </c>
      <c r="CA338">
        <v>0</v>
      </c>
      <c r="CB338">
        <v>8</v>
      </c>
      <c r="CC338">
        <v>0</v>
      </c>
      <c r="CF338">
        <v>0</v>
      </c>
      <c r="CG338">
        <v>5</v>
      </c>
      <c r="CH338">
        <v>8</v>
      </c>
      <c r="CI338" t="s">
        <v>33</v>
      </c>
      <c r="CK338">
        <v>2</v>
      </c>
    </row>
    <row r="339" spans="1:89" x14ac:dyDescent="0.35">
      <c r="A339" t="str">
        <f>_xlfn.XLOOKUP(Table1[[#This Row],[HMIS Project ID]],'Quick HIC'!G:G,'Quick HIC'!D:D,"",0)</f>
        <v>Yadkin</v>
      </c>
      <c r="B339">
        <v>168</v>
      </c>
      <c r="C339" t="s">
        <v>222</v>
      </c>
      <c r="D339" t="s">
        <v>41</v>
      </c>
      <c r="E339" t="s">
        <v>270</v>
      </c>
      <c r="F339">
        <v>2026</v>
      </c>
      <c r="G339" t="s">
        <v>288</v>
      </c>
      <c r="H339">
        <v>1234</v>
      </c>
      <c r="I339" t="s">
        <v>644</v>
      </c>
      <c r="K339">
        <v>20449</v>
      </c>
      <c r="L339" s="1">
        <v>46057</v>
      </c>
      <c r="M339" t="s">
        <v>40</v>
      </c>
      <c r="O339">
        <v>379197</v>
      </c>
      <c r="P339" t="s">
        <v>34</v>
      </c>
      <c r="Q339" t="s">
        <v>814</v>
      </c>
      <c r="R339" s="1">
        <v>45352</v>
      </c>
      <c r="S339" t="s">
        <v>24</v>
      </c>
      <c r="T339" s="1">
        <v>44470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0</v>
      </c>
      <c r="AQ339">
        <v>0</v>
      </c>
      <c r="AR339">
        <v>0</v>
      </c>
      <c r="AS339">
        <v>0</v>
      </c>
      <c r="AT339">
        <v>0</v>
      </c>
      <c r="AU339">
        <v>0</v>
      </c>
      <c r="AV339">
        <v>0</v>
      </c>
      <c r="AW339">
        <v>0</v>
      </c>
      <c r="AX339">
        <v>0</v>
      </c>
      <c r="AY339">
        <v>0</v>
      </c>
      <c r="AZ339">
        <v>0</v>
      </c>
      <c r="BA339">
        <v>0</v>
      </c>
      <c r="BB339">
        <v>0</v>
      </c>
      <c r="BC339">
        <v>0</v>
      </c>
      <c r="BD339">
        <v>0</v>
      </c>
      <c r="BE339">
        <v>0</v>
      </c>
      <c r="BF339">
        <v>0</v>
      </c>
      <c r="BG339">
        <v>0</v>
      </c>
      <c r="BH339">
        <v>1</v>
      </c>
      <c r="BI339" t="s">
        <v>842</v>
      </c>
      <c r="BJ339" t="s">
        <v>1066</v>
      </c>
      <c r="BK339">
        <v>0</v>
      </c>
      <c r="BL339" t="s">
        <v>645</v>
      </c>
      <c r="BN339" t="s">
        <v>646</v>
      </c>
      <c r="BO339" t="s">
        <v>222</v>
      </c>
      <c r="BP339">
        <v>27055</v>
      </c>
      <c r="BQ339">
        <v>4</v>
      </c>
      <c r="BR339">
        <v>1</v>
      </c>
      <c r="BS339">
        <v>0</v>
      </c>
      <c r="BT339">
        <v>0</v>
      </c>
      <c r="BU339">
        <v>0</v>
      </c>
      <c r="BV339">
        <v>0</v>
      </c>
      <c r="BW339">
        <v>0</v>
      </c>
      <c r="BX339">
        <v>0</v>
      </c>
      <c r="BY339">
        <v>0</v>
      </c>
      <c r="BZ339">
        <v>0</v>
      </c>
      <c r="CA339">
        <v>0</v>
      </c>
      <c r="CB339">
        <v>4</v>
      </c>
      <c r="CC339">
        <v>0</v>
      </c>
      <c r="CF339">
        <v>0</v>
      </c>
      <c r="CG339">
        <v>4</v>
      </c>
      <c r="CH339">
        <v>4</v>
      </c>
      <c r="CI339" t="s">
        <v>33</v>
      </c>
      <c r="CK339">
        <v>2</v>
      </c>
    </row>
    <row r="340" spans="1:89" x14ac:dyDescent="0.35">
      <c r="A340" t="str">
        <f>_xlfn.XLOOKUP(Table1[[#This Row],[HMIS Project ID]],'Quick HIC'!G:G,'Quick HIC'!D:D,"",0)</f>
        <v>Moore</v>
      </c>
      <c r="B340">
        <v>162</v>
      </c>
      <c r="C340" t="s">
        <v>222</v>
      </c>
      <c r="D340" t="s">
        <v>41</v>
      </c>
      <c r="E340" t="s">
        <v>270</v>
      </c>
      <c r="F340">
        <v>2026</v>
      </c>
      <c r="G340" t="s">
        <v>625</v>
      </c>
      <c r="H340">
        <v>20397</v>
      </c>
      <c r="I340" t="s">
        <v>626</v>
      </c>
      <c r="K340">
        <v>20398</v>
      </c>
      <c r="L340" s="1">
        <v>46057</v>
      </c>
      <c r="M340" t="s">
        <v>40</v>
      </c>
      <c r="O340">
        <v>379125</v>
      </c>
      <c r="P340" t="s">
        <v>33</v>
      </c>
      <c r="Q340" t="s">
        <v>814</v>
      </c>
      <c r="R340" s="1">
        <v>46057</v>
      </c>
      <c r="S340" t="s">
        <v>24</v>
      </c>
      <c r="T340" s="1">
        <v>44044</v>
      </c>
      <c r="V340">
        <v>0</v>
      </c>
      <c r="W340">
        <v>0</v>
      </c>
      <c r="X340">
        <v>0</v>
      </c>
      <c r="Y340">
        <v>0</v>
      </c>
      <c r="Z340">
        <v>0</v>
      </c>
      <c r="AA340">
        <v>0</v>
      </c>
      <c r="AB340">
        <v>0</v>
      </c>
      <c r="AC340">
        <v>0</v>
      </c>
      <c r="AD340">
        <v>0</v>
      </c>
      <c r="AE340">
        <v>0</v>
      </c>
      <c r="AF340">
        <v>0</v>
      </c>
      <c r="AG340">
        <v>0</v>
      </c>
      <c r="AH340">
        <v>0</v>
      </c>
      <c r="AI340">
        <v>0</v>
      </c>
      <c r="AJ340">
        <v>0</v>
      </c>
      <c r="AK340">
        <v>0</v>
      </c>
      <c r="AL340">
        <v>0</v>
      </c>
      <c r="AM340">
        <v>0</v>
      </c>
      <c r="AN340">
        <v>0</v>
      </c>
      <c r="AO340">
        <v>0</v>
      </c>
      <c r="AP340">
        <v>0</v>
      </c>
      <c r="AQ340">
        <v>0</v>
      </c>
      <c r="AR340">
        <v>0</v>
      </c>
      <c r="AS340">
        <v>0</v>
      </c>
      <c r="AT340">
        <v>0</v>
      </c>
      <c r="AU340">
        <v>0</v>
      </c>
      <c r="AV340">
        <v>0</v>
      </c>
      <c r="AW340">
        <v>0</v>
      </c>
      <c r="AX340">
        <v>0</v>
      </c>
      <c r="AY340">
        <v>0</v>
      </c>
      <c r="AZ340">
        <v>0</v>
      </c>
      <c r="BA340">
        <v>0</v>
      </c>
      <c r="BB340">
        <v>0</v>
      </c>
      <c r="BC340">
        <v>0</v>
      </c>
      <c r="BD340">
        <v>0</v>
      </c>
      <c r="BE340">
        <v>0</v>
      </c>
      <c r="BF340">
        <v>0</v>
      </c>
      <c r="BG340">
        <v>0</v>
      </c>
      <c r="BH340">
        <v>1</v>
      </c>
      <c r="BI340" t="s">
        <v>856</v>
      </c>
      <c r="BJ340" t="s">
        <v>1066</v>
      </c>
      <c r="BK340">
        <v>0</v>
      </c>
      <c r="BL340" t="s">
        <v>906</v>
      </c>
      <c r="BN340" t="s">
        <v>627</v>
      </c>
      <c r="BO340" t="s">
        <v>222</v>
      </c>
      <c r="BP340">
        <v>28374</v>
      </c>
      <c r="BQ340">
        <v>0</v>
      </c>
      <c r="BR340">
        <v>0</v>
      </c>
      <c r="BS340">
        <v>0</v>
      </c>
      <c r="BT340">
        <v>0</v>
      </c>
      <c r="BU340">
        <v>0</v>
      </c>
      <c r="BV340">
        <v>8</v>
      </c>
      <c r="BW340">
        <v>0</v>
      </c>
      <c r="BX340">
        <v>0</v>
      </c>
      <c r="BY340">
        <v>0</v>
      </c>
      <c r="BZ340">
        <v>0</v>
      </c>
      <c r="CA340">
        <v>0</v>
      </c>
      <c r="CB340">
        <v>8</v>
      </c>
      <c r="CC340">
        <v>0</v>
      </c>
      <c r="CF340">
        <v>0</v>
      </c>
      <c r="CG340">
        <v>7</v>
      </c>
      <c r="CH340">
        <v>8</v>
      </c>
      <c r="CI340" t="s">
        <v>33</v>
      </c>
      <c r="CK340">
        <v>2</v>
      </c>
    </row>
    <row r="341" spans="1:89" x14ac:dyDescent="0.35">
      <c r="A341" t="str">
        <f>_xlfn.XLOOKUP(Table1[[#This Row],[HMIS Project ID]],'Quick HIC'!G:G,'Quick HIC'!D:D,"",0)</f>
        <v>Transylvania</v>
      </c>
      <c r="B341">
        <v>86</v>
      </c>
      <c r="C341" t="s">
        <v>222</v>
      </c>
      <c r="D341" t="s">
        <v>41</v>
      </c>
      <c r="E341" t="s">
        <v>270</v>
      </c>
      <c r="F341">
        <v>2026</v>
      </c>
      <c r="G341" t="s">
        <v>458</v>
      </c>
      <c r="H341">
        <v>4986</v>
      </c>
      <c r="I341" t="s">
        <v>492</v>
      </c>
      <c r="K341">
        <v>5701</v>
      </c>
      <c r="L341" s="1">
        <v>46057</v>
      </c>
      <c r="M341" t="s">
        <v>36</v>
      </c>
      <c r="N341" t="s">
        <v>234</v>
      </c>
      <c r="O341">
        <v>379175</v>
      </c>
      <c r="P341" t="s">
        <v>34</v>
      </c>
      <c r="Q341" t="s">
        <v>814</v>
      </c>
      <c r="R341" s="1">
        <v>45322</v>
      </c>
      <c r="S341" t="s">
        <v>24</v>
      </c>
      <c r="T341" s="1">
        <v>41809</v>
      </c>
      <c r="V341">
        <v>1</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c r="AW341">
        <v>0</v>
      </c>
      <c r="AX341">
        <v>0</v>
      </c>
      <c r="AY341">
        <v>0</v>
      </c>
      <c r="AZ341">
        <v>0</v>
      </c>
      <c r="BA341">
        <v>0</v>
      </c>
      <c r="BB341">
        <v>0</v>
      </c>
      <c r="BC341">
        <v>0</v>
      </c>
      <c r="BD341">
        <v>0</v>
      </c>
      <c r="BE341">
        <v>0</v>
      </c>
      <c r="BF341">
        <v>0</v>
      </c>
      <c r="BG341">
        <v>0</v>
      </c>
      <c r="BH341">
        <v>0</v>
      </c>
      <c r="BJ341" t="s">
        <v>1067</v>
      </c>
      <c r="BK341">
        <v>0</v>
      </c>
      <c r="BL341" t="s">
        <v>493</v>
      </c>
      <c r="BN341" t="s">
        <v>443</v>
      </c>
      <c r="BO341" t="s">
        <v>222</v>
      </c>
      <c r="BP341">
        <v>28712</v>
      </c>
      <c r="BQ341">
        <v>16</v>
      </c>
      <c r="BR341">
        <v>4</v>
      </c>
      <c r="BS341">
        <v>0</v>
      </c>
      <c r="BT341">
        <v>0</v>
      </c>
      <c r="BU341">
        <v>0</v>
      </c>
      <c r="BV341">
        <v>0</v>
      </c>
      <c r="BW341">
        <v>0</v>
      </c>
      <c r="BX341">
        <v>0</v>
      </c>
      <c r="BY341">
        <v>0</v>
      </c>
      <c r="BZ341">
        <v>0</v>
      </c>
      <c r="CA341">
        <v>0</v>
      </c>
      <c r="CB341">
        <v>16</v>
      </c>
      <c r="CC341">
        <v>0</v>
      </c>
      <c r="CF341">
        <v>0</v>
      </c>
      <c r="CG341">
        <v>4</v>
      </c>
      <c r="CH341">
        <v>16</v>
      </c>
      <c r="CI341" t="s">
        <v>33</v>
      </c>
      <c r="CK341">
        <v>2</v>
      </c>
    </row>
    <row r="342" spans="1:89" x14ac:dyDescent="0.35">
      <c r="A342" t="str">
        <f>_xlfn.XLOOKUP(Table1[[#This Row],[HMIS Project ID]],'Quick HIC'!G:G,'Quick HIC'!D:D,"",0)</f>
        <v>Transylvania</v>
      </c>
      <c r="B342">
        <v>338</v>
      </c>
      <c r="C342" t="s">
        <v>222</v>
      </c>
      <c r="D342" t="s">
        <v>41</v>
      </c>
      <c r="E342" t="s">
        <v>270</v>
      </c>
      <c r="F342">
        <v>2026</v>
      </c>
      <c r="G342" t="s">
        <v>458</v>
      </c>
      <c r="H342">
        <v>4986</v>
      </c>
      <c r="I342" t="s">
        <v>990</v>
      </c>
      <c r="K342">
        <v>21006</v>
      </c>
      <c r="L342" s="1">
        <v>46057</v>
      </c>
      <c r="M342" t="s">
        <v>40</v>
      </c>
      <c r="O342">
        <v>379175</v>
      </c>
      <c r="P342" t="s">
        <v>34</v>
      </c>
      <c r="Q342" t="s">
        <v>814</v>
      </c>
      <c r="R342" s="1">
        <v>45870</v>
      </c>
      <c r="S342" t="s">
        <v>24</v>
      </c>
      <c r="T342" s="1">
        <v>45870</v>
      </c>
      <c r="V342">
        <v>0</v>
      </c>
      <c r="W342">
        <v>0</v>
      </c>
      <c r="X342">
        <v>0</v>
      </c>
      <c r="Y342">
        <v>0</v>
      </c>
      <c r="Z342">
        <v>0</v>
      </c>
      <c r="AA342">
        <v>0</v>
      </c>
      <c r="AB342">
        <v>0</v>
      </c>
      <c r="AC342">
        <v>0</v>
      </c>
      <c r="AD342">
        <v>0</v>
      </c>
      <c r="AE342">
        <v>0</v>
      </c>
      <c r="AF342">
        <v>0</v>
      </c>
      <c r="AG342">
        <v>0</v>
      </c>
      <c r="AH342">
        <v>0</v>
      </c>
      <c r="AI342">
        <v>0</v>
      </c>
      <c r="AJ342">
        <v>0</v>
      </c>
      <c r="AK342">
        <v>0</v>
      </c>
      <c r="AL342">
        <v>0</v>
      </c>
      <c r="AM342">
        <v>0</v>
      </c>
      <c r="AN342">
        <v>0</v>
      </c>
      <c r="AO342">
        <v>0</v>
      </c>
      <c r="AP342">
        <v>0</v>
      </c>
      <c r="AQ342">
        <v>0</v>
      </c>
      <c r="AR342">
        <v>0</v>
      </c>
      <c r="AS342">
        <v>0</v>
      </c>
      <c r="AT342">
        <v>0</v>
      </c>
      <c r="AU342">
        <v>0</v>
      </c>
      <c r="AV342">
        <v>0</v>
      </c>
      <c r="AW342">
        <v>0</v>
      </c>
      <c r="AX342">
        <v>0</v>
      </c>
      <c r="AY342">
        <v>0</v>
      </c>
      <c r="AZ342">
        <v>0</v>
      </c>
      <c r="BA342">
        <v>0</v>
      </c>
      <c r="BB342">
        <v>0</v>
      </c>
      <c r="BC342">
        <v>0</v>
      </c>
      <c r="BD342">
        <v>0</v>
      </c>
      <c r="BE342">
        <v>0</v>
      </c>
      <c r="BF342">
        <v>0</v>
      </c>
      <c r="BG342">
        <v>0</v>
      </c>
      <c r="BH342">
        <v>1</v>
      </c>
      <c r="BI342" t="s">
        <v>991</v>
      </c>
      <c r="BJ342" t="s">
        <v>1067</v>
      </c>
      <c r="BK342">
        <v>0</v>
      </c>
      <c r="BL342" t="s">
        <v>493</v>
      </c>
      <c r="BN342" t="s">
        <v>443</v>
      </c>
      <c r="BO342" t="s">
        <v>222</v>
      </c>
      <c r="BP342">
        <v>28712</v>
      </c>
      <c r="BQ342">
        <v>0</v>
      </c>
      <c r="BR342">
        <v>0</v>
      </c>
      <c r="BS342">
        <v>0</v>
      </c>
      <c r="BT342">
        <v>0</v>
      </c>
      <c r="BU342">
        <v>0</v>
      </c>
      <c r="BV342">
        <v>3</v>
      </c>
      <c r="BW342">
        <v>0</v>
      </c>
      <c r="BX342">
        <v>0</v>
      </c>
      <c r="BY342">
        <v>0</v>
      </c>
      <c r="BZ342">
        <v>0</v>
      </c>
      <c r="CA342">
        <v>0</v>
      </c>
      <c r="CB342">
        <v>3</v>
      </c>
      <c r="CC342">
        <v>0</v>
      </c>
      <c r="CF342">
        <v>0</v>
      </c>
      <c r="CG342">
        <v>3</v>
      </c>
      <c r="CH342">
        <v>3</v>
      </c>
      <c r="CI342" t="s">
        <v>33</v>
      </c>
      <c r="CK342">
        <v>2</v>
      </c>
    </row>
    <row r="343" spans="1:89" x14ac:dyDescent="0.35">
      <c r="A343" t="str">
        <f>_xlfn.XLOOKUP(Table1[[#This Row],[HMIS Project ID]],'Quick HIC'!G:G,'Quick HIC'!D:D,"",0)</f>
        <v>Transylvania</v>
      </c>
      <c r="B343">
        <v>70</v>
      </c>
      <c r="C343" t="s">
        <v>222</v>
      </c>
      <c r="D343" t="s">
        <v>41</v>
      </c>
      <c r="E343" t="s">
        <v>270</v>
      </c>
      <c r="F343">
        <v>2026</v>
      </c>
      <c r="G343" t="s">
        <v>458</v>
      </c>
      <c r="H343">
        <v>4986</v>
      </c>
      <c r="I343" t="s">
        <v>459</v>
      </c>
      <c r="K343">
        <v>4988</v>
      </c>
      <c r="L343" s="1">
        <v>46057</v>
      </c>
      <c r="M343" t="s">
        <v>36</v>
      </c>
      <c r="N343" t="s">
        <v>234</v>
      </c>
      <c r="O343">
        <v>379175</v>
      </c>
      <c r="P343" t="s">
        <v>34</v>
      </c>
      <c r="Q343" t="s">
        <v>814</v>
      </c>
      <c r="R343" s="1">
        <v>44951</v>
      </c>
      <c r="S343" t="s">
        <v>24</v>
      </c>
      <c r="T343" s="1">
        <v>40836</v>
      </c>
      <c r="V343">
        <v>1</v>
      </c>
      <c r="W343">
        <v>0</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0</v>
      </c>
      <c r="AQ343">
        <v>0</v>
      </c>
      <c r="AR343">
        <v>0</v>
      </c>
      <c r="AS343">
        <v>0</v>
      </c>
      <c r="AT343">
        <v>0</v>
      </c>
      <c r="AU343">
        <v>0</v>
      </c>
      <c r="AV343">
        <v>0</v>
      </c>
      <c r="AW343">
        <v>0</v>
      </c>
      <c r="AX343">
        <v>0</v>
      </c>
      <c r="AY343">
        <v>0</v>
      </c>
      <c r="AZ343">
        <v>0</v>
      </c>
      <c r="BA343">
        <v>0</v>
      </c>
      <c r="BB343">
        <v>0</v>
      </c>
      <c r="BC343">
        <v>0</v>
      </c>
      <c r="BD343">
        <v>0</v>
      </c>
      <c r="BE343">
        <v>0</v>
      </c>
      <c r="BF343">
        <v>0</v>
      </c>
      <c r="BG343">
        <v>0</v>
      </c>
      <c r="BH343">
        <v>0</v>
      </c>
      <c r="BJ343" t="s">
        <v>1067</v>
      </c>
      <c r="BK343">
        <v>0</v>
      </c>
      <c r="BL343" t="s">
        <v>460</v>
      </c>
      <c r="BN343" t="s">
        <v>443</v>
      </c>
      <c r="BO343" t="s">
        <v>222</v>
      </c>
      <c r="BP343">
        <v>28712</v>
      </c>
      <c r="BQ343">
        <v>0</v>
      </c>
      <c r="BR343">
        <v>0</v>
      </c>
      <c r="BS343">
        <v>0</v>
      </c>
      <c r="BT343">
        <v>0</v>
      </c>
      <c r="BU343">
        <v>0</v>
      </c>
      <c r="BV343">
        <v>18</v>
      </c>
      <c r="BW343">
        <v>0</v>
      </c>
      <c r="BX343">
        <v>0</v>
      </c>
      <c r="BY343">
        <v>0</v>
      </c>
      <c r="BZ343">
        <v>0</v>
      </c>
      <c r="CA343">
        <v>0</v>
      </c>
      <c r="CB343">
        <v>18</v>
      </c>
      <c r="CC343">
        <v>0</v>
      </c>
      <c r="CF343">
        <v>0</v>
      </c>
      <c r="CG343">
        <v>7</v>
      </c>
      <c r="CH343">
        <v>18</v>
      </c>
      <c r="CI343" t="s">
        <v>33</v>
      </c>
      <c r="CK343">
        <v>2</v>
      </c>
    </row>
    <row r="344" spans="1:89" x14ac:dyDescent="0.35">
      <c r="A344" t="str">
        <f>_xlfn.XLOOKUP(Table1[[#This Row],[HMIS Project ID]],'Quick HIC'!G:G,'Quick HIC'!D:D,"",0)</f>
        <v>Burke</v>
      </c>
      <c r="B344">
        <v>291</v>
      </c>
      <c r="C344" t="s">
        <v>222</v>
      </c>
      <c r="D344" t="s">
        <v>41</v>
      </c>
      <c r="E344" t="s">
        <v>270</v>
      </c>
      <c r="F344">
        <v>2026</v>
      </c>
      <c r="G344" t="s">
        <v>756</v>
      </c>
      <c r="H344">
        <v>1341</v>
      </c>
      <c r="I344" t="s">
        <v>984</v>
      </c>
      <c r="K344">
        <v>20881</v>
      </c>
      <c r="L344" s="1">
        <v>46057</v>
      </c>
      <c r="M344" t="s">
        <v>39</v>
      </c>
      <c r="O344">
        <v>379023</v>
      </c>
      <c r="P344" t="s">
        <v>34</v>
      </c>
      <c r="Q344" t="s">
        <v>814</v>
      </c>
      <c r="R344" s="1">
        <v>45505</v>
      </c>
      <c r="S344" t="s">
        <v>24</v>
      </c>
      <c r="T344" s="1">
        <v>45505</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v>0</v>
      </c>
      <c r="AS344">
        <v>0</v>
      </c>
      <c r="AT344">
        <v>0</v>
      </c>
      <c r="AU344">
        <v>0</v>
      </c>
      <c r="AV344">
        <v>0</v>
      </c>
      <c r="AW344">
        <v>0</v>
      </c>
      <c r="AX344">
        <v>0</v>
      </c>
      <c r="AY344">
        <v>0</v>
      </c>
      <c r="AZ344">
        <v>0</v>
      </c>
      <c r="BA344">
        <v>0</v>
      </c>
      <c r="BB344">
        <v>0</v>
      </c>
      <c r="BC344">
        <v>0</v>
      </c>
      <c r="BD344">
        <v>0</v>
      </c>
      <c r="BE344">
        <v>0</v>
      </c>
      <c r="BF344">
        <v>0</v>
      </c>
      <c r="BG344">
        <v>0</v>
      </c>
      <c r="BH344">
        <v>1</v>
      </c>
      <c r="BI344" t="s">
        <v>757</v>
      </c>
      <c r="BJ344" t="s">
        <v>1068</v>
      </c>
      <c r="BK344">
        <v>0</v>
      </c>
      <c r="BN344" t="s">
        <v>422</v>
      </c>
      <c r="BO344" t="s">
        <v>222</v>
      </c>
      <c r="BP344">
        <v>28680</v>
      </c>
      <c r="BQ344">
        <v>0</v>
      </c>
      <c r="BR344">
        <v>0</v>
      </c>
      <c r="BS344">
        <v>0</v>
      </c>
      <c r="BT344">
        <v>0</v>
      </c>
      <c r="BU344">
        <v>0</v>
      </c>
      <c r="BV344">
        <v>0</v>
      </c>
      <c r="BW344">
        <v>0</v>
      </c>
      <c r="BX344">
        <v>0</v>
      </c>
      <c r="BY344">
        <v>0</v>
      </c>
      <c r="BZ344">
        <v>0</v>
      </c>
      <c r="CA344">
        <v>0</v>
      </c>
      <c r="CB344">
        <v>0</v>
      </c>
      <c r="CC344">
        <v>0</v>
      </c>
      <c r="CF344">
        <v>0</v>
      </c>
      <c r="CG344">
        <v>0</v>
      </c>
      <c r="CH344">
        <v>0</v>
      </c>
      <c r="CI344" t="s">
        <v>33</v>
      </c>
      <c r="CK344">
        <v>2</v>
      </c>
    </row>
    <row r="345" spans="1:89" x14ac:dyDescent="0.35">
      <c r="A345" t="str">
        <f>_xlfn.XLOOKUP(Table1[[#This Row],[HMIS Project ID]],'Quick HIC'!G:G,'Quick HIC'!D:D,"",0)</f>
        <v>Burke</v>
      </c>
      <c r="B345">
        <v>292</v>
      </c>
      <c r="C345" t="s">
        <v>222</v>
      </c>
      <c r="D345" t="s">
        <v>41</v>
      </c>
      <c r="E345" t="s">
        <v>270</v>
      </c>
      <c r="F345">
        <v>2026</v>
      </c>
      <c r="G345" t="s">
        <v>756</v>
      </c>
      <c r="H345">
        <v>1341</v>
      </c>
      <c r="I345" t="s">
        <v>758</v>
      </c>
      <c r="K345">
        <v>20899</v>
      </c>
      <c r="L345" s="1">
        <v>46057</v>
      </c>
      <c r="M345" t="s">
        <v>40</v>
      </c>
      <c r="O345">
        <v>379023</v>
      </c>
      <c r="P345" t="s">
        <v>34</v>
      </c>
      <c r="Q345" t="s">
        <v>814</v>
      </c>
      <c r="R345" s="1">
        <v>45658</v>
      </c>
      <c r="S345" t="s">
        <v>24</v>
      </c>
      <c r="T345" s="1">
        <v>45566</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c r="AU345">
        <v>0</v>
      </c>
      <c r="AV345">
        <v>0</v>
      </c>
      <c r="AW345">
        <v>0</v>
      </c>
      <c r="AX345">
        <v>0</v>
      </c>
      <c r="AY345">
        <v>0</v>
      </c>
      <c r="AZ345">
        <v>0</v>
      </c>
      <c r="BA345">
        <v>0</v>
      </c>
      <c r="BB345">
        <v>0</v>
      </c>
      <c r="BC345">
        <v>0</v>
      </c>
      <c r="BD345">
        <v>0</v>
      </c>
      <c r="BE345">
        <v>0</v>
      </c>
      <c r="BF345">
        <v>0</v>
      </c>
      <c r="BG345">
        <v>0</v>
      </c>
      <c r="BH345">
        <v>1</v>
      </c>
      <c r="BI345" t="s">
        <v>985</v>
      </c>
      <c r="BJ345" t="s">
        <v>1067</v>
      </c>
      <c r="BK345">
        <v>0</v>
      </c>
      <c r="BL345" t="s">
        <v>986</v>
      </c>
      <c r="BN345" t="s">
        <v>422</v>
      </c>
      <c r="BO345" t="s">
        <v>222</v>
      </c>
      <c r="BP345">
        <v>28655</v>
      </c>
      <c r="BQ345">
        <v>2</v>
      </c>
      <c r="BR345">
        <v>1</v>
      </c>
      <c r="BS345">
        <v>0</v>
      </c>
      <c r="BT345">
        <v>0</v>
      </c>
      <c r="BU345">
        <v>0</v>
      </c>
      <c r="BV345">
        <v>6</v>
      </c>
      <c r="BW345">
        <v>0</v>
      </c>
      <c r="BX345">
        <v>0</v>
      </c>
      <c r="BY345">
        <v>0</v>
      </c>
      <c r="BZ345">
        <v>0</v>
      </c>
      <c r="CA345">
        <v>0</v>
      </c>
      <c r="CB345">
        <v>8</v>
      </c>
      <c r="CC345">
        <v>0</v>
      </c>
      <c r="CF345">
        <v>0</v>
      </c>
      <c r="CG345">
        <v>3</v>
      </c>
      <c r="CH345">
        <v>8</v>
      </c>
      <c r="CI345" t="s">
        <v>33</v>
      </c>
      <c r="CK345">
        <v>2</v>
      </c>
    </row>
    <row r="346" spans="1:89" x14ac:dyDescent="0.35">
      <c r="A346" t="str">
        <f>_xlfn.XLOOKUP(Table1[[#This Row],[HMIS Project ID]],'Quick HIC'!G:G,'Quick HIC'!D:D,"",0)</f>
        <v>Edgecombe</v>
      </c>
      <c r="B346">
        <v>138</v>
      </c>
      <c r="C346" t="s">
        <v>222</v>
      </c>
      <c r="D346" t="s">
        <v>41</v>
      </c>
      <c r="E346" t="s">
        <v>270</v>
      </c>
      <c r="F346">
        <v>2026</v>
      </c>
      <c r="G346" t="s">
        <v>594</v>
      </c>
      <c r="H346">
        <v>20132</v>
      </c>
      <c r="I346" t="s">
        <v>595</v>
      </c>
      <c r="K346">
        <v>20133</v>
      </c>
      <c r="L346" s="1">
        <v>46057</v>
      </c>
      <c r="M346" t="s">
        <v>40</v>
      </c>
      <c r="O346">
        <v>372406</v>
      </c>
      <c r="P346" t="s">
        <v>34</v>
      </c>
      <c r="Q346" t="s">
        <v>814</v>
      </c>
      <c r="R346" s="1">
        <v>44588</v>
      </c>
      <c r="S346" t="s">
        <v>24</v>
      </c>
      <c r="T346" s="1">
        <v>43495</v>
      </c>
      <c r="V346">
        <v>0</v>
      </c>
      <c r="W346">
        <v>0</v>
      </c>
      <c r="X346">
        <v>0</v>
      </c>
      <c r="Y346">
        <v>0</v>
      </c>
      <c r="Z346">
        <v>0</v>
      </c>
      <c r="AA346">
        <v>0</v>
      </c>
      <c r="AB346">
        <v>0</v>
      </c>
      <c r="AC346">
        <v>0</v>
      </c>
      <c r="AD346">
        <v>0</v>
      </c>
      <c r="AE346">
        <v>0</v>
      </c>
      <c r="AF346">
        <v>0</v>
      </c>
      <c r="AG346">
        <v>0</v>
      </c>
      <c r="AH346">
        <v>0</v>
      </c>
      <c r="AI346">
        <v>0</v>
      </c>
      <c r="AJ346">
        <v>0</v>
      </c>
      <c r="AK346">
        <v>0</v>
      </c>
      <c r="AL346">
        <v>0</v>
      </c>
      <c r="AM346">
        <v>0</v>
      </c>
      <c r="AN346">
        <v>0</v>
      </c>
      <c r="AO346">
        <v>0</v>
      </c>
      <c r="AP346">
        <v>0</v>
      </c>
      <c r="AQ346">
        <v>0</v>
      </c>
      <c r="AR346">
        <v>0</v>
      </c>
      <c r="AS346">
        <v>0</v>
      </c>
      <c r="AT346">
        <v>0</v>
      </c>
      <c r="AU346">
        <v>0</v>
      </c>
      <c r="AV346">
        <v>0</v>
      </c>
      <c r="AW346">
        <v>0</v>
      </c>
      <c r="AX346">
        <v>0</v>
      </c>
      <c r="AY346">
        <v>0</v>
      </c>
      <c r="AZ346">
        <v>0</v>
      </c>
      <c r="BA346">
        <v>0</v>
      </c>
      <c r="BB346">
        <v>0</v>
      </c>
      <c r="BC346">
        <v>0</v>
      </c>
      <c r="BD346">
        <v>0</v>
      </c>
      <c r="BE346">
        <v>0</v>
      </c>
      <c r="BF346">
        <v>0</v>
      </c>
      <c r="BG346">
        <v>0</v>
      </c>
      <c r="BH346">
        <v>1</v>
      </c>
      <c r="BI346" t="s">
        <v>266</v>
      </c>
      <c r="BJ346" t="s">
        <v>1066</v>
      </c>
      <c r="BK346">
        <v>0</v>
      </c>
      <c r="BL346" t="s">
        <v>596</v>
      </c>
      <c r="BN346" t="s">
        <v>285</v>
      </c>
      <c r="BO346" t="s">
        <v>222</v>
      </c>
      <c r="BP346">
        <v>27801</v>
      </c>
      <c r="BQ346">
        <v>0</v>
      </c>
      <c r="BR346">
        <v>0</v>
      </c>
      <c r="BS346">
        <v>0</v>
      </c>
      <c r="BT346">
        <v>0</v>
      </c>
      <c r="BU346">
        <v>0</v>
      </c>
      <c r="BV346">
        <v>4</v>
      </c>
      <c r="BW346">
        <v>4</v>
      </c>
      <c r="BX346">
        <v>0</v>
      </c>
      <c r="BY346">
        <v>0</v>
      </c>
      <c r="BZ346">
        <v>0</v>
      </c>
      <c r="CA346">
        <v>0</v>
      </c>
      <c r="CB346">
        <v>4</v>
      </c>
      <c r="CC346">
        <v>0</v>
      </c>
      <c r="CF346">
        <v>0</v>
      </c>
      <c r="CG346">
        <v>3</v>
      </c>
      <c r="CH346">
        <v>4</v>
      </c>
      <c r="CI346" t="s">
        <v>33</v>
      </c>
      <c r="CK346">
        <v>2</v>
      </c>
    </row>
    <row r="347" spans="1:89" x14ac:dyDescent="0.35">
      <c r="A347" t="str">
        <f>_xlfn.XLOOKUP(Table1[[#This Row],[HMIS Project ID]],'Quick HIC'!G:G,'Quick HIC'!D:D,"",0)</f>
        <v>Multiple</v>
      </c>
      <c r="B347">
        <v>248</v>
      </c>
      <c r="C347" t="s">
        <v>222</v>
      </c>
      <c r="D347" t="s">
        <v>41</v>
      </c>
      <c r="E347" t="s">
        <v>270</v>
      </c>
      <c r="F347">
        <v>2026</v>
      </c>
      <c r="G347" t="s">
        <v>721</v>
      </c>
      <c r="H347">
        <v>20328</v>
      </c>
      <c r="I347" t="s">
        <v>722</v>
      </c>
      <c r="K347">
        <v>20774</v>
      </c>
      <c r="L347" s="1">
        <v>46057</v>
      </c>
      <c r="M347" t="s">
        <v>39</v>
      </c>
      <c r="O347">
        <v>379065</v>
      </c>
      <c r="P347" t="s">
        <v>34</v>
      </c>
      <c r="Q347" t="s">
        <v>814</v>
      </c>
      <c r="R347" s="1">
        <v>46057</v>
      </c>
      <c r="S347" t="s">
        <v>24</v>
      </c>
      <c r="T347" s="1">
        <v>45292</v>
      </c>
      <c r="V347">
        <v>0</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c r="AU347">
        <v>0</v>
      </c>
      <c r="AV347">
        <v>0</v>
      </c>
      <c r="AW347">
        <v>0</v>
      </c>
      <c r="AX347">
        <v>0</v>
      </c>
      <c r="AY347">
        <v>0</v>
      </c>
      <c r="AZ347">
        <v>0</v>
      </c>
      <c r="BA347">
        <v>0</v>
      </c>
      <c r="BB347">
        <v>0</v>
      </c>
      <c r="BC347">
        <v>0</v>
      </c>
      <c r="BD347">
        <v>0</v>
      </c>
      <c r="BE347">
        <v>0</v>
      </c>
      <c r="BF347">
        <v>0</v>
      </c>
      <c r="BG347">
        <v>0</v>
      </c>
      <c r="BH347">
        <v>1</v>
      </c>
      <c r="BI347" t="s">
        <v>723</v>
      </c>
      <c r="BJ347" t="s">
        <v>1068</v>
      </c>
      <c r="BK347">
        <v>0</v>
      </c>
      <c r="BL347" t="s">
        <v>724</v>
      </c>
      <c r="BN347" t="s">
        <v>285</v>
      </c>
      <c r="BO347" t="s">
        <v>222</v>
      </c>
      <c r="BP347">
        <v>27886</v>
      </c>
      <c r="BQ347">
        <v>0</v>
      </c>
      <c r="BR347">
        <v>0</v>
      </c>
      <c r="BS347">
        <v>0</v>
      </c>
      <c r="BT347">
        <v>0</v>
      </c>
      <c r="BU347">
        <v>0</v>
      </c>
      <c r="BV347">
        <v>0</v>
      </c>
      <c r="BW347">
        <v>0</v>
      </c>
      <c r="BX347">
        <v>0</v>
      </c>
      <c r="BY347">
        <v>0</v>
      </c>
      <c r="BZ347">
        <v>0</v>
      </c>
      <c r="CA347">
        <v>0</v>
      </c>
      <c r="CB347">
        <v>0</v>
      </c>
      <c r="CC347">
        <v>0</v>
      </c>
      <c r="CF347">
        <v>0</v>
      </c>
      <c r="CG347">
        <v>0</v>
      </c>
      <c r="CH347">
        <v>0</v>
      </c>
      <c r="CI347" t="s">
        <v>33</v>
      </c>
      <c r="CK347">
        <v>2</v>
      </c>
    </row>
    <row r="348" spans="1:89" x14ac:dyDescent="0.35">
      <c r="A348" t="str">
        <f>_xlfn.XLOOKUP(Table1[[#This Row],[HMIS Project ID]],'Quick HIC'!G:G,'Quick HIC'!D:D,"",0)</f>
        <v>Multiple</v>
      </c>
      <c r="B348">
        <v>10</v>
      </c>
      <c r="C348" t="s">
        <v>222</v>
      </c>
      <c r="D348" t="s">
        <v>41</v>
      </c>
      <c r="E348" t="s">
        <v>270</v>
      </c>
      <c r="F348">
        <v>2026</v>
      </c>
      <c r="G348" t="s">
        <v>298</v>
      </c>
      <c r="H348">
        <v>4721</v>
      </c>
      <c r="I348" t="s">
        <v>299</v>
      </c>
      <c r="K348">
        <v>1340</v>
      </c>
      <c r="L348" s="1">
        <v>46057</v>
      </c>
      <c r="M348" t="s">
        <v>38</v>
      </c>
      <c r="O348">
        <v>372028</v>
      </c>
      <c r="P348" t="s">
        <v>34</v>
      </c>
      <c r="Q348" t="s">
        <v>814</v>
      </c>
      <c r="R348" s="1">
        <v>46057</v>
      </c>
      <c r="S348" t="s">
        <v>24</v>
      </c>
      <c r="T348" s="1">
        <v>39217</v>
      </c>
      <c r="V348">
        <v>0</v>
      </c>
      <c r="W348">
        <v>0</v>
      </c>
      <c r="X348">
        <v>0</v>
      </c>
      <c r="Y348">
        <v>0</v>
      </c>
      <c r="Z348">
        <v>0</v>
      </c>
      <c r="AA348">
        <v>1</v>
      </c>
      <c r="AB348">
        <v>0</v>
      </c>
      <c r="AC348">
        <v>0</v>
      </c>
      <c r="AD348">
        <v>0</v>
      </c>
      <c r="AE348">
        <v>0</v>
      </c>
      <c r="AF348">
        <v>0</v>
      </c>
      <c r="AG348">
        <v>0</v>
      </c>
      <c r="AH348">
        <v>0</v>
      </c>
      <c r="AI348">
        <v>0</v>
      </c>
      <c r="AJ348">
        <v>0</v>
      </c>
      <c r="AK348">
        <v>0</v>
      </c>
      <c r="AL348">
        <v>0</v>
      </c>
      <c r="AM348">
        <v>0</v>
      </c>
      <c r="AN348">
        <v>0</v>
      </c>
      <c r="AO348">
        <v>0</v>
      </c>
      <c r="AP348">
        <v>0</v>
      </c>
      <c r="AQ348">
        <v>0</v>
      </c>
      <c r="AR348">
        <v>0</v>
      </c>
      <c r="AS348">
        <v>0</v>
      </c>
      <c r="AT348">
        <v>0</v>
      </c>
      <c r="AU348">
        <v>0</v>
      </c>
      <c r="AV348">
        <v>0</v>
      </c>
      <c r="AW348">
        <v>0</v>
      </c>
      <c r="AX348">
        <v>0</v>
      </c>
      <c r="AY348">
        <v>0</v>
      </c>
      <c r="AZ348">
        <v>0</v>
      </c>
      <c r="BA348">
        <v>0</v>
      </c>
      <c r="BB348">
        <v>0</v>
      </c>
      <c r="BC348">
        <v>0</v>
      </c>
      <c r="BD348">
        <v>0</v>
      </c>
      <c r="BE348">
        <v>0</v>
      </c>
      <c r="BF348">
        <v>0</v>
      </c>
      <c r="BG348">
        <v>0</v>
      </c>
      <c r="BH348">
        <v>0</v>
      </c>
      <c r="BJ348" t="s">
        <v>1068</v>
      </c>
      <c r="BK348">
        <v>0</v>
      </c>
      <c r="BL348" t="s">
        <v>300</v>
      </c>
      <c r="BN348" t="s">
        <v>272</v>
      </c>
      <c r="BO348" t="s">
        <v>222</v>
      </c>
      <c r="BP348">
        <v>28562</v>
      </c>
      <c r="BQ348">
        <v>62</v>
      </c>
      <c r="BR348">
        <v>17</v>
      </c>
      <c r="BS348">
        <v>0</v>
      </c>
      <c r="BT348">
        <v>0</v>
      </c>
      <c r="BU348">
        <v>62</v>
      </c>
      <c r="BV348">
        <v>71</v>
      </c>
      <c r="BW348">
        <v>0</v>
      </c>
      <c r="BX348">
        <v>0</v>
      </c>
      <c r="BY348">
        <v>71</v>
      </c>
      <c r="BZ348">
        <v>0</v>
      </c>
      <c r="CA348">
        <v>0</v>
      </c>
      <c r="CB348">
        <v>133</v>
      </c>
      <c r="CC348">
        <v>0</v>
      </c>
      <c r="CF348">
        <v>0</v>
      </c>
      <c r="CG348">
        <v>133</v>
      </c>
      <c r="CH348">
        <v>133</v>
      </c>
      <c r="CI348" t="s">
        <v>33</v>
      </c>
      <c r="CK348">
        <v>2</v>
      </c>
    </row>
    <row r="349" spans="1:89" x14ac:dyDescent="0.35">
      <c r="A349" t="str">
        <f>_xlfn.XLOOKUP(Table1[[#This Row],[HMIS Project ID]],'Quick HIC'!G:G,'Quick HIC'!D:D,"",0)</f>
        <v>Multiple</v>
      </c>
      <c r="B349">
        <v>32</v>
      </c>
      <c r="C349" t="s">
        <v>222</v>
      </c>
      <c r="D349" t="s">
        <v>41</v>
      </c>
      <c r="E349" t="s">
        <v>270</v>
      </c>
      <c r="F349">
        <v>2026</v>
      </c>
      <c r="G349" t="s">
        <v>298</v>
      </c>
      <c r="H349">
        <v>4721</v>
      </c>
      <c r="I349" t="s">
        <v>361</v>
      </c>
      <c r="K349">
        <v>4722</v>
      </c>
      <c r="L349" s="1">
        <v>46057</v>
      </c>
      <c r="M349" t="s">
        <v>38</v>
      </c>
      <c r="O349">
        <v>379133</v>
      </c>
      <c r="P349" t="s">
        <v>34</v>
      </c>
      <c r="Q349" t="s">
        <v>814</v>
      </c>
      <c r="R349" s="1">
        <v>46057</v>
      </c>
      <c r="S349" t="s">
        <v>24</v>
      </c>
      <c r="T349" s="1">
        <v>40787</v>
      </c>
      <c r="V349">
        <v>0</v>
      </c>
      <c r="W349">
        <v>0</v>
      </c>
      <c r="X349">
        <v>0</v>
      </c>
      <c r="Y349">
        <v>0</v>
      </c>
      <c r="Z349">
        <v>0</v>
      </c>
      <c r="AA349">
        <v>1</v>
      </c>
      <c r="AB349">
        <v>0</v>
      </c>
      <c r="AC349">
        <v>0</v>
      </c>
      <c r="AD349">
        <v>0</v>
      </c>
      <c r="AE349">
        <v>0</v>
      </c>
      <c r="AF349">
        <v>0</v>
      </c>
      <c r="AG349">
        <v>0</v>
      </c>
      <c r="AH349">
        <v>0</v>
      </c>
      <c r="AI349">
        <v>0</v>
      </c>
      <c r="AJ349">
        <v>0</v>
      </c>
      <c r="AK349">
        <v>0</v>
      </c>
      <c r="AL349">
        <v>0</v>
      </c>
      <c r="AM349">
        <v>0</v>
      </c>
      <c r="AN349">
        <v>0</v>
      </c>
      <c r="AO349">
        <v>0</v>
      </c>
      <c r="AP349">
        <v>0</v>
      </c>
      <c r="AQ349">
        <v>0</v>
      </c>
      <c r="AR349">
        <v>0</v>
      </c>
      <c r="AS349">
        <v>0</v>
      </c>
      <c r="AT349">
        <v>0</v>
      </c>
      <c r="AU349">
        <v>0</v>
      </c>
      <c r="AV349">
        <v>0</v>
      </c>
      <c r="AW349">
        <v>0</v>
      </c>
      <c r="AX349">
        <v>0</v>
      </c>
      <c r="AY349">
        <v>0</v>
      </c>
      <c r="AZ349">
        <v>0</v>
      </c>
      <c r="BA349">
        <v>0</v>
      </c>
      <c r="BB349">
        <v>0</v>
      </c>
      <c r="BC349">
        <v>0</v>
      </c>
      <c r="BD349">
        <v>0</v>
      </c>
      <c r="BE349">
        <v>0</v>
      </c>
      <c r="BF349">
        <v>0</v>
      </c>
      <c r="BG349">
        <v>0</v>
      </c>
      <c r="BH349">
        <v>0</v>
      </c>
      <c r="BJ349" t="s">
        <v>1068</v>
      </c>
      <c r="BK349">
        <v>0</v>
      </c>
      <c r="BL349" t="s">
        <v>362</v>
      </c>
      <c r="BN349" t="s">
        <v>272</v>
      </c>
      <c r="BO349" t="s">
        <v>222</v>
      </c>
      <c r="BP349">
        <v>28540</v>
      </c>
      <c r="BQ349">
        <v>19</v>
      </c>
      <c r="BR349">
        <v>7</v>
      </c>
      <c r="BS349">
        <v>0</v>
      </c>
      <c r="BT349">
        <v>0</v>
      </c>
      <c r="BU349">
        <v>19</v>
      </c>
      <c r="BV349">
        <v>8</v>
      </c>
      <c r="BW349">
        <v>0</v>
      </c>
      <c r="BX349">
        <v>0</v>
      </c>
      <c r="BY349">
        <v>8</v>
      </c>
      <c r="BZ349">
        <v>0</v>
      </c>
      <c r="CA349">
        <v>0</v>
      </c>
      <c r="CB349">
        <v>27</v>
      </c>
      <c r="CC349">
        <v>0</v>
      </c>
      <c r="CF349">
        <v>0</v>
      </c>
      <c r="CG349">
        <v>27</v>
      </c>
      <c r="CH349">
        <v>27</v>
      </c>
      <c r="CI349" t="s">
        <v>33</v>
      </c>
      <c r="CK349">
        <v>2</v>
      </c>
    </row>
    <row r="350" spans="1:89" x14ac:dyDescent="0.35">
      <c r="A350" t="str">
        <f>_xlfn.XLOOKUP(Table1[[#This Row],[HMIS Project ID]],'Quick HIC'!G:G,'Quick HIC'!D:D,"",0)</f>
        <v>Multiple</v>
      </c>
      <c r="B350">
        <v>113</v>
      </c>
      <c r="C350" t="s">
        <v>222</v>
      </c>
      <c r="D350" t="s">
        <v>41</v>
      </c>
      <c r="E350" t="s">
        <v>270</v>
      </c>
      <c r="F350">
        <v>2026</v>
      </c>
      <c r="G350" t="s">
        <v>298</v>
      </c>
      <c r="H350">
        <v>4721</v>
      </c>
      <c r="I350" t="s">
        <v>551</v>
      </c>
      <c r="K350">
        <v>7224</v>
      </c>
      <c r="L350" s="1">
        <v>46057</v>
      </c>
      <c r="M350" t="s">
        <v>38</v>
      </c>
      <c r="O350">
        <v>379127</v>
      </c>
      <c r="P350" t="s">
        <v>34</v>
      </c>
      <c r="Q350" t="s">
        <v>814</v>
      </c>
      <c r="R350" s="1">
        <v>43859</v>
      </c>
      <c r="S350" t="s">
        <v>24</v>
      </c>
      <c r="T350" s="1">
        <v>42979</v>
      </c>
      <c r="V350">
        <v>0</v>
      </c>
      <c r="W350">
        <v>0</v>
      </c>
      <c r="X350">
        <v>0</v>
      </c>
      <c r="Y350">
        <v>0</v>
      </c>
      <c r="Z350">
        <v>0</v>
      </c>
      <c r="AA350">
        <v>1</v>
      </c>
      <c r="AB350">
        <v>0</v>
      </c>
      <c r="AC350">
        <v>0</v>
      </c>
      <c r="AD350">
        <v>0</v>
      </c>
      <c r="AE350">
        <v>0</v>
      </c>
      <c r="AF350">
        <v>0</v>
      </c>
      <c r="AG350">
        <v>0</v>
      </c>
      <c r="AH350">
        <v>0</v>
      </c>
      <c r="AI350">
        <v>0</v>
      </c>
      <c r="AJ350">
        <v>0</v>
      </c>
      <c r="AK350">
        <v>0</v>
      </c>
      <c r="AL350">
        <v>0</v>
      </c>
      <c r="AM350">
        <v>0</v>
      </c>
      <c r="AN350">
        <v>0</v>
      </c>
      <c r="AO350">
        <v>0</v>
      </c>
      <c r="AP350">
        <v>0</v>
      </c>
      <c r="AQ350">
        <v>0</v>
      </c>
      <c r="AR350">
        <v>0</v>
      </c>
      <c r="AS350">
        <v>0</v>
      </c>
      <c r="AT350">
        <v>0</v>
      </c>
      <c r="AU350">
        <v>0</v>
      </c>
      <c r="AV350">
        <v>0</v>
      </c>
      <c r="AW350">
        <v>0</v>
      </c>
      <c r="AX350">
        <v>0</v>
      </c>
      <c r="AY350">
        <v>0</v>
      </c>
      <c r="AZ350">
        <v>0</v>
      </c>
      <c r="BA350">
        <v>0</v>
      </c>
      <c r="BB350">
        <v>0</v>
      </c>
      <c r="BC350">
        <v>0</v>
      </c>
      <c r="BD350">
        <v>0</v>
      </c>
      <c r="BE350">
        <v>0</v>
      </c>
      <c r="BF350">
        <v>0</v>
      </c>
      <c r="BG350">
        <v>0</v>
      </c>
      <c r="BH350">
        <v>0</v>
      </c>
      <c r="BJ350" t="s">
        <v>1068</v>
      </c>
      <c r="BK350">
        <v>0</v>
      </c>
      <c r="BL350" t="s">
        <v>362</v>
      </c>
      <c r="BN350" t="s">
        <v>272</v>
      </c>
      <c r="BO350" t="s">
        <v>222</v>
      </c>
      <c r="BP350">
        <v>27804</v>
      </c>
      <c r="BQ350">
        <v>3</v>
      </c>
      <c r="BR350">
        <v>1</v>
      </c>
      <c r="BS350">
        <v>0</v>
      </c>
      <c r="BT350">
        <v>0</v>
      </c>
      <c r="BU350">
        <v>3</v>
      </c>
      <c r="BV350">
        <v>10</v>
      </c>
      <c r="BW350">
        <v>0</v>
      </c>
      <c r="BX350">
        <v>0</v>
      </c>
      <c r="BY350">
        <v>10</v>
      </c>
      <c r="BZ350">
        <v>0</v>
      </c>
      <c r="CA350">
        <v>0</v>
      </c>
      <c r="CB350">
        <v>13</v>
      </c>
      <c r="CC350">
        <v>0</v>
      </c>
      <c r="CF350">
        <v>0</v>
      </c>
      <c r="CG350">
        <v>13</v>
      </c>
      <c r="CH350">
        <v>13</v>
      </c>
      <c r="CI350" t="s">
        <v>33</v>
      </c>
      <c r="CK350">
        <v>2</v>
      </c>
    </row>
    <row r="351" spans="1:89" x14ac:dyDescent="0.35">
      <c r="A351" t="str">
        <f>_xlfn.XLOOKUP(Table1[[#This Row],[HMIS Project ID]],'Quick HIC'!G:G,'Quick HIC'!D:D,"",0)</f>
        <v>Onslow</v>
      </c>
      <c r="B351">
        <v>156</v>
      </c>
      <c r="C351" t="s">
        <v>222</v>
      </c>
      <c r="D351" t="s">
        <v>41</v>
      </c>
      <c r="E351" t="s">
        <v>270</v>
      </c>
      <c r="F351">
        <v>2026</v>
      </c>
      <c r="G351" t="s">
        <v>298</v>
      </c>
      <c r="H351">
        <v>4721</v>
      </c>
      <c r="I351" t="s">
        <v>621</v>
      </c>
      <c r="K351">
        <v>20364</v>
      </c>
      <c r="L351" s="1">
        <v>46057</v>
      </c>
      <c r="M351" t="s">
        <v>39</v>
      </c>
      <c r="O351">
        <v>379133</v>
      </c>
      <c r="P351" t="s">
        <v>34</v>
      </c>
      <c r="Q351" t="s">
        <v>814</v>
      </c>
      <c r="R351" s="1">
        <v>46057</v>
      </c>
      <c r="S351" t="s">
        <v>24</v>
      </c>
      <c r="T351" s="1">
        <v>44166</v>
      </c>
      <c r="V351">
        <v>0</v>
      </c>
      <c r="W351">
        <v>0</v>
      </c>
      <c r="X351">
        <v>0</v>
      </c>
      <c r="Y351">
        <v>0</v>
      </c>
      <c r="Z351">
        <v>0</v>
      </c>
      <c r="AA351">
        <v>0</v>
      </c>
      <c r="AB351">
        <v>1</v>
      </c>
      <c r="AC351">
        <v>0</v>
      </c>
      <c r="AD351">
        <v>0</v>
      </c>
      <c r="AE351">
        <v>0</v>
      </c>
      <c r="AF351">
        <v>0</v>
      </c>
      <c r="AG351">
        <v>0</v>
      </c>
      <c r="AH351">
        <v>0</v>
      </c>
      <c r="AI351">
        <v>0</v>
      </c>
      <c r="AJ351">
        <v>0</v>
      </c>
      <c r="AK351">
        <v>0</v>
      </c>
      <c r="AL351">
        <v>0</v>
      </c>
      <c r="AM351">
        <v>0</v>
      </c>
      <c r="AN351">
        <v>0</v>
      </c>
      <c r="AO351">
        <v>0</v>
      </c>
      <c r="AP351">
        <v>0</v>
      </c>
      <c r="AQ351">
        <v>0</v>
      </c>
      <c r="AR351">
        <v>0</v>
      </c>
      <c r="AS351">
        <v>0</v>
      </c>
      <c r="AT351">
        <v>0</v>
      </c>
      <c r="AU351">
        <v>0</v>
      </c>
      <c r="AV351">
        <v>0</v>
      </c>
      <c r="AW351">
        <v>0</v>
      </c>
      <c r="AX351">
        <v>0</v>
      </c>
      <c r="AY351">
        <v>0</v>
      </c>
      <c r="AZ351">
        <v>0</v>
      </c>
      <c r="BA351">
        <v>0</v>
      </c>
      <c r="BB351">
        <v>0</v>
      </c>
      <c r="BC351">
        <v>0</v>
      </c>
      <c r="BD351">
        <v>0</v>
      </c>
      <c r="BE351">
        <v>0</v>
      </c>
      <c r="BF351">
        <v>0</v>
      </c>
      <c r="BG351">
        <v>0</v>
      </c>
      <c r="BH351">
        <v>0</v>
      </c>
      <c r="BJ351" t="s">
        <v>1068</v>
      </c>
      <c r="BK351">
        <v>0</v>
      </c>
      <c r="BL351" t="s">
        <v>362</v>
      </c>
      <c r="BN351" t="s">
        <v>272</v>
      </c>
      <c r="BO351" t="s">
        <v>222</v>
      </c>
      <c r="BP351">
        <v>28546</v>
      </c>
      <c r="BQ351">
        <v>14</v>
      </c>
      <c r="BR351">
        <v>5</v>
      </c>
      <c r="BS351">
        <v>0</v>
      </c>
      <c r="BT351">
        <v>0</v>
      </c>
      <c r="BU351">
        <v>0</v>
      </c>
      <c r="BV351">
        <v>12</v>
      </c>
      <c r="BW351">
        <v>0</v>
      </c>
      <c r="BX351">
        <v>0</v>
      </c>
      <c r="BY351">
        <v>0</v>
      </c>
      <c r="BZ351">
        <v>0</v>
      </c>
      <c r="CA351">
        <v>0</v>
      </c>
      <c r="CB351">
        <v>26</v>
      </c>
      <c r="CC351">
        <v>0</v>
      </c>
      <c r="CF351">
        <v>0</v>
      </c>
      <c r="CG351">
        <v>26</v>
      </c>
      <c r="CH351">
        <v>26</v>
      </c>
      <c r="CI351" t="s">
        <v>33</v>
      </c>
      <c r="CK351">
        <v>2</v>
      </c>
    </row>
    <row r="352" spans="1:89" x14ac:dyDescent="0.35">
      <c r="A352" t="str">
        <f>_xlfn.XLOOKUP(Table1[[#This Row],[HMIS Project ID]],'Quick HIC'!G:G,'Quick HIC'!D:D,"",0)</f>
        <v>Multiple</v>
      </c>
      <c r="B352">
        <v>17</v>
      </c>
      <c r="C352" t="s">
        <v>222</v>
      </c>
      <c r="D352" t="s">
        <v>41</v>
      </c>
      <c r="E352" t="s">
        <v>270</v>
      </c>
      <c r="F352">
        <v>2026</v>
      </c>
      <c r="G352" t="s">
        <v>298</v>
      </c>
      <c r="H352">
        <v>4721</v>
      </c>
      <c r="I352" t="s">
        <v>843</v>
      </c>
      <c r="K352">
        <v>1605</v>
      </c>
      <c r="L352" s="1">
        <v>46057</v>
      </c>
      <c r="M352" t="s">
        <v>38</v>
      </c>
      <c r="O352">
        <v>379191</v>
      </c>
      <c r="P352" t="s">
        <v>34</v>
      </c>
      <c r="Q352" t="s">
        <v>814</v>
      </c>
      <c r="R352" s="1">
        <v>46057</v>
      </c>
      <c r="S352" t="s">
        <v>24</v>
      </c>
      <c r="T352" s="1">
        <v>39374</v>
      </c>
      <c r="V352">
        <v>0</v>
      </c>
      <c r="W352">
        <v>0</v>
      </c>
      <c r="X352">
        <v>0</v>
      </c>
      <c r="Y352">
        <v>0</v>
      </c>
      <c r="Z352">
        <v>0</v>
      </c>
      <c r="AA352">
        <v>1</v>
      </c>
      <c r="AB352">
        <v>0</v>
      </c>
      <c r="AC352">
        <v>0</v>
      </c>
      <c r="AD352">
        <v>0</v>
      </c>
      <c r="AE352">
        <v>0</v>
      </c>
      <c r="AF352">
        <v>0</v>
      </c>
      <c r="AG352">
        <v>0</v>
      </c>
      <c r="AH352">
        <v>0</v>
      </c>
      <c r="AI352">
        <v>0</v>
      </c>
      <c r="AJ352">
        <v>0</v>
      </c>
      <c r="AK352">
        <v>0</v>
      </c>
      <c r="AL352">
        <v>0</v>
      </c>
      <c r="AM352">
        <v>0</v>
      </c>
      <c r="AN352">
        <v>0</v>
      </c>
      <c r="AO352">
        <v>0</v>
      </c>
      <c r="AP352">
        <v>0</v>
      </c>
      <c r="AQ352">
        <v>0</v>
      </c>
      <c r="AR352">
        <v>0</v>
      </c>
      <c r="AS352">
        <v>0</v>
      </c>
      <c r="AT352">
        <v>0</v>
      </c>
      <c r="AU352">
        <v>0</v>
      </c>
      <c r="AV352">
        <v>0</v>
      </c>
      <c r="AW352">
        <v>0</v>
      </c>
      <c r="AX352">
        <v>0</v>
      </c>
      <c r="AY352">
        <v>0</v>
      </c>
      <c r="AZ352">
        <v>0</v>
      </c>
      <c r="BA352">
        <v>0</v>
      </c>
      <c r="BB352">
        <v>0</v>
      </c>
      <c r="BC352">
        <v>0</v>
      </c>
      <c r="BD352">
        <v>0</v>
      </c>
      <c r="BE352">
        <v>0</v>
      </c>
      <c r="BF352">
        <v>0</v>
      </c>
      <c r="BG352">
        <v>0</v>
      </c>
      <c r="BH352">
        <v>0</v>
      </c>
      <c r="BJ352" t="s">
        <v>1068</v>
      </c>
      <c r="BK352">
        <v>0</v>
      </c>
      <c r="BL352" t="s">
        <v>319</v>
      </c>
      <c r="BN352" t="s">
        <v>320</v>
      </c>
      <c r="BO352" t="s">
        <v>222</v>
      </c>
      <c r="BP352">
        <v>27530</v>
      </c>
      <c r="BQ352">
        <v>7</v>
      </c>
      <c r="BR352">
        <v>3</v>
      </c>
      <c r="BS352">
        <v>0</v>
      </c>
      <c r="BT352">
        <v>0</v>
      </c>
      <c r="BU352">
        <v>7</v>
      </c>
      <c r="BV352">
        <v>21</v>
      </c>
      <c r="BW352">
        <v>0</v>
      </c>
      <c r="BX352">
        <v>0</v>
      </c>
      <c r="BY352">
        <v>21</v>
      </c>
      <c r="BZ352">
        <v>0</v>
      </c>
      <c r="CA352">
        <v>0</v>
      </c>
      <c r="CB352">
        <v>28</v>
      </c>
      <c r="CC352">
        <v>0</v>
      </c>
      <c r="CF352">
        <v>0</v>
      </c>
      <c r="CG352">
        <v>28</v>
      </c>
      <c r="CH352">
        <v>28</v>
      </c>
      <c r="CI352" t="s">
        <v>33</v>
      </c>
      <c r="CK352">
        <v>2</v>
      </c>
    </row>
    <row r="353" spans="1:89" x14ac:dyDescent="0.35">
      <c r="A353" t="str">
        <f>_xlfn.XLOOKUP(Table1[[#This Row],[HMIS Project ID]],'Quick HIC'!G:G,'Quick HIC'!D:D,"",0)</f>
        <v>Multiple</v>
      </c>
      <c r="B353">
        <v>76</v>
      </c>
      <c r="C353" t="s">
        <v>222</v>
      </c>
      <c r="D353" t="s">
        <v>41</v>
      </c>
      <c r="E353" t="s">
        <v>270</v>
      </c>
      <c r="F353">
        <v>2026</v>
      </c>
      <c r="G353" t="s">
        <v>298</v>
      </c>
      <c r="H353">
        <v>4721</v>
      </c>
      <c r="I353" t="s">
        <v>871</v>
      </c>
      <c r="K353">
        <v>5286</v>
      </c>
      <c r="L353" s="1">
        <v>46057</v>
      </c>
      <c r="M353" t="s">
        <v>38</v>
      </c>
      <c r="O353">
        <v>379191</v>
      </c>
      <c r="P353" t="s">
        <v>34</v>
      </c>
      <c r="Q353" t="s">
        <v>814</v>
      </c>
      <c r="R353" s="1">
        <v>46057</v>
      </c>
      <c r="S353" t="s">
        <v>24</v>
      </c>
      <c r="T353" s="1">
        <v>41207</v>
      </c>
      <c r="V353">
        <v>0</v>
      </c>
      <c r="W353">
        <v>0</v>
      </c>
      <c r="X353">
        <v>0</v>
      </c>
      <c r="Y353">
        <v>0</v>
      </c>
      <c r="Z353">
        <v>0</v>
      </c>
      <c r="AA353">
        <v>1</v>
      </c>
      <c r="AB353">
        <v>0</v>
      </c>
      <c r="AC353">
        <v>0</v>
      </c>
      <c r="AD353">
        <v>0</v>
      </c>
      <c r="AE353">
        <v>0</v>
      </c>
      <c r="AF353">
        <v>0</v>
      </c>
      <c r="AG353">
        <v>0</v>
      </c>
      <c r="AH353">
        <v>0</v>
      </c>
      <c r="AI353">
        <v>0</v>
      </c>
      <c r="AJ353">
        <v>0</v>
      </c>
      <c r="AK353">
        <v>0</v>
      </c>
      <c r="AL353">
        <v>0</v>
      </c>
      <c r="AM353">
        <v>0</v>
      </c>
      <c r="AN353">
        <v>0</v>
      </c>
      <c r="AO353">
        <v>0</v>
      </c>
      <c r="AP353">
        <v>0</v>
      </c>
      <c r="AQ353">
        <v>0</v>
      </c>
      <c r="AR353">
        <v>0</v>
      </c>
      <c r="AS353">
        <v>0</v>
      </c>
      <c r="AT353">
        <v>0</v>
      </c>
      <c r="AU353">
        <v>0</v>
      </c>
      <c r="AV353">
        <v>0</v>
      </c>
      <c r="AW353">
        <v>0</v>
      </c>
      <c r="AX353">
        <v>0</v>
      </c>
      <c r="AY353">
        <v>0</v>
      </c>
      <c r="AZ353">
        <v>0</v>
      </c>
      <c r="BA353">
        <v>0</v>
      </c>
      <c r="BB353">
        <v>0</v>
      </c>
      <c r="BC353">
        <v>0</v>
      </c>
      <c r="BD353">
        <v>0</v>
      </c>
      <c r="BE353">
        <v>0</v>
      </c>
      <c r="BF353">
        <v>0</v>
      </c>
      <c r="BG353">
        <v>0</v>
      </c>
      <c r="BH353">
        <v>0</v>
      </c>
      <c r="BJ353" t="s">
        <v>1068</v>
      </c>
      <c r="BK353">
        <v>0</v>
      </c>
      <c r="BL353" t="s">
        <v>473</v>
      </c>
      <c r="BN353" t="s">
        <v>285</v>
      </c>
      <c r="BO353" t="s">
        <v>222</v>
      </c>
      <c r="BP353">
        <v>27530</v>
      </c>
      <c r="BQ353">
        <v>28</v>
      </c>
      <c r="BR353">
        <v>7</v>
      </c>
      <c r="BS353">
        <v>0</v>
      </c>
      <c r="BT353">
        <v>0</v>
      </c>
      <c r="BU353">
        <v>28</v>
      </c>
      <c r="BV353">
        <v>23</v>
      </c>
      <c r="BW353">
        <v>0</v>
      </c>
      <c r="BX353">
        <v>0</v>
      </c>
      <c r="BY353">
        <v>23</v>
      </c>
      <c r="BZ353">
        <v>0</v>
      </c>
      <c r="CA353">
        <v>0</v>
      </c>
      <c r="CB353">
        <v>51</v>
      </c>
      <c r="CC353">
        <v>0</v>
      </c>
      <c r="CF353">
        <v>0</v>
      </c>
      <c r="CG353">
        <v>51</v>
      </c>
      <c r="CH353">
        <v>51</v>
      </c>
      <c r="CI353" t="s">
        <v>33</v>
      </c>
      <c r="CK353">
        <v>2</v>
      </c>
    </row>
    <row r="354" spans="1:89" x14ac:dyDescent="0.35">
      <c r="A354" t="str">
        <f>_xlfn.XLOOKUP(Table1[[#This Row],[HMIS Project ID]],'Quick HIC'!G:G,'Quick HIC'!D:D,"",0)</f>
        <v>Multiple</v>
      </c>
      <c r="B354">
        <v>119</v>
      </c>
      <c r="C354" t="s">
        <v>222</v>
      </c>
      <c r="D354" t="s">
        <v>41</v>
      </c>
      <c r="E354" t="s">
        <v>270</v>
      </c>
      <c r="F354">
        <v>2026</v>
      </c>
      <c r="G354" t="s">
        <v>298</v>
      </c>
      <c r="H354">
        <v>4721</v>
      </c>
      <c r="I354" t="s">
        <v>893</v>
      </c>
      <c r="K354">
        <v>7430</v>
      </c>
      <c r="L354" s="1">
        <v>46057</v>
      </c>
      <c r="M354" t="s">
        <v>38</v>
      </c>
      <c r="O354">
        <v>379155</v>
      </c>
      <c r="P354" t="s">
        <v>34</v>
      </c>
      <c r="Q354" t="s">
        <v>814</v>
      </c>
      <c r="R354" s="1">
        <v>46057</v>
      </c>
      <c r="S354" t="s">
        <v>24</v>
      </c>
      <c r="T354" s="1">
        <v>43160</v>
      </c>
      <c r="V354">
        <v>0</v>
      </c>
      <c r="W354">
        <v>0</v>
      </c>
      <c r="X354">
        <v>0</v>
      </c>
      <c r="Y354">
        <v>0</v>
      </c>
      <c r="Z354">
        <v>0</v>
      </c>
      <c r="AA354">
        <v>1</v>
      </c>
      <c r="AB354">
        <v>0</v>
      </c>
      <c r="AC354">
        <v>0</v>
      </c>
      <c r="AD354">
        <v>0</v>
      </c>
      <c r="AE354">
        <v>0</v>
      </c>
      <c r="AF354">
        <v>0</v>
      </c>
      <c r="AG354">
        <v>0</v>
      </c>
      <c r="AH354">
        <v>0</v>
      </c>
      <c r="AI354">
        <v>0</v>
      </c>
      <c r="AJ354">
        <v>0</v>
      </c>
      <c r="AK354">
        <v>0</v>
      </c>
      <c r="AL354">
        <v>0</v>
      </c>
      <c r="AM354">
        <v>0</v>
      </c>
      <c r="AN354">
        <v>0</v>
      </c>
      <c r="AO354">
        <v>0</v>
      </c>
      <c r="AP354">
        <v>0</v>
      </c>
      <c r="AQ354">
        <v>0</v>
      </c>
      <c r="AR354">
        <v>0</v>
      </c>
      <c r="AS354">
        <v>0</v>
      </c>
      <c r="AT354">
        <v>0</v>
      </c>
      <c r="AU354">
        <v>0</v>
      </c>
      <c r="AV354">
        <v>0</v>
      </c>
      <c r="AW354">
        <v>0</v>
      </c>
      <c r="AX354">
        <v>0</v>
      </c>
      <c r="AY354">
        <v>0</v>
      </c>
      <c r="AZ354">
        <v>0</v>
      </c>
      <c r="BA354">
        <v>0</v>
      </c>
      <c r="BB354">
        <v>0</v>
      </c>
      <c r="BC354">
        <v>0</v>
      </c>
      <c r="BD354">
        <v>0</v>
      </c>
      <c r="BE354">
        <v>0</v>
      </c>
      <c r="BF354">
        <v>0</v>
      </c>
      <c r="BG354">
        <v>0</v>
      </c>
      <c r="BH354">
        <v>0</v>
      </c>
      <c r="BJ354" t="s">
        <v>1068</v>
      </c>
      <c r="BK354">
        <v>0</v>
      </c>
      <c r="BL354" t="s">
        <v>319</v>
      </c>
      <c r="BN354" t="s">
        <v>320</v>
      </c>
      <c r="BO354" t="s">
        <v>222</v>
      </c>
      <c r="BP354">
        <v>28358</v>
      </c>
      <c r="BQ354">
        <v>2</v>
      </c>
      <c r="BR354">
        <v>1</v>
      </c>
      <c r="BS354">
        <v>0</v>
      </c>
      <c r="BT354">
        <v>0</v>
      </c>
      <c r="BU354">
        <v>2</v>
      </c>
      <c r="BV354">
        <v>10</v>
      </c>
      <c r="BW354">
        <v>0</v>
      </c>
      <c r="BX354">
        <v>0</v>
      </c>
      <c r="BY354">
        <v>10</v>
      </c>
      <c r="BZ354">
        <v>0</v>
      </c>
      <c r="CA354">
        <v>0</v>
      </c>
      <c r="CB354">
        <v>12</v>
      </c>
      <c r="CC354">
        <v>0</v>
      </c>
      <c r="CF354">
        <v>0</v>
      </c>
      <c r="CG354">
        <v>12</v>
      </c>
      <c r="CH354">
        <v>12</v>
      </c>
      <c r="CI354" t="s">
        <v>33</v>
      </c>
      <c r="CK354">
        <v>2</v>
      </c>
    </row>
    <row r="355" spans="1:89" x14ac:dyDescent="0.35">
      <c r="A355" t="str">
        <f>_xlfn.XLOOKUP(Table1[[#This Row],[HMIS Project ID]],'Quick HIC'!G:G,'Quick HIC'!D:D,"",0)</f>
        <v>Union</v>
      </c>
      <c r="B355">
        <v>34</v>
      </c>
      <c r="C355" t="s">
        <v>222</v>
      </c>
      <c r="D355" t="s">
        <v>41</v>
      </c>
      <c r="E355" t="s">
        <v>270</v>
      </c>
      <c r="F355">
        <v>2026</v>
      </c>
      <c r="G355" t="s">
        <v>366</v>
      </c>
      <c r="H355">
        <v>1292</v>
      </c>
      <c r="I355" t="s">
        <v>367</v>
      </c>
      <c r="K355">
        <v>4792</v>
      </c>
      <c r="L355" s="1">
        <v>46057</v>
      </c>
      <c r="M355" t="s">
        <v>36</v>
      </c>
      <c r="N355" t="s">
        <v>234</v>
      </c>
      <c r="O355">
        <v>379179</v>
      </c>
      <c r="P355" t="s">
        <v>32</v>
      </c>
      <c r="Q355" t="s">
        <v>814</v>
      </c>
      <c r="R355" s="1">
        <v>46057</v>
      </c>
      <c r="S355" t="s">
        <v>42</v>
      </c>
      <c r="T355" s="1">
        <v>40179</v>
      </c>
      <c r="V355">
        <v>0</v>
      </c>
      <c r="W355">
        <v>0</v>
      </c>
      <c r="X355">
        <v>0</v>
      </c>
      <c r="Y355">
        <v>0</v>
      </c>
      <c r="Z355">
        <v>0</v>
      </c>
      <c r="AA355">
        <v>0</v>
      </c>
      <c r="AB355">
        <v>0</v>
      </c>
      <c r="AC355">
        <v>0</v>
      </c>
      <c r="AD355">
        <v>0</v>
      </c>
      <c r="AE355">
        <v>0</v>
      </c>
      <c r="AF355">
        <v>0</v>
      </c>
      <c r="AG355">
        <v>0</v>
      </c>
      <c r="AH355">
        <v>0</v>
      </c>
      <c r="AI355">
        <v>0</v>
      </c>
      <c r="AJ355">
        <v>0</v>
      </c>
      <c r="AK355">
        <v>0</v>
      </c>
      <c r="AL355">
        <v>0</v>
      </c>
      <c r="AM355">
        <v>0</v>
      </c>
      <c r="AN355">
        <v>0</v>
      </c>
      <c r="AO355">
        <v>0</v>
      </c>
      <c r="AP355">
        <v>0</v>
      </c>
      <c r="AQ355">
        <v>0</v>
      </c>
      <c r="AR355">
        <v>0</v>
      </c>
      <c r="AS355">
        <v>0</v>
      </c>
      <c r="AT355">
        <v>0</v>
      </c>
      <c r="AU355">
        <v>0</v>
      </c>
      <c r="AV355">
        <v>0</v>
      </c>
      <c r="AW355">
        <v>0</v>
      </c>
      <c r="AX355">
        <v>0</v>
      </c>
      <c r="AY355">
        <v>0</v>
      </c>
      <c r="AZ355">
        <v>0</v>
      </c>
      <c r="BA355">
        <v>0</v>
      </c>
      <c r="BB355">
        <v>0</v>
      </c>
      <c r="BC355">
        <v>0</v>
      </c>
      <c r="BD355">
        <v>0</v>
      </c>
      <c r="BE355">
        <v>0</v>
      </c>
      <c r="BF355">
        <v>0</v>
      </c>
      <c r="BG355">
        <v>0</v>
      </c>
      <c r="BH355">
        <v>1</v>
      </c>
      <c r="BI355" t="s">
        <v>850</v>
      </c>
      <c r="BJ355" t="s">
        <v>1067</v>
      </c>
      <c r="BK355">
        <v>1</v>
      </c>
      <c r="BN355" t="s">
        <v>293</v>
      </c>
      <c r="BO355" t="s">
        <v>222</v>
      </c>
      <c r="BP355">
        <v>28111</v>
      </c>
      <c r="BQ355">
        <v>19</v>
      </c>
      <c r="BR355">
        <v>5</v>
      </c>
      <c r="BS355">
        <v>0</v>
      </c>
      <c r="BT355">
        <v>0</v>
      </c>
      <c r="BU355">
        <v>0</v>
      </c>
      <c r="BV355">
        <v>20</v>
      </c>
      <c r="BW355">
        <v>0</v>
      </c>
      <c r="BX355">
        <v>0</v>
      </c>
      <c r="BY355">
        <v>0</v>
      </c>
      <c r="BZ355">
        <v>0</v>
      </c>
      <c r="CA355">
        <v>0</v>
      </c>
      <c r="CB355">
        <v>39</v>
      </c>
      <c r="CC355">
        <v>0</v>
      </c>
      <c r="CF355">
        <v>0</v>
      </c>
      <c r="CG355">
        <v>14</v>
      </c>
      <c r="CH355">
        <v>39</v>
      </c>
      <c r="CI355" t="s">
        <v>33</v>
      </c>
      <c r="CK355">
        <v>2</v>
      </c>
    </row>
    <row r="356" spans="1:89" x14ac:dyDescent="0.35">
      <c r="A356" t="str">
        <f>_xlfn.XLOOKUP(Table1[[#This Row],[HMIS Project ID]],'Quick HIC'!G:G,'Quick HIC'!D:D,"",0)</f>
        <v>Sampson</v>
      </c>
      <c r="B356">
        <v>181</v>
      </c>
      <c r="C356" t="s">
        <v>222</v>
      </c>
      <c r="D356" t="s">
        <v>41</v>
      </c>
      <c r="E356" t="s">
        <v>270</v>
      </c>
      <c r="F356">
        <v>2026</v>
      </c>
      <c r="G356" t="s">
        <v>672</v>
      </c>
      <c r="H356">
        <v>1604</v>
      </c>
      <c r="I356" t="s">
        <v>673</v>
      </c>
      <c r="K356">
        <v>20574</v>
      </c>
      <c r="L356" s="1">
        <v>46057</v>
      </c>
      <c r="M356" t="s">
        <v>36</v>
      </c>
      <c r="N356" t="s">
        <v>234</v>
      </c>
      <c r="O356">
        <v>379163</v>
      </c>
      <c r="P356" t="s">
        <v>33</v>
      </c>
      <c r="Q356" t="s">
        <v>814</v>
      </c>
      <c r="R356" s="1">
        <v>45686</v>
      </c>
      <c r="S356" t="s">
        <v>42</v>
      </c>
      <c r="T356" s="1">
        <v>44951</v>
      </c>
      <c r="V356">
        <v>0</v>
      </c>
      <c r="W356">
        <v>0</v>
      </c>
      <c r="X356">
        <v>0</v>
      </c>
      <c r="Y356">
        <v>0</v>
      </c>
      <c r="Z356">
        <v>0</v>
      </c>
      <c r="AA356">
        <v>0</v>
      </c>
      <c r="AB356">
        <v>0</v>
      </c>
      <c r="AC356">
        <v>0</v>
      </c>
      <c r="AD356">
        <v>0</v>
      </c>
      <c r="AE356">
        <v>0</v>
      </c>
      <c r="AF356">
        <v>0</v>
      </c>
      <c r="AG356">
        <v>0</v>
      </c>
      <c r="AH356">
        <v>0</v>
      </c>
      <c r="AI356">
        <v>0</v>
      </c>
      <c r="AJ356">
        <v>0</v>
      </c>
      <c r="AK356">
        <v>0</v>
      </c>
      <c r="AL356">
        <v>0</v>
      </c>
      <c r="AM356">
        <v>0</v>
      </c>
      <c r="AN356">
        <v>0</v>
      </c>
      <c r="AO356">
        <v>0</v>
      </c>
      <c r="AP356">
        <v>0</v>
      </c>
      <c r="AQ356">
        <v>0</v>
      </c>
      <c r="AR356">
        <v>0</v>
      </c>
      <c r="AS356">
        <v>0</v>
      </c>
      <c r="AT356">
        <v>0</v>
      </c>
      <c r="AU356">
        <v>0</v>
      </c>
      <c r="AV356">
        <v>0</v>
      </c>
      <c r="AW356">
        <v>0</v>
      </c>
      <c r="AX356">
        <v>0</v>
      </c>
      <c r="AY356">
        <v>0</v>
      </c>
      <c r="AZ356">
        <v>0</v>
      </c>
      <c r="BA356">
        <v>0</v>
      </c>
      <c r="BB356">
        <v>0</v>
      </c>
      <c r="BC356">
        <v>0</v>
      </c>
      <c r="BD356">
        <v>0</v>
      </c>
      <c r="BE356">
        <v>0</v>
      </c>
      <c r="BF356">
        <v>0</v>
      </c>
      <c r="BG356">
        <v>0</v>
      </c>
      <c r="BH356">
        <v>1</v>
      </c>
      <c r="BI356" t="s">
        <v>911</v>
      </c>
      <c r="BJ356" t="s">
        <v>1067</v>
      </c>
      <c r="BK356">
        <v>1</v>
      </c>
      <c r="BN356" t="s">
        <v>674</v>
      </c>
      <c r="BO356" t="s">
        <v>222</v>
      </c>
      <c r="BP356">
        <v>28328</v>
      </c>
      <c r="BQ356">
        <v>8</v>
      </c>
      <c r="BR356">
        <v>3</v>
      </c>
      <c r="BS356">
        <v>0</v>
      </c>
      <c r="BT356">
        <v>0</v>
      </c>
      <c r="BU356">
        <v>0</v>
      </c>
      <c r="BV356">
        <v>4</v>
      </c>
      <c r="BW356">
        <v>0</v>
      </c>
      <c r="BX356">
        <v>0</v>
      </c>
      <c r="BY356">
        <v>0</v>
      </c>
      <c r="BZ356">
        <v>0</v>
      </c>
      <c r="CA356">
        <v>0</v>
      </c>
      <c r="CB356">
        <v>12</v>
      </c>
      <c r="CC356">
        <v>0</v>
      </c>
      <c r="CF356">
        <v>0</v>
      </c>
      <c r="CG356">
        <v>9</v>
      </c>
      <c r="CH356">
        <v>12</v>
      </c>
      <c r="CI356" t="s">
        <v>33</v>
      </c>
      <c r="CK356">
        <v>2</v>
      </c>
    </row>
    <row r="357" spans="1:89" x14ac:dyDescent="0.35">
      <c r="A357" t="str">
        <f>_xlfn.XLOOKUP(Table1[[#This Row],[HMIS Project ID]],'Quick HIC'!G:G,'Quick HIC'!D:D,"",0)</f>
        <v>Union</v>
      </c>
      <c r="B357">
        <v>8</v>
      </c>
      <c r="C357" t="s">
        <v>222</v>
      </c>
      <c r="D357" t="s">
        <v>41</v>
      </c>
      <c r="E357" t="s">
        <v>270</v>
      </c>
      <c r="F357">
        <v>2026</v>
      </c>
      <c r="G357" t="s">
        <v>290</v>
      </c>
      <c r="H357">
        <v>1288</v>
      </c>
      <c r="I357" t="s">
        <v>291</v>
      </c>
      <c r="K357">
        <v>1296</v>
      </c>
      <c r="L357" s="1">
        <v>46057</v>
      </c>
      <c r="M357" t="s">
        <v>36</v>
      </c>
      <c r="N357" t="s">
        <v>234</v>
      </c>
      <c r="O357">
        <v>379179</v>
      </c>
      <c r="P357" t="s">
        <v>34</v>
      </c>
      <c r="Q357" t="s">
        <v>814</v>
      </c>
      <c r="R357" s="1">
        <v>44805</v>
      </c>
      <c r="S357" t="s">
        <v>24</v>
      </c>
      <c r="T357" s="1">
        <v>40179</v>
      </c>
      <c r="V357">
        <v>1</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0</v>
      </c>
      <c r="AS357">
        <v>0</v>
      </c>
      <c r="AT357">
        <v>0</v>
      </c>
      <c r="AU357">
        <v>0</v>
      </c>
      <c r="AV357">
        <v>0</v>
      </c>
      <c r="AW357">
        <v>0</v>
      </c>
      <c r="AX357">
        <v>0</v>
      </c>
      <c r="AY357">
        <v>0</v>
      </c>
      <c r="AZ357">
        <v>0</v>
      </c>
      <c r="BA357">
        <v>0</v>
      </c>
      <c r="BB357">
        <v>0</v>
      </c>
      <c r="BC357">
        <v>0</v>
      </c>
      <c r="BD357">
        <v>0</v>
      </c>
      <c r="BE357">
        <v>0</v>
      </c>
      <c r="BF357">
        <v>0</v>
      </c>
      <c r="BG357">
        <v>0</v>
      </c>
      <c r="BH357">
        <v>1</v>
      </c>
      <c r="BI357" t="s">
        <v>749</v>
      </c>
      <c r="BJ357" t="s">
        <v>1067</v>
      </c>
      <c r="BK357">
        <v>0</v>
      </c>
      <c r="BL357" t="s">
        <v>292</v>
      </c>
      <c r="BN357" t="s">
        <v>293</v>
      </c>
      <c r="BO357" t="s">
        <v>222</v>
      </c>
      <c r="BP357">
        <v>28110</v>
      </c>
      <c r="BQ357">
        <v>0</v>
      </c>
      <c r="BR357">
        <v>0</v>
      </c>
      <c r="BS357">
        <v>0</v>
      </c>
      <c r="BT357">
        <v>0</v>
      </c>
      <c r="BU357">
        <v>0</v>
      </c>
      <c r="BV357">
        <v>60</v>
      </c>
      <c r="BW357">
        <v>0</v>
      </c>
      <c r="BX357">
        <v>0</v>
      </c>
      <c r="BY357">
        <v>0</v>
      </c>
      <c r="BZ357">
        <v>0</v>
      </c>
      <c r="CA357">
        <v>0</v>
      </c>
      <c r="CB357">
        <v>60</v>
      </c>
      <c r="CC357">
        <v>0</v>
      </c>
      <c r="CF357">
        <v>0</v>
      </c>
      <c r="CG357">
        <v>59</v>
      </c>
      <c r="CH357">
        <v>60</v>
      </c>
      <c r="CI357" t="s">
        <v>33</v>
      </c>
      <c r="CK357">
        <v>2</v>
      </c>
    </row>
    <row r="358" spans="1:89" x14ac:dyDescent="0.35">
      <c r="A358" t="str">
        <f>_xlfn.XLOOKUP(Table1[[#This Row],[HMIS Project ID]],'Quick HIC'!G:G,'Quick HIC'!D:D,"",0)</f>
        <v>Union</v>
      </c>
      <c r="B358">
        <v>123</v>
      </c>
      <c r="C358" t="s">
        <v>222</v>
      </c>
      <c r="D358" t="s">
        <v>41</v>
      </c>
      <c r="E358" t="s">
        <v>270</v>
      </c>
      <c r="F358">
        <v>2026</v>
      </c>
      <c r="G358" t="s">
        <v>290</v>
      </c>
      <c r="H358">
        <v>1288</v>
      </c>
      <c r="I358" t="s">
        <v>565</v>
      </c>
      <c r="K358">
        <v>20011</v>
      </c>
      <c r="L358" s="1">
        <v>46057</v>
      </c>
      <c r="M358" t="s">
        <v>36</v>
      </c>
      <c r="N358" t="s">
        <v>234</v>
      </c>
      <c r="O358">
        <v>379179</v>
      </c>
      <c r="P358" t="s">
        <v>34</v>
      </c>
      <c r="Q358" t="s">
        <v>814</v>
      </c>
      <c r="R358" s="1">
        <v>44951</v>
      </c>
      <c r="S358" t="s">
        <v>24</v>
      </c>
      <c r="T358" s="1">
        <v>43634</v>
      </c>
      <c r="V358">
        <v>1</v>
      </c>
      <c r="W358">
        <v>0</v>
      </c>
      <c r="X358">
        <v>0</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0</v>
      </c>
      <c r="AS358">
        <v>0</v>
      </c>
      <c r="AT358">
        <v>0</v>
      </c>
      <c r="AU358">
        <v>0</v>
      </c>
      <c r="AV358">
        <v>0</v>
      </c>
      <c r="AW358">
        <v>0</v>
      </c>
      <c r="AX358">
        <v>0</v>
      </c>
      <c r="AY358">
        <v>0</v>
      </c>
      <c r="AZ358">
        <v>0</v>
      </c>
      <c r="BA358">
        <v>0</v>
      </c>
      <c r="BB358">
        <v>0</v>
      </c>
      <c r="BC358">
        <v>0</v>
      </c>
      <c r="BD358">
        <v>0</v>
      </c>
      <c r="BE358">
        <v>0</v>
      </c>
      <c r="BF358">
        <v>0</v>
      </c>
      <c r="BG358">
        <v>0</v>
      </c>
      <c r="BH358">
        <v>1</v>
      </c>
      <c r="BI358" t="s">
        <v>266</v>
      </c>
      <c r="BJ358" t="s">
        <v>1067</v>
      </c>
      <c r="BK358">
        <v>0</v>
      </c>
      <c r="BL358" t="s">
        <v>292</v>
      </c>
      <c r="BN358" t="s">
        <v>293</v>
      </c>
      <c r="BO358" t="s">
        <v>222</v>
      </c>
      <c r="BP358">
        <v>28110</v>
      </c>
      <c r="BQ358">
        <v>28</v>
      </c>
      <c r="BR358">
        <v>7</v>
      </c>
      <c r="BS358">
        <v>0</v>
      </c>
      <c r="BT358">
        <v>0</v>
      </c>
      <c r="BU358">
        <v>0</v>
      </c>
      <c r="BV358">
        <v>0</v>
      </c>
      <c r="BW358">
        <v>0</v>
      </c>
      <c r="BX358">
        <v>0</v>
      </c>
      <c r="BY358">
        <v>0</v>
      </c>
      <c r="BZ358">
        <v>0</v>
      </c>
      <c r="CA358">
        <v>0</v>
      </c>
      <c r="CB358">
        <v>28</v>
      </c>
      <c r="CC358">
        <v>0</v>
      </c>
      <c r="CF358">
        <v>0</v>
      </c>
      <c r="CG358">
        <v>21</v>
      </c>
      <c r="CH358">
        <v>28</v>
      </c>
      <c r="CI358" t="s">
        <v>33</v>
      </c>
      <c r="CK358">
        <v>2</v>
      </c>
    </row>
    <row r="359" spans="1:89" x14ac:dyDescent="0.35">
      <c r="A359" t="str">
        <f>_xlfn.XLOOKUP(Table1[[#This Row],[HMIS Project ID]],'Quick HIC'!G:G,'Quick HIC'!D:D,"",0)</f>
        <v>Union</v>
      </c>
      <c r="B359">
        <v>121</v>
      </c>
      <c r="C359" t="s">
        <v>222</v>
      </c>
      <c r="D359" t="s">
        <v>41</v>
      </c>
      <c r="E359" t="s">
        <v>270</v>
      </c>
      <c r="F359">
        <v>2026</v>
      </c>
      <c r="G359" t="s">
        <v>290</v>
      </c>
      <c r="H359">
        <v>1288</v>
      </c>
      <c r="I359" t="s">
        <v>561</v>
      </c>
      <c r="K359">
        <v>7664</v>
      </c>
      <c r="L359" s="1">
        <v>46057</v>
      </c>
      <c r="M359" t="s">
        <v>39</v>
      </c>
      <c r="O359">
        <v>379179</v>
      </c>
      <c r="P359" t="s">
        <v>34</v>
      </c>
      <c r="Q359" t="s">
        <v>814</v>
      </c>
      <c r="R359" s="1">
        <v>46057</v>
      </c>
      <c r="S359" t="s">
        <v>24</v>
      </c>
      <c r="T359" s="1">
        <v>43800</v>
      </c>
      <c r="V359">
        <v>0</v>
      </c>
      <c r="W359">
        <v>0</v>
      </c>
      <c r="X359">
        <v>0</v>
      </c>
      <c r="Y359">
        <v>0</v>
      </c>
      <c r="Z359">
        <v>0</v>
      </c>
      <c r="AA359">
        <v>0</v>
      </c>
      <c r="AB359">
        <v>1</v>
      </c>
      <c r="AC359">
        <v>0</v>
      </c>
      <c r="AD359">
        <v>0</v>
      </c>
      <c r="AE359">
        <v>0</v>
      </c>
      <c r="AF359">
        <v>0</v>
      </c>
      <c r="AG359">
        <v>0</v>
      </c>
      <c r="AH359">
        <v>0</v>
      </c>
      <c r="AI359">
        <v>0</v>
      </c>
      <c r="AJ359">
        <v>0</v>
      </c>
      <c r="AK359">
        <v>0</v>
      </c>
      <c r="AL359">
        <v>0</v>
      </c>
      <c r="AM359">
        <v>0</v>
      </c>
      <c r="AN359">
        <v>0</v>
      </c>
      <c r="AO359">
        <v>0</v>
      </c>
      <c r="AP359">
        <v>0</v>
      </c>
      <c r="AQ359">
        <v>0</v>
      </c>
      <c r="AR359">
        <v>0</v>
      </c>
      <c r="AS359">
        <v>0</v>
      </c>
      <c r="AT359">
        <v>0</v>
      </c>
      <c r="AU359">
        <v>0</v>
      </c>
      <c r="AV359">
        <v>0</v>
      </c>
      <c r="AW359">
        <v>0</v>
      </c>
      <c r="AX359">
        <v>0</v>
      </c>
      <c r="AY359">
        <v>0</v>
      </c>
      <c r="AZ359">
        <v>0</v>
      </c>
      <c r="BA359">
        <v>0</v>
      </c>
      <c r="BB359">
        <v>0</v>
      </c>
      <c r="BC359">
        <v>0</v>
      </c>
      <c r="BD359">
        <v>0</v>
      </c>
      <c r="BE359">
        <v>0</v>
      </c>
      <c r="BF359">
        <v>0</v>
      </c>
      <c r="BG359">
        <v>0</v>
      </c>
      <c r="BH359">
        <v>0</v>
      </c>
      <c r="BJ359" t="s">
        <v>1068</v>
      </c>
      <c r="BK359">
        <v>0</v>
      </c>
      <c r="BL359" t="s">
        <v>292</v>
      </c>
      <c r="BN359" t="s">
        <v>293</v>
      </c>
      <c r="BO359" t="s">
        <v>222</v>
      </c>
      <c r="BP359">
        <v>28112</v>
      </c>
      <c r="BQ359">
        <v>8</v>
      </c>
      <c r="BR359">
        <v>1</v>
      </c>
      <c r="BS359">
        <v>0</v>
      </c>
      <c r="BT359">
        <v>0</v>
      </c>
      <c r="BU359">
        <v>0</v>
      </c>
      <c r="BV359">
        <v>14</v>
      </c>
      <c r="BW359">
        <v>0</v>
      </c>
      <c r="BX359">
        <v>0</v>
      </c>
      <c r="BY359">
        <v>0</v>
      </c>
      <c r="BZ359">
        <v>0</v>
      </c>
      <c r="CA359">
        <v>0</v>
      </c>
      <c r="CB359">
        <v>22</v>
      </c>
      <c r="CC359">
        <v>0</v>
      </c>
      <c r="CF359">
        <v>0</v>
      </c>
      <c r="CG359">
        <v>22</v>
      </c>
      <c r="CH359">
        <v>22</v>
      </c>
      <c r="CI359" t="s">
        <v>33</v>
      </c>
      <c r="CK359">
        <v>2</v>
      </c>
    </row>
    <row r="360" spans="1:89" x14ac:dyDescent="0.35">
      <c r="A360" t="str">
        <f>_xlfn.XLOOKUP(Table1[[#This Row],[HMIS Project ID]],'Quick HIC'!G:G,'Quick HIC'!D:D,"",0)</f>
        <v>Union</v>
      </c>
      <c r="B360">
        <v>99</v>
      </c>
      <c r="C360" t="s">
        <v>222</v>
      </c>
      <c r="D360" t="s">
        <v>41</v>
      </c>
      <c r="E360" t="s">
        <v>270</v>
      </c>
      <c r="F360">
        <v>2026</v>
      </c>
      <c r="G360" t="s">
        <v>290</v>
      </c>
      <c r="H360">
        <v>1288</v>
      </c>
      <c r="I360" t="s">
        <v>519</v>
      </c>
      <c r="K360">
        <v>6905</v>
      </c>
      <c r="L360" s="1">
        <v>46057</v>
      </c>
      <c r="M360" t="s">
        <v>39</v>
      </c>
      <c r="O360">
        <v>379179</v>
      </c>
      <c r="P360" t="s">
        <v>34</v>
      </c>
      <c r="Q360" t="s">
        <v>814</v>
      </c>
      <c r="R360" s="1">
        <v>46057</v>
      </c>
      <c r="S360" t="s">
        <v>24</v>
      </c>
      <c r="T360" s="1">
        <v>42370</v>
      </c>
      <c r="V360">
        <v>0</v>
      </c>
      <c r="W360">
        <v>1</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c r="AU360">
        <v>0</v>
      </c>
      <c r="AV360">
        <v>0</v>
      </c>
      <c r="AW360">
        <v>0</v>
      </c>
      <c r="AX360">
        <v>0</v>
      </c>
      <c r="AY360">
        <v>0</v>
      </c>
      <c r="AZ360">
        <v>0</v>
      </c>
      <c r="BA360">
        <v>0</v>
      </c>
      <c r="BB360">
        <v>0</v>
      </c>
      <c r="BC360">
        <v>0</v>
      </c>
      <c r="BD360">
        <v>0</v>
      </c>
      <c r="BE360">
        <v>0</v>
      </c>
      <c r="BF360">
        <v>0</v>
      </c>
      <c r="BG360">
        <v>0</v>
      </c>
      <c r="BH360">
        <v>0</v>
      </c>
      <c r="BJ360" t="s">
        <v>1068</v>
      </c>
      <c r="BK360">
        <v>0</v>
      </c>
      <c r="BL360" t="s">
        <v>292</v>
      </c>
      <c r="BN360" t="s">
        <v>293</v>
      </c>
      <c r="BO360" t="s">
        <v>222</v>
      </c>
      <c r="BP360">
        <v>28112</v>
      </c>
      <c r="BQ360">
        <v>12</v>
      </c>
      <c r="BR360">
        <v>3</v>
      </c>
      <c r="BS360">
        <v>0</v>
      </c>
      <c r="BT360">
        <v>0</v>
      </c>
      <c r="BU360">
        <v>0</v>
      </c>
      <c r="BV360">
        <v>10</v>
      </c>
      <c r="BW360">
        <v>0</v>
      </c>
      <c r="BX360">
        <v>0</v>
      </c>
      <c r="BY360">
        <v>0</v>
      </c>
      <c r="BZ360">
        <v>0</v>
      </c>
      <c r="CA360">
        <v>0</v>
      </c>
      <c r="CB360">
        <v>22</v>
      </c>
      <c r="CC360">
        <v>0</v>
      </c>
      <c r="CF360">
        <v>0</v>
      </c>
      <c r="CG360">
        <v>22</v>
      </c>
      <c r="CH360">
        <v>22</v>
      </c>
      <c r="CI360" t="s">
        <v>33</v>
      </c>
      <c r="CK360">
        <v>2</v>
      </c>
    </row>
    <row r="361" spans="1:89" x14ac:dyDescent="0.35">
      <c r="A361" t="str">
        <f>_xlfn.XLOOKUP(Table1[[#This Row],[HMIS Project ID]],'Quick HIC'!G:G,'Quick HIC'!D:D,"",0)</f>
        <v>Halifax</v>
      </c>
      <c r="B361">
        <v>78</v>
      </c>
      <c r="C361" t="s">
        <v>222</v>
      </c>
      <c r="D361" t="s">
        <v>41</v>
      </c>
      <c r="E361" t="s">
        <v>270</v>
      </c>
      <c r="F361">
        <v>2026</v>
      </c>
      <c r="G361" t="s">
        <v>475</v>
      </c>
      <c r="H361">
        <v>4795</v>
      </c>
      <c r="I361" t="s">
        <v>476</v>
      </c>
      <c r="K361">
        <v>5480</v>
      </c>
      <c r="L361" s="1">
        <v>46057</v>
      </c>
      <c r="M361" t="s">
        <v>36</v>
      </c>
      <c r="N361" t="s">
        <v>234</v>
      </c>
      <c r="O361">
        <v>379083</v>
      </c>
      <c r="P361" t="s">
        <v>33</v>
      </c>
      <c r="Q361" t="s">
        <v>814</v>
      </c>
      <c r="R361" s="1">
        <v>46057</v>
      </c>
      <c r="S361" t="s">
        <v>24</v>
      </c>
      <c r="T361" s="1">
        <v>41304</v>
      </c>
      <c r="V361">
        <v>0</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0</v>
      </c>
      <c r="AQ361">
        <v>0</v>
      </c>
      <c r="AR361">
        <v>0</v>
      </c>
      <c r="AS361">
        <v>0</v>
      </c>
      <c r="AT361">
        <v>0</v>
      </c>
      <c r="AU361">
        <v>0</v>
      </c>
      <c r="AV361">
        <v>0</v>
      </c>
      <c r="AW361">
        <v>0</v>
      </c>
      <c r="AX361">
        <v>0</v>
      </c>
      <c r="AY361">
        <v>0</v>
      </c>
      <c r="AZ361">
        <v>0</v>
      </c>
      <c r="BA361">
        <v>0</v>
      </c>
      <c r="BB361">
        <v>0</v>
      </c>
      <c r="BC361">
        <v>0</v>
      </c>
      <c r="BD361">
        <v>0</v>
      </c>
      <c r="BE361">
        <v>0</v>
      </c>
      <c r="BF361">
        <v>0</v>
      </c>
      <c r="BG361">
        <v>0</v>
      </c>
      <c r="BH361">
        <v>0</v>
      </c>
      <c r="BJ361" t="s">
        <v>1067</v>
      </c>
      <c r="BK361">
        <v>0</v>
      </c>
      <c r="BL361" t="s">
        <v>477</v>
      </c>
      <c r="BN361" t="s">
        <v>478</v>
      </c>
      <c r="BO361" t="s">
        <v>222</v>
      </c>
      <c r="BP361">
        <v>27870</v>
      </c>
      <c r="BQ361">
        <v>12</v>
      </c>
      <c r="BR361">
        <v>6</v>
      </c>
      <c r="BS361">
        <v>0</v>
      </c>
      <c r="BT361">
        <v>0</v>
      </c>
      <c r="BU361">
        <v>0</v>
      </c>
      <c r="BV361">
        <v>0</v>
      </c>
      <c r="BW361">
        <v>0</v>
      </c>
      <c r="BX361">
        <v>0</v>
      </c>
      <c r="BY361">
        <v>0</v>
      </c>
      <c r="BZ361">
        <v>0</v>
      </c>
      <c r="CA361">
        <v>0</v>
      </c>
      <c r="CB361">
        <v>12</v>
      </c>
      <c r="CC361">
        <v>0</v>
      </c>
      <c r="CF361">
        <v>0</v>
      </c>
      <c r="CG361">
        <v>6</v>
      </c>
      <c r="CH361">
        <v>12</v>
      </c>
      <c r="CI361" t="s">
        <v>33</v>
      </c>
      <c r="CK361">
        <v>2</v>
      </c>
    </row>
    <row r="362" spans="1:89" x14ac:dyDescent="0.35">
      <c r="A362" t="str">
        <f>_xlfn.XLOOKUP(Table1[[#This Row],[HMIS Project ID]],'Quick HIC'!G:G,'Quick HIC'!D:D,"",0)</f>
        <v>Halifax</v>
      </c>
      <c r="B362">
        <v>126</v>
      </c>
      <c r="C362" t="s">
        <v>222</v>
      </c>
      <c r="D362" t="s">
        <v>41</v>
      </c>
      <c r="E362" t="s">
        <v>270</v>
      </c>
      <c r="F362">
        <v>2026</v>
      </c>
      <c r="G362" t="s">
        <v>475</v>
      </c>
      <c r="H362">
        <v>4795</v>
      </c>
      <c r="I362" t="s">
        <v>568</v>
      </c>
      <c r="K362">
        <v>20021</v>
      </c>
      <c r="L362" s="1">
        <v>46057</v>
      </c>
      <c r="M362" t="s">
        <v>36</v>
      </c>
      <c r="N362" t="s">
        <v>234</v>
      </c>
      <c r="O362">
        <v>379083</v>
      </c>
      <c r="P362" t="s">
        <v>33</v>
      </c>
      <c r="Q362" t="s">
        <v>814</v>
      </c>
      <c r="R362" s="1">
        <v>45686</v>
      </c>
      <c r="S362" t="s">
        <v>24</v>
      </c>
      <c r="T362" s="1">
        <v>43707</v>
      </c>
      <c r="V362">
        <v>0</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0</v>
      </c>
      <c r="AP362">
        <v>0</v>
      </c>
      <c r="AQ362">
        <v>0</v>
      </c>
      <c r="AR362">
        <v>0</v>
      </c>
      <c r="AS362">
        <v>0</v>
      </c>
      <c r="AT362">
        <v>0</v>
      </c>
      <c r="AU362">
        <v>0</v>
      </c>
      <c r="AV362">
        <v>0</v>
      </c>
      <c r="AW362">
        <v>0</v>
      </c>
      <c r="AX362">
        <v>0</v>
      </c>
      <c r="AY362">
        <v>0</v>
      </c>
      <c r="AZ362">
        <v>0</v>
      </c>
      <c r="BA362">
        <v>0</v>
      </c>
      <c r="BB362">
        <v>0</v>
      </c>
      <c r="BC362">
        <v>0</v>
      </c>
      <c r="BD362">
        <v>0</v>
      </c>
      <c r="BE362">
        <v>0</v>
      </c>
      <c r="BF362">
        <v>0</v>
      </c>
      <c r="BG362">
        <v>0</v>
      </c>
      <c r="BH362">
        <v>1</v>
      </c>
      <c r="BI362" t="s">
        <v>266</v>
      </c>
      <c r="BJ362" t="s">
        <v>1067</v>
      </c>
      <c r="BK362">
        <v>0</v>
      </c>
      <c r="BL362" t="s">
        <v>569</v>
      </c>
      <c r="BN362" t="s">
        <v>478</v>
      </c>
      <c r="BO362" t="s">
        <v>222</v>
      </c>
      <c r="BP362">
        <v>27870</v>
      </c>
      <c r="BQ362">
        <v>0</v>
      </c>
      <c r="BR362">
        <v>0</v>
      </c>
      <c r="BS362">
        <v>0</v>
      </c>
      <c r="BT362">
        <v>0</v>
      </c>
      <c r="BU362">
        <v>0</v>
      </c>
      <c r="BV362">
        <v>4</v>
      </c>
      <c r="BW362">
        <v>0</v>
      </c>
      <c r="BX362">
        <v>0</v>
      </c>
      <c r="BY362">
        <v>0</v>
      </c>
      <c r="BZ362">
        <v>0</v>
      </c>
      <c r="CA362">
        <v>0</v>
      </c>
      <c r="CB362">
        <v>4</v>
      </c>
      <c r="CC362">
        <v>0</v>
      </c>
      <c r="CF362">
        <v>0</v>
      </c>
      <c r="CG362">
        <v>0</v>
      </c>
      <c r="CH362">
        <v>4</v>
      </c>
      <c r="CI362" t="s">
        <v>33</v>
      </c>
      <c r="CK362">
        <v>2</v>
      </c>
    </row>
    <row r="363" spans="1:89" x14ac:dyDescent="0.35">
      <c r="A363" t="str">
        <f>_xlfn.XLOOKUP(Table1[[#This Row],[HMIS Project ID]],'Quick HIC'!G:G,'Quick HIC'!D:D,"",0)</f>
        <v>Nash</v>
      </c>
      <c r="B363">
        <v>6</v>
      </c>
      <c r="C363" t="s">
        <v>222</v>
      </c>
      <c r="D363" t="s">
        <v>41</v>
      </c>
      <c r="E363" t="s">
        <v>270</v>
      </c>
      <c r="F363">
        <v>2026</v>
      </c>
      <c r="G363" t="s">
        <v>282</v>
      </c>
      <c r="H363">
        <v>1148</v>
      </c>
      <c r="I363" t="s">
        <v>286</v>
      </c>
      <c r="K363">
        <v>1154</v>
      </c>
      <c r="L363" s="1">
        <v>46057</v>
      </c>
      <c r="M363" t="s">
        <v>40</v>
      </c>
      <c r="O363">
        <v>372406</v>
      </c>
      <c r="P363" t="s">
        <v>34</v>
      </c>
      <c r="Q363" t="s">
        <v>814</v>
      </c>
      <c r="R363" s="1">
        <v>46057</v>
      </c>
      <c r="S363" t="s">
        <v>24</v>
      </c>
      <c r="T363" s="1">
        <v>40179</v>
      </c>
      <c r="V363">
        <v>0</v>
      </c>
      <c r="W363">
        <v>0</v>
      </c>
      <c r="X363">
        <v>0</v>
      </c>
      <c r="Y363">
        <v>0</v>
      </c>
      <c r="Z363">
        <v>0</v>
      </c>
      <c r="AA363">
        <v>0</v>
      </c>
      <c r="AB363">
        <v>0</v>
      </c>
      <c r="AC363">
        <v>0</v>
      </c>
      <c r="AD363">
        <v>0</v>
      </c>
      <c r="AE363">
        <v>0</v>
      </c>
      <c r="AF363">
        <v>0</v>
      </c>
      <c r="AG363">
        <v>0</v>
      </c>
      <c r="AH363">
        <v>0</v>
      </c>
      <c r="AI363">
        <v>0</v>
      </c>
      <c r="AJ363">
        <v>0</v>
      </c>
      <c r="AK363">
        <v>0</v>
      </c>
      <c r="AL363">
        <v>0</v>
      </c>
      <c r="AM363">
        <v>0</v>
      </c>
      <c r="AN363">
        <v>0</v>
      </c>
      <c r="AO363">
        <v>0</v>
      </c>
      <c r="AP363">
        <v>0</v>
      </c>
      <c r="AQ363">
        <v>0</v>
      </c>
      <c r="AR363">
        <v>0</v>
      </c>
      <c r="AS363">
        <v>0</v>
      </c>
      <c r="AT363">
        <v>0</v>
      </c>
      <c r="AU363">
        <v>0</v>
      </c>
      <c r="AV363">
        <v>0</v>
      </c>
      <c r="AW363">
        <v>0</v>
      </c>
      <c r="AX363">
        <v>0</v>
      </c>
      <c r="AY363">
        <v>0</v>
      </c>
      <c r="AZ363">
        <v>0</v>
      </c>
      <c r="BA363">
        <v>0</v>
      </c>
      <c r="BB363">
        <v>0</v>
      </c>
      <c r="BC363">
        <v>0</v>
      </c>
      <c r="BD363">
        <v>0</v>
      </c>
      <c r="BE363">
        <v>0</v>
      </c>
      <c r="BF363">
        <v>0</v>
      </c>
      <c r="BG363">
        <v>0</v>
      </c>
      <c r="BH363">
        <v>1</v>
      </c>
      <c r="BI363" t="s">
        <v>842</v>
      </c>
      <c r="BJ363" t="s">
        <v>1067</v>
      </c>
      <c r="BK363">
        <v>0</v>
      </c>
      <c r="BL363" t="s">
        <v>287</v>
      </c>
      <c r="BN363" t="s">
        <v>285</v>
      </c>
      <c r="BO363" t="s">
        <v>222</v>
      </c>
      <c r="BP363">
        <v>27801</v>
      </c>
      <c r="BQ363">
        <v>59</v>
      </c>
      <c r="BR363">
        <v>11</v>
      </c>
      <c r="BS363">
        <v>0</v>
      </c>
      <c r="BT363">
        <v>0</v>
      </c>
      <c r="BU363">
        <v>0</v>
      </c>
      <c r="BV363">
        <v>1</v>
      </c>
      <c r="BW363">
        <v>0</v>
      </c>
      <c r="BX363">
        <v>0</v>
      </c>
      <c r="BY363">
        <v>0</v>
      </c>
      <c r="BZ363">
        <v>0</v>
      </c>
      <c r="CA363">
        <v>0</v>
      </c>
      <c r="CB363">
        <v>60</v>
      </c>
      <c r="CC363">
        <v>0</v>
      </c>
      <c r="CF363">
        <v>0</v>
      </c>
      <c r="CG363">
        <v>26</v>
      </c>
      <c r="CH363">
        <v>60</v>
      </c>
      <c r="CI363" t="s">
        <v>33</v>
      </c>
      <c r="CK363">
        <v>2</v>
      </c>
    </row>
    <row r="364" spans="1:89" x14ac:dyDescent="0.35">
      <c r="A364" t="str">
        <f>_xlfn.XLOOKUP(Table1[[#This Row],[HMIS Project ID]],'Quick HIC'!G:G,'Quick HIC'!D:D,"",0)</f>
        <v>Nash</v>
      </c>
      <c r="B364">
        <v>5</v>
      </c>
      <c r="C364" t="s">
        <v>222</v>
      </c>
      <c r="D364" t="s">
        <v>41</v>
      </c>
      <c r="E364" t="s">
        <v>270</v>
      </c>
      <c r="F364">
        <v>2026</v>
      </c>
      <c r="G364" t="s">
        <v>282</v>
      </c>
      <c r="H364">
        <v>1148</v>
      </c>
      <c r="I364" t="s">
        <v>283</v>
      </c>
      <c r="K364">
        <v>1153</v>
      </c>
      <c r="L364" s="1">
        <v>46057</v>
      </c>
      <c r="M364" t="s">
        <v>36</v>
      </c>
      <c r="N364" t="s">
        <v>234</v>
      </c>
      <c r="O364">
        <v>372406</v>
      </c>
      <c r="P364" t="s">
        <v>34</v>
      </c>
      <c r="Q364" t="s">
        <v>814</v>
      </c>
      <c r="R364" s="1">
        <v>45989</v>
      </c>
      <c r="S364" t="s">
        <v>24</v>
      </c>
      <c r="T364" s="1">
        <v>40179</v>
      </c>
      <c r="V364">
        <v>0</v>
      </c>
      <c r="W364">
        <v>0</v>
      </c>
      <c r="X364">
        <v>0</v>
      </c>
      <c r="Y364">
        <v>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v>0</v>
      </c>
      <c r="AS364">
        <v>0</v>
      </c>
      <c r="AT364">
        <v>0</v>
      </c>
      <c r="AU364">
        <v>0</v>
      </c>
      <c r="AV364">
        <v>0</v>
      </c>
      <c r="AW364">
        <v>0</v>
      </c>
      <c r="AX364">
        <v>0</v>
      </c>
      <c r="AY364">
        <v>0</v>
      </c>
      <c r="AZ364">
        <v>0</v>
      </c>
      <c r="BA364">
        <v>0</v>
      </c>
      <c r="BB364">
        <v>0</v>
      </c>
      <c r="BC364">
        <v>0</v>
      </c>
      <c r="BD364">
        <v>0</v>
      </c>
      <c r="BE364">
        <v>0</v>
      </c>
      <c r="BF364">
        <v>0</v>
      </c>
      <c r="BG364">
        <v>0</v>
      </c>
      <c r="BH364">
        <v>1</v>
      </c>
      <c r="BI364" t="s">
        <v>266</v>
      </c>
      <c r="BJ364" t="s">
        <v>1067</v>
      </c>
      <c r="BK364">
        <v>0</v>
      </c>
      <c r="BL364" t="s">
        <v>284</v>
      </c>
      <c r="BN364" t="s">
        <v>285</v>
      </c>
      <c r="BO364" t="s">
        <v>222</v>
      </c>
      <c r="BP364">
        <v>27804</v>
      </c>
      <c r="BQ364">
        <v>0</v>
      </c>
      <c r="BR364">
        <v>0</v>
      </c>
      <c r="BS364">
        <v>0</v>
      </c>
      <c r="BT364">
        <v>0</v>
      </c>
      <c r="BU364">
        <v>0</v>
      </c>
      <c r="BV364">
        <v>58</v>
      </c>
      <c r="BW364">
        <v>0</v>
      </c>
      <c r="BX364">
        <v>0</v>
      </c>
      <c r="BY364">
        <v>0</v>
      </c>
      <c r="BZ364">
        <v>0</v>
      </c>
      <c r="CA364">
        <v>0</v>
      </c>
      <c r="CB364">
        <v>58</v>
      </c>
      <c r="CC364">
        <v>0</v>
      </c>
      <c r="CF364">
        <v>0</v>
      </c>
      <c r="CG364">
        <v>38</v>
      </c>
      <c r="CH364">
        <v>58</v>
      </c>
      <c r="CI364" t="s">
        <v>33</v>
      </c>
      <c r="CK364">
        <v>2</v>
      </c>
    </row>
    <row r="365" spans="1:89" x14ac:dyDescent="0.35">
      <c r="A365" t="str">
        <f>_xlfn.XLOOKUP(Table1[[#This Row],[HMIS Project ID]],'Quick HIC'!G:G,'Quick HIC'!D:D,"",0)</f>
        <v>Multiple</v>
      </c>
      <c r="B365">
        <v>188</v>
      </c>
      <c r="C365" t="s">
        <v>222</v>
      </c>
      <c r="D365" t="s">
        <v>41</v>
      </c>
      <c r="E365" t="s">
        <v>270</v>
      </c>
      <c r="F365">
        <v>2026</v>
      </c>
      <c r="G365" t="s">
        <v>914</v>
      </c>
      <c r="H365">
        <v>20598</v>
      </c>
      <c r="I365" t="s">
        <v>915</v>
      </c>
      <c r="K365">
        <v>20599</v>
      </c>
      <c r="L365" s="1">
        <v>46057</v>
      </c>
      <c r="M365" t="s">
        <v>39</v>
      </c>
      <c r="O365">
        <v>379057</v>
      </c>
      <c r="P365" t="s">
        <v>33</v>
      </c>
      <c r="Q365" t="s">
        <v>814</v>
      </c>
      <c r="R365" s="1">
        <v>45322</v>
      </c>
      <c r="S365" t="s">
        <v>24</v>
      </c>
      <c r="T365" s="1">
        <v>41668</v>
      </c>
      <c r="V365">
        <v>0</v>
      </c>
      <c r="W365">
        <v>0</v>
      </c>
      <c r="X365">
        <v>0</v>
      </c>
      <c r="Y365">
        <v>0</v>
      </c>
      <c r="Z365">
        <v>0</v>
      </c>
      <c r="AA365">
        <v>0</v>
      </c>
      <c r="AB365">
        <v>0</v>
      </c>
      <c r="AC365">
        <v>0</v>
      </c>
      <c r="AD365">
        <v>0</v>
      </c>
      <c r="AE365">
        <v>0</v>
      </c>
      <c r="AF365">
        <v>0</v>
      </c>
      <c r="AG365">
        <v>0</v>
      </c>
      <c r="AH365">
        <v>0</v>
      </c>
      <c r="AI365">
        <v>0</v>
      </c>
      <c r="AJ365">
        <v>0</v>
      </c>
      <c r="AK365">
        <v>0</v>
      </c>
      <c r="AL365">
        <v>0</v>
      </c>
      <c r="AM365">
        <v>1</v>
      </c>
      <c r="AN365">
        <v>0</v>
      </c>
      <c r="AO365">
        <v>0</v>
      </c>
      <c r="AP365">
        <v>0</v>
      </c>
      <c r="AQ365">
        <v>0</v>
      </c>
      <c r="AR365">
        <v>0</v>
      </c>
      <c r="AS365">
        <v>0</v>
      </c>
      <c r="AT365">
        <v>0</v>
      </c>
      <c r="AU365">
        <v>0</v>
      </c>
      <c r="AV365">
        <v>0</v>
      </c>
      <c r="AW365">
        <v>0</v>
      </c>
      <c r="AX365">
        <v>0</v>
      </c>
      <c r="AY365">
        <v>0</v>
      </c>
      <c r="AZ365">
        <v>0</v>
      </c>
      <c r="BA365">
        <v>0</v>
      </c>
      <c r="BB365">
        <v>0</v>
      </c>
      <c r="BC365">
        <v>0</v>
      </c>
      <c r="BD365">
        <v>0</v>
      </c>
      <c r="BE365">
        <v>0</v>
      </c>
      <c r="BF365">
        <v>0</v>
      </c>
      <c r="BG365">
        <v>0</v>
      </c>
      <c r="BH365">
        <v>0</v>
      </c>
      <c r="BJ365" t="s">
        <v>1068</v>
      </c>
      <c r="BK365">
        <v>0</v>
      </c>
      <c r="BL365" t="s">
        <v>916</v>
      </c>
      <c r="BN365" t="s">
        <v>917</v>
      </c>
      <c r="BO365" t="s">
        <v>222</v>
      </c>
      <c r="BP365">
        <v>27028</v>
      </c>
      <c r="BQ365">
        <v>0</v>
      </c>
      <c r="BR365">
        <v>0</v>
      </c>
      <c r="BS365">
        <v>0</v>
      </c>
      <c r="BT365">
        <v>0</v>
      </c>
      <c r="BU365">
        <v>0</v>
      </c>
      <c r="BV365">
        <v>0</v>
      </c>
      <c r="BW365">
        <v>0</v>
      </c>
      <c r="BX365">
        <v>0</v>
      </c>
      <c r="BY365">
        <v>0</v>
      </c>
      <c r="BZ365">
        <v>0</v>
      </c>
      <c r="CA365">
        <v>0</v>
      </c>
      <c r="CB365">
        <v>0</v>
      </c>
      <c r="CC365">
        <v>0</v>
      </c>
      <c r="CF365">
        <v>0</v>
      </c>
      <c r="CG365">
        <v>0</v>
      </c>
      <c r="CH365">
        <v>0</v>
      </c>
      <c r="CI365" t="s">
        <v>33</v>
      </c>
      <c r="CK365">
        <v>2</v>
      </c>
    </row>
    <row r="366" spans="1:89" x14ac:dyDescent="0.35">
      <c r="A366" t="str">
        <f>_xlfn.XLOOKUP(Table1[[#This Row],[HMIS Project ID]],'Quick HIC'!G:G,'Quick HIC'!D:D,"",0)</f>
        <v>Multiple</v>
      </c>
      <c r="B366">
        <v>25</v>
      </c>
      <c r="C366" t="s">
        <v>222</v>
      </c>
      <c r="D366" t="s">
        <v>41</v>
      </c>
      <c r="E366" t="s">
        <v>270</v>
      </c>
      <c r="F366">
        <v>2026</v>
      </c>
      <c r="G366" t="s">
        <v>334</v>
      </c>
      <c r="H366">
        <v>325</v>
      </c>
      <c r="I366" t="s">
        <v>346</v>
      </c>
      <c r="K366">
        <v>1924</v>
      </c>
      <c r="L366" s="1">
        <v>46057</v>
      </c>
      <c r="M366" t="s">
        <v>38</v>
      </c>
      <c r="O366">
        <v>379113</v>
      </c>
      <c r="P366" t="s">
        <v>34</v>
      </c>
      <c r="Q366" t="s">
        <v>814</v>
      </c>
      <c r="R366" s="1">
        <v>45686</v>
      </c>
      <c r="S366" t="s">
        <v>24</v>
      </c>
      <c r="T366" s="1">
        <v>39721</v>
      </c>
      <c r="V366">
        <v>0</v>
      </c>
      <c r="W366">
        <v>0</v>
      </c>
      <c r="X366">
        <v>0</v>
      </c>
      <c r="Y366">
        <v>0</v>
      </c>
      <c r="Z366">
        <v>0</v>
      </c>
      <c r="AA366">
        <v>1</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c r="AX366">
        <v>0</v>
      </c>
      <c r="AY366">
        <v>0</v>
      </c>
      <c r="AZ366">
        <v>0</v>
      </c>
      <c r="BA366">
        <v>0</v>
      </c>
      <c r="BB366">
        <v>0</v>
      </c>
      <c r="BC366">
        <v>0</v>
      </c>
      <c r="BD366">
        <v>0</v>
      </c>
      <c r="BE366">
        <v>0</v>
      </c>
      <c r="BF366">
        <v>0</v>
      </c>
      <c r="BG366">
        <v>0</v>
      </c>
      <c r="BH366">
        <v>0</v>
      </c>
      <c r="BJ366" t="s">
        <v>1068</v>
      </c>
      <c r="BK366">
        <v>0</v>
      </c>
      <c r="BL366" t="s">
        <v>336</v>
      </c>
      <c r="BN366" t="s">
        <v>337</v>
      </c>
      <c r="BO366" t="s">
        <v>222</v>
      </c>
      <c r="BP366">
        <v>28752</v>
      </c>
      <c r="BQ366">
        <v>3</v>
      </c>
      <c r="BR366">
        <v>1</v>
      </c>
      <c r="BS366">
        <v>0</v>
      </c>
      <c r="BT366">
        <v>0</v>
      </c>
      <c r="BU366">
        <v>0</v>
      </c>
      <c r="BV366">
        <v>3</v>
      </c>
      <c r="BW366">
        <v>0</v>
      </c>
      <c r="BX366">
        <v>0</v>
      </c>
      <c r="BY366">
        <v>0</v>
      </c>
      <c r="BZ366">
        <v>0</v>
      </c>
      <c r="CA366">
        <v>0</v>
      </c>
      <c r="CB366">
        <v>6</v>
      </c>
      <c r="CC366">
        <v>0</v>
      </c>
      <c r="CF366">
        <v>0</v>
      </c>
      <c r="CG366">
        <v>6</v>
      </c>
      <c r="CH366">
        <v>6</v>
      </c>
      <c r="CI366" t="s">
        <v>33</v>
      </c>
      <c r="CK366">
        <v>2</v>
      </c>
    </row>
    <row r="367" spans="1:89" x14ac:dyDescent="0.35">
      <c r="A367" t="str">
        <f>_xlfn.XLOOKUP(Table1[[#This Row],[HMIS Project ID]],'Quick HIC'!G:G,'Quick HIC'!D:D,"",0)</f>
        <v>Multiple</v>
      </c>
      <c r="B367">
        <v>74</v>
      </c>
      <c r="C367" t="s">
        <v>222</v>
      </c>
      <c r="D367" t="s">
        <v>41</v>
      </c>
      <c r="E367" t="s">
        <v>270</v>
      </c>
      <c r="F367">
        <v>2026</v>
      </c>
      <c r="G367" t="s">
        <v>334</v>
      </c>
      <c r="H367">
        <v>325</v>
      </c>
      <c r="I367" t="s">
        <v>469</v>
      </c>
      <c r="K367">
        <v>5102</v>
      </c>
      <c r="L367" s="1">
        <v>46057</v>
      </c>
      <c r="M367" t="s">
        <v>38</v>
      </c>
      <c r="O367">
        <v>379113</v>
      </c>
      <c r="P367" t="s">
        <v>34</v>
      </c>
      <c r="Q367" t="s">
        <v>814</v>
      </c>
      <c r="R367" s="1">
        <v>46057</v>
      </c>
      <c r="S367" t="s">
        <v>24</v>
      </c>
      <c r="T367" s="1">
        <v>41086</v>
      </c>
      <c r="V367">
        <v>0</v>
      </c>
      <c r="W367">
        <v>0</v>
      </c>
      <c r="X367">
        <v>0</v>
      </c>
      <c r="Y367">
        <v>0</v>
      </c>
      <c r="Z367">
        <v>0</v>
      </c>
      <c r="AA367">
        <v>1</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c r="AU367">
        <v>0</v>
      </c>
      <c r="AV367">
        <v>0</v>
      </c>
      <c r="AW367">
        <v>0</v>
      </c>
      <c r="AX367">
        <v>0</v>
      </c>
      <c r="AY367">
        <v>0</v>
      </c>
      <c r="AZ367">
        <v>0</v>
      </c>
      <c r="BA367">
        <v>0</v>
      </c>
      <c r="BB367">
        <v>0</v>
      </c>
      <c r="BC367">
        <v>0</v>
      </c>
      <c r="BD367">
        <v>0</v>
      </c>
      <c r="BE367">
        <v>0</v>
      </c>
      <c r="BF367">
        <v>0</v>
      </c>
      <c r="BG367">
        <v>0</v>
      </c>
      <c r="BH367">
        <v>0</v>
      </c>
      <c r="BJ367" t="s">
        <v>1068</v>
      </c>
      <c r="BK367">
        <v>0</v>
      </c>
      <c r="BL367" t="s">
        <v>336</v>
      </c>
      <c r="BN367" t="s">
        <v>337</v>
      </c>
      <c r="BO367" t="s">
        <v>222</v>
      </c>
      <c r="BP367">
        <v>28752</v>
      </c>
      <c r="BQ367">
        <v>46</v>
      </c>
      <c r="BR367">
        <v>14</v>
      </c>
      <c r="BS367">
        <v>0</v>
      </c>
      <c r="BT367">
        <v>0</v>
      </c>
      <c r="BU367">
        <v>46</v>
      </c>
      <c r="BV367">
        <v>43</v>
      </c>
      <c r="BW367">
        <v>0</v>
      </c>
      <c r="BX367">
        <v>0</v>
      </c>
      <c r="BY367">
        <v>43</v>
      </c>
      <c r="BZ367">
        <v>0</v>
      </c>
      <c r="CA367">
        <v>0</v>
      </c>
      <c r="CB367">
        <v>89</v>
      </c>
      <c r="CC367">
        <v>0</v>
      </c>
      <c r="CF367">
        <v>0</v>
      </c>
      <c r="CG367">
        <v>89</v>
      </c>
      <c r="CH367">
        <v>89</v>
      </c>
      <c r="CI367" t="s">
        <v>33</v>
      </c>
      <c r="CK367">
        <v>2</v>
      </c>
    </row>
    <row r="368" spans="1:89" x14ac:dyDescent="0.35">
      <c r="A368" t="str">
        <f>_xlfn.XLOOKUP(Table1[[#This Row],[HMIS Project ID]],'Quick HIC'!G:G,'Quick HIC'!D:D,"",0)</f>
        <v>Multiple</v>
      </c>
      <c r="B368">
        <v>22</v>
      </c>
      <c r="C368" t="s">
        <v>222</v>
      </c>
      <c r="D368" t="s">
        <v>41</v>
      </c>
      <c r="E368" t="s">
        <v>270</v>
      </c>
      <c r="F368">
        <v>2026</v>
      </c>
      <c r="G368" t="s">
        <v>334</v>
      </c>
      <c r="H368">
        <v>325</v>
      </c>
      <c r="I368" t="s">
        <v>335</v>
      </c>
      <c r="K368">
        <v>1815</v>
      </c>
      <c r="L368" s="1">
        <v>46057</v>
      </c>
      <c r="M368" t="s">
        <v>38</v>
      </c>
      <c r="O368">
        <v>379113</v>
      </c>
      <c r="P368" t="s">
        <v>34</v>
      </c>
      <c r="Q368" t="s">
        <v>814</v>
      </c>
      <c r="R368" s="1">
        <v>46057</v>
      </c>
      <c r="S368" t="s">
        <v>24</v>
      </c>
      <c r="T368" s="1">
        <v>40323</v>
      </c>
      <c r="V368">
        <v>0</v>
      </c>
      <c r="W368">
        <v>0</v>
      </c>
      <c r="X368">
        <v>0</v>
      </c>
      <c r="Y368">
        <v>0</v>
      </c>
      <c r="Z368">
        <v>0</v>
      </c>
      <c r="AA368">
        <v>1</v>
      </c>
      <c r="AB368">
        <v>0</v>
      </c>
      <c r="AC368">
        <v>0</v>
      </c>
      <c r="AD368">
        <v>0</v>
      </c>
      <c r="AE368">
        <v>0</v>
      </c>
      <c r="AF368">
        <v>0</v>
      </c>
      <c r="AG368">
        <v>0</v>
      </c>
      <c r="AH368">
        <v>0</v>
      </c>
      <c r="AI368">
        <v>0</v>
      </c>
      <c r="AJ368">
        <v>0</v>
      </c>
      <c r="AK368">
        <v>0</v>
      </c>
      <c r="AL368">
        <v>0</v>
      </c>
      <c r="AM368">
        <v>0</v>
      </c>
      <c r="AN368">
        <v>0</v>
      </c>
      <c r="AO368">
        <v>0</v>
      </c>
      <c r="AP368">
        <v>0</v>
      </c>
      <c r="AQ368">
        <v>0</v>
      </c>
      <c r="AR368">
        <v>0</v>
      </c>
      <c r="AS368">
        <v>0</v>
      </c>
      <c r="AT368">
        <v>0</v>
      </c>
      <c r="AU368">
        <v>0</v>
      </c>
      <c r="AV368">
        <v>0</v>
      </c>
      <c r="AW368">
        <v>0</v>
      </c>
      <c r="AX368">
        <v>0</v>
      </c>
      <c r="AY368">
        <v>0</v>
      </c>
      <c r="AZ368">
        <v>0</v>
      </c>
      <c r="BA368">
        <v>0</v>
      </c>
      <c r="BB368">
        <v>0</v>
      </c>
      <c r="BC368">
        <v>0</v>
      </c>
      <c r="BD368">
        <v>0</v>
      </c>
      <c r="BE368">
        <v>0</v>
      </c>
      <c r="BF368">
        <v>0</v>
      </c>
      <c r="BG368">
        <v>0</v>
      </c>
      <c r="BH368">
        <v>0</v>
      </c>
      <c r="BJ368" t="s">
        <v>1068</v>
      </c>
      <c r="BK368">
        <v>0</v>
      </c>
      <c r="BL368" t="s">
        <v>336</v>
      </c>
      <c r="BN368" t="s">
        <v>337</v>
      </c>
      <c r="BO368" t="s">
        <v>222</v>
      </c>
      <c r="BP368">
        <v>28786</v>
      </c>
      <c r="BQ368">
        <v>29</v>
      </c>
      <c r="BR368">
        <v>9</v>
      </c>
      <c r="BS368">
        <v>0</v>
      </c>
      <c r="BT368">
        <v>0</v>
      </c>
      <c r="BU368">
        <v>29</v>
      </c>
      <c r="BV368">
        <v>42</v>
      </c>
      <c r="BW368">
        <v>0</v>
      </c>
      <c r="BX368">
        <v>0</v>
      </c>
      <c r="BY368">
        <v>42</v>
      </c>
      <c r="BZ368">
        <v>0</v>
      </c>
      <c r="CA368">
        <v>0</v>
      </c>
      <c r="CB368">
        <v>71</v>
      </c>
      <c r="CC368">
        <v>0</v>
      </c>
      <c r="CF368">
        <v>0</v>
      </c>
      <c r="CG368">
        <v>71</v>
      </c>
      <c r="CH368">
        <v>71</v>
      </c>
      <c r="CI368" t="s">
        <v>33</v>
      </c>
      <c r="CK368">
        <v>2</v>
      </c>
    </row>
    <row r="369" spans="1:89" x14ac:dyDescent="0.35">
      <c r="A369" t="str">
        <f>_xlfn.XLOOKUP(Table1[[#This Row],[HMIS Project ID]],'Quick HIC'!G:G,'Quick HIC'!D:D,"",0)</f>
        <v>Multiple</v>
      </c>
      <c r="B369">
        <v>77</v>
      </c>
      <c r="C369" t="s">
        <v>222</v>
      </c>
      <c r="D369" t="s">
        <v>41</v>
      </c>
      <c r="E369" t="s">
        <v>270</v>
      </c>
      <c r="F369">
        <v>2026</v>
      </c>
      <c r="G369" t="s">
        <v>474</v>
      </c>
      <c r="H369">
        <v>5446</v>
      </c>
      <c r="I369" t="s">
        <v>872</v>
      </c>
      <c r="K369">
        <v>5451</v>
      </c>
      <c r="L369" s="1">
        <v>46057</v>
      </c>
      <c r="M369" t="s">
        <v>39</v>
      </c>
      <c r="O369">
        <v>372406</v>
      </c>
      <c r="P369" t="s">
        <v>34</v>
      </c>
      <c r="Q369" t="s">
        <v>814</v>
      </c>
      <c r="R369" s="1">
        <v>46057</v>
      </c>
      <c r="S369" t="s">
        <v>24</v>
      </c>
      <c r="T369" s="1">
        <v>40179</v>
      </c>
      <c r="V369">
        <v>0</v>
      </c>
      <c r="W369">
        <v>0</v>
      </c>
      <c r="X369">
        <v>0</v>
      </c>
      <c r="Y369">
        <v>0</v>
      </c>
      <c r="Z369">
        <v>0</v>
      </c>
      <c r="AA369">
        <v>0</v>
      </c>
      <c r="AB369">
        <v>0</v>
      </c>
      <c r="AC369">
        <v>0</v>
      </c>
      <c r="AD369">
        <v>0</v>
      </c>
      <c r="AE369">
        <v>0</v>
      </c>
      <c r="AF369">
        <v>0</v>
      </c>
      <c r="AG369">
        <v>0</v>
      </c>
      <c r="AH369">
        <v>0</v>
      </c>
      <c r="AI369">
        <v>0</v>
      </c>
      <c r="AJ369">
        <v>0</v>
      </c>
      <c r="AK369">
        <v>0</v>
      </c>
      <c r="AL369">
        <v>0</v>
      </c>
      <c r="AM369">
        <v>1</v>
      </c>
      <c r="AN369">
        <v>0</v>
      </c>
      <c r="AO369">
        <v>0</v>
      </c>
      <c r="AP369">
        <v>0</v>
      </c>
      <c r="AQ369">
        <v>0</v>
      </c>
      <c r="AR369">
        <v>0</v>
      </c>
      <c r="AS369">
        <v>0</v>
      </c>
      <c r="AT369">
        <v>0</v>
      </c>
      <c r="AU369">
        <v>0</v>
      </c>
      <c r="AV369">
        <v>0</v>
      </c>
      <c r="AW369">
        <v>0</v>
      </c>
      <c r="AX369">
        <v>0</v>
      </c>
      <c r="AY369">
        <v>0</v>
      </c>
      <c r="AZ369">
        <v>0</v>
      </c>
      <c r="BA369">
        <v>0</v>
      </c>
      <c r="BB369">
        <v>0</v>
      </c>
      <c r="BC369">
        <v>0</v>
      </c>
      <c r="BD369">
        <v>0</v>
      </c>
      <c r="BE369">
        <v>0</v>
      </c>
      <c r="BF369">
        <v>0</v>
      </c>
      <c r="BG369">
        <v>0</v>
      </c>
      <c r="BH369">
        <v>0</v>
      </c>
      <c r="BJ369" t="s">
        <v>1068</v>
      </c>
      <c r="BK369">
        <v>0</v>
      </c>
      <c r="BL369" t="s">
        <v>242</v>
      </c>
      <c r="BN369" t="s">
        <v>25</v>
      </c>
      <c r="BO369" t="s">
        <v>222</v>
      </c>
      <c r="BP369">
        <v>27804</v>
      </c>
      <c r="BQ369">
        <v>44</v>
      </c>
      <c r="BR369">
        <v>14</v>
      </c>
      <c r="BS369">
        <v>44</v>
      </c>
      <c r="BT369">
        <v>0</v>
      </c>
      <c r="BU369">
        <v>0</v>
      </c>
      <c r="BV369">
        <v>95</v>
      </c>
      <c r="BW369">
        <v>95</v>
      </c>
      <c r="BX369">
        <v>0</v>
      </c>
      <c r="BY369">
        <v>0</v>
      </c>
      <c r="BZ369">
        <v>0</v>
      </c>
      <c r="CA369">
        <v>0</v>
      </c>
      <c r="CB369">
        <v>139</v>
      </c>
      <c r="CC369">
        <v>0</v>
      </c>
      <c r="CF369">
        <v>0</v>
      </c>
      <c r="CG369">
        <v>139</v>
      </c>
      <c r="CH369">
        <v>139</v>
      </c>
      <c r="CI369" t="s">
        <v>33</v>
      </c>
      <c r="CK369">
        <v>2</v>
      </c>
    </row>
    <row r="370" spans="1:89" x14ac:dyDescent="0.35">
      <c r="A370" t="str">
        <f>_xlfn.XLOOKUP(Table1[[#This Row],[HMIS Project ID]],'Quick HIC'!G:G,'Quick HIC'!D:D,"",0)</f>
        <v>Wayne</v>
      </c>
      <c r="B370">
        <v>91</v>
      </c>
      <c r="C370" t="s">
        <v>222</v>
      </c>
      <c r="D370" t="s">
        <v>41</v>
      </c>
      <c r="E370" t="s">
        <v>270</v>
      </c>
      <c r="F370">
        <v>2026</v>
      </c>
      <c r="G370" t="s">
        <v>500</v>
      </c>
      <c r="H370">
        <v>1810</v>
      </c>
      <c r="I370" t="s">
        <v>501</v>
      </c>
      <c r="K370">
        <v>6785</v>
      </c>
      <c r="L370" s="1">
        <v>46057</v>
      </c>
      <c r="M370" t="s">
        <v>36</v>
      </c>
      <c r="N370" t="s">
        <v>234</v>
      </c>
      <c r="O370">
        <v>379191</v>
      </c>
      <c r="P370" t="s">
        <v>32</v>
      </c>
      <c r="Q370" t="s">
        <v>814</v>
      </c>
      <c r="R370" s="1">
        <v>46057</v>
      </c>
      <c r="S370" t="s">
        <v>42</v>
      </c>
      <c r="T370" s="1">
        <v>40179</v>
      </c>
      <c r="V370">
        <v>0</v>
      </c>
      <c r="W370">
        <v>0</v>
      </c>
      <c r="X370">
        <v>0</v>
      </c>
      <c r="Y370">
        <v>0</v>
      </c>
      <c r="Z370">
        <v>0</v>
      </c>
      <c r="AA370">
        <v>0</v>
      </c>
      <c r="AB370">
        <v>0</v>
      </c>
      <c r="AC370">
        <v>0</v>
      </c>
      <c r="AD370">
        <v>0</v>
      </c>
      <c r="AE370">
        <v>0</v>
      </c>
      <c r="AF370">
        <v>0</v>
      </c>
      <c r="AG370">
        <v>0</v>
      </c>
      <c r="AH370">
        <v>0</v>
      </c>
      <c r="AI370">
        <v>0</v>
      </c>
      <c r="AJ370">
        <v>0</v>
      </c>
      <c r="AK370">
        <v>0</v>
      </c>
      <c r="AL370">
        <v>0</v>
      </c>
      <c r="AM370">
        <v>0</v>
      </c>
      <c r="AN370">
        <v>0</v>
      </c>
      <c r="AO370">
        <v>0</v>
      </c>
      <c r="AP370">
        <v>0</v>
      </c>
      <c r="AQ370">
        <v>0</v>
      </c>
      <c r="AR370">
        <v>0</v>
      </c>
      <c r="AS370">
        <v>0</v>
      </c>
      <c r="AT370">
        <v>0</v>
      </c>
      <c r="AU370">
        <v>0</v>
      </c>
      <c r="AV370">
        <v>0</v>
      </c>
      <c r="AW370">
        <v>0</v>
      </c>
      <c r="AX370">
        <v>0</v>
      </c>
      <c r="AY370">
        <v>0</v>
      </c>
      <c r="AZ370">
        <v>0</v>
      </c>
      <c r="BA370">
        <v>0</v>
      </c>
      <c r="BB370">
        <v>0</v>
      </c>
      <c r="BC370">
        <v>0</v>
      </c>
      <c r="BD370">
        <v>0</v>
      </c>
      <c r="BE370">
        <v>0</v>
      </c>
      <c r="BF370">
        <v>0</v>
      </c>
      <c r="BG370">
        <v>0</v>
      </c>
      <c r="BH370">
        <v>1</v>
      </c>
      <c r="BI370" t="s">
        <v>502</v>
      </c>
      <c r="BJ370" t="s">
        <v>1067</v>
      </c>
      <c r="BK370">
        <v>1</v>
      </c>
      <c r="BN370" t="s">
        <v>320</v>
      </c>
      <c r="BO370" t="s">
        <v>222</v>
      </c>
      <c r="BP370">
        <v>27530</v>
      </c>
      <c r="BQ370">
        <v>15</v>
      </c>
      <c r="BR370">
        <v>5</v>
      </c>
      <c r="BS370">
        <v>0</v>
      </c>
      <c r="BT370">
        <v>0</v>
      </c>
      <c r="BU370">
        <v>0</v>
      </c>
      <c r="BV370">
        <v>0</v>
      </c>
      <c r="BW370">
        <v>0</v>
      </c>
      <c r="BX370">
        <v>0</v>
      </c>
      <c r="BY370">
        <v>0</v>
      </c>
      <c r="BZ370">
        <v>0</v>
      </c>
      <c r="CA370">
        <v>0</v>
      </c>
      <c r="CB370">
        <v>15</v>
      </c>
      <c r="CC370">
        <v>0</v>
      </c>
      <c r="CF370">
        <v>0</v>
      </c>
      <c r="CG370">
        <v>7</v>
      </c>
      <c r="CH370">
        <v>15</v>
      </c>
      <c r="CI370" t="s">
        <v>33</v>
      </c>
      <c r="CK370">
        <v>2</v>
      </c>
    </row>
    <row r="371" spans="1:89" x14ac:dyDescent="0.35">
      <c r="A371" t="str">
        <f>_xlfn.XLOOKUP(Table1[[#This Row],[HMIS Project ID]],'Quick HIC'!G:G,'Quick HIC'!D:D,"",0)</f>
        <v>Wilson</v>
      </c>
      <c r="B371">
        <v>2</v>
      </c>
      <c r="C371" t="s">
        <v>222</v>
      </c>
      <c r="D371" t="s">
        <v>41</v>
      </c>
      <c r="E371" t="s">
        <v>270</v>
      </c>
      <c r="F371">
        <v>2026</v>
      </c>
      <c r="G371" t="s">
        <v>273</v>
      </c>
      <c r="H371">
        <v>547</v>
      </c>
      <c r="I371" t="s">
        <v>274</v>
      </c>
      <c r="K371">
        <v>548</v>
      </c>
      <c r="L371" s="1">
        <v>46057</v>
      </c>
      <c r="M371" t="s">
        <v>36</v>
      </c>
      <c r="N371" t="s">
        <v>234</v>
      </c>
      <c r="O371">
        <v>379195</v>
      </c>
      <c r="P371" t="s">
        <v>32</v>
      </c>
      <c r="Q371" t="s">
        <v>814</v>
      </c>
      <c r="R371" s="1">
        <v>45322</v>
      </c>
      <c r="S371" t="s">
        <v>42</v>
      </c>
      <c r="T371" s="1">
        <v>38849</v>
      </c>
      <c r="V371">
        <v>0</v>
      </c>
      <c r="W371">
        <v>0</v>
      </c>
      <c r="X371">
        <v>0</v>
      </c>
      <c r="Y371">
        <v>0</v>
      </c>
      <c r="Z371">
        <v>0</v>
      </c>
      <c r="AA371">
        <v>0</v>
      </c>
      <c r="AB371">
        <v>0</v>
      </c>
      <c r="AC371">
        <v>0</v>
      </c>
      <c r="AD371">
        <v>0</v>
      </c>
      <c r="AE371">
        <v>0</v>
      </c>
      <c r="AF371">
        <v>0</v>
      </c>
      <c r="AG371">
        <v>0</v>
      </c>
      <c r="AH371">
        <v>0</v>
      </c>
      <c r="AI371">
        <v>0</v>
      </c>
      <c r="AJ371">
        <v>0</v>
      </c>
      <c r="AK371">
        <v>0</v>
      </c>
      <c r="AL371">
        <v>0</v>
      </c>
      <c r="AM371">
        <v>0</v>
      </c>
      <c r="AN371">
        <v>0</v>
      </c>
      <c r="AO371">
        <v>0</v>
      </c>
      <c r="AP371">
        <v>0</v>
      </c>
      <c r="AQ371">
        <v>0</v>
      </c>
      <c r="AR371">
        <v>0</v>
      </c>
      <c r="AS371">
        <v>0</v>
      </c>
      <c r="AT371">
        <v>0</v>
      </c>
      <c r="AU371">
        <v>0</v>
      </c>
      <c r="AV371">
        <v>0</v>
      </c>
      <c r="AW371">
        <v>0</v>
      </c>
      <c r="AX371">
        <v>0</v>
      </c>
      <c r="AY371">
        <v>0</v>
      </c>
      <c r="AZ371">
        <v>0</v>
      </c>
      <c r="BA371">
        <v>0</v>
      </c>
      <c r="BB371">
        <v>0</v>
      </c>
      <c r="BC371">
        <v>0</v>
      </c>
      <c r="BD371">
        <v>0</v>
      </c>
      <c r="BE371">
        <v>0</v>
      </c>
      <c r="BF371">
        <v>0</v>
      </c>
      <c r="BG371">
        <v>0</v>
      </c>
      <c r="BH371">
        <v>1</v>
      </c>
      <c r="BI371" t="s">
        <v>838</v>
      </c>
      <c r="BJ371" t="s">
        <v>1067</v>
      </c>
      <c r="BK371">
        <v>1</v>
      </c>
      <c r="BN371" t="s">
        <v>109</v>
      </c>
      <c r="BO371" t="s">
        <v>222</v>
      </c>
      <c r="BP371">
        <v>27894</v>
      </c>
      <c r="BQ371">
        <v>11</v>
      </c>
      <c r="BR371">
        <v>3</v>
      </c>
      <c r="BS371">
        <v>0</v>
      </c>
      <c r="BT371">
        <v>0</v>
      </c>
      <c r="BU371">
        <v>0</v>
      </c>
      <c r="BV371">
        <v>8</v>
      </c>
      <c r="BW371">
        <v>0</v>
      </c>
      <c r="BX371">
        <v>0</v>
      </c>
      <c r="BY371">
        <v>0</v>
      </c>
      <c r="BZ371">
        <v>0</v>
      </c>
      <c r="CA371">
        <v>0</v>
      </c>
      <c r="CB371">
        <v>19</v>
      </c>
      <c r="CC371">
        <v>0</v>
      </c>
      <c r="CF371">
        <v>0</v>
      </c>
      <c r="CG371">
        <v>4</v>
      </c>
      <c r="CH371">
        <v>19</v>
      </c>
      <c r="CI371" t="s">
        <v>33</v>
      </c>
      <c r="CK371">
        <v>2</v>
      </c>
    </row>
    <row r="372" spans="1:89" x14ac:dyDescent="0.35">
      <c r="A372" t="str">
        <f>_xlfn.XLOOKUP(Table1[[#This Row],[HMIS Project ID]],'Quick HIC'!G:G,'Quick HIC'!D:D,"",0)</f>
        <v>Onslow</v>
      </c>
      <c r="B372">
        <v>109</v>
      </c>
      <c r="C372" t="s">
        <v>222</v>
      </c>
      <c r="D372" t="s">
        <v>41</v>
      </c>
      <c r="E372" t="s">
        <v>270</v>
      </c>
      <c r="F372">
        <v>2026</v>
      </c>
      <c r="G372" t="s">
        <v>541</v>
      </c>
      <c r="H372">
        <v>7067</v>
      </c>
      <c r="I372" t="s">
        <v>542</v>
      </c>
      <c r="K372">
        <v>7068</v>
      </c>
      <c r="L372" s="1">
        <v>46057</v>
      </c>
      <c r="M372" t="s">
        <v>39</v>
      </c>
      <c r="O372">
        <v>379133</v>
      </c>
      <c r="P372" t="s">
        <v>34</v>
      </c>
      <c r="Q372" t="s">
        <v>814</v>
      </c>
      <c r="R372" s="1">
        <v>46057</v>
      </c>
      <c r="S372" t="s">
        <v>24</v>
      </c>
      <c r="T372" s="1">
        <v>42644</v>
      </c>
      <c r="V372">
        <v>0</v>
      </c>
      <c r="W372">
        <v>0</v>
      </c>
      <c r="X372">
        <v>0</v>
      </c>
      <c r="Y372">
        <v>0</v>
      </c>
      <c r="Z372">
        <v>0</v>
      </c>
      <c r="AA372">
        <v>0</v>
      </c>
      <c r="AB372">
        <v>0</v>
      </c>
      <c r="AC372">
        <v>0</v>
      </c>
      <c r="AD372">
        <v>0</v>
      </c>
      <c r="AE372">
        <v>0</v>
      </c>
      <c r="AF372">
        <v>0</v>
      </c>
      <c r="AG372">
        <v>0</v>
      </c>
      <c r="AH372">
        <v>0</v>
      </c>
      <c r="AI372">
        <v>0</v>
      </c>
      <c r="AJ372">
        <v>0</v>
      </c>
      <c r="AK372">
        <v>0</v>
      </c>
      <c r="AL372">
        <v>0</v>
      </c>
      <c r="AM372">
        <v>0</v>
      </c>
      <c r="AN372">
        <v>0</v>
      </c>
      <c r="AO372">
        <v>0</v>
      </c>
      <c r="AP372">
        <v>0</v>
      </c>
      <c r="AQ372">
        <v>0</v>
      </c>
      <c r="AR372">
        <v>0</v>
      </c>
      <c r="AS372">
        <v>0</v>
      </c>
      <c r="AT372">
        <v>0</v>
      </c>
      <c r="AU372">
        <v>0</v>
      </c>
      <c r="AV372">
        <v>0</v>
      </c>
      <c r="AW372">
        <v>0</v>
      </c>
      <c r="AX372">
        <v>0</v>
      </c>
      <c r="AY372">
        <v>0</v>
      </c>
      <c r="AZ372">
        <v>0</v>
      </c>
      <c r="BA372">
        <v>0</v>
      </c>
      <c r="BB372">
        <v>0</v>
      </c>
      <c r="BC372">
        <v>0</v>
      </c>
      <c r="BD372">
        <v>0</v>
      </c>
      <c r="BE372">
        <v>0</v>
      </c>
      <c r="BF372">
        <v>0</v>
      </c>
      <c r="BG372">
        <v>0</v>
      </c>
      <c r="BH372">
        <v>1</v>
      </c>
      <c r="BI372" t="s">
        <v>248</v>
      </c>
      <c r="BJ372" t="s">
        <v>1068</v>
      </c>
      <c r="BK372">
        <v>0</v>
      </c>
      <c r="BL372" t="s">
        <v>543</v>
      </c>
      <c r="BN372" t="s">
        <v>328</v>
      </c>
      <c r="BO372" t="s">
        <v>222</v>
      </c>
      <c r="BP372">
        <v>28546</v>
      </c>
      <c r="BQ372">
        <v>0</v>
      </c>
      <c r="BR372">
        <v>0</v>
      </c>
      <c r="BS372">
        <v>0</v>
      </c>
      <c r="BT372">
        <v>0</v>
      </c>
      <c r="BU372">
        <v>0</v>
      </c>
      <c r="BV372">
        <v>2</v>
      </c>
      <c r="BW372">
        <v>0</v>
      </c>
      <c r="BX372">
        <v>0</v>
      </c>
      <c r="BY372">
        <v>0</v>
      </c>
      <c r="BZ372">
        <v>0</v>
      </c>
      <c r="CA372">
        <v>0</v>
      </c>
      <c r="CB372">
        <v>2</v>
      </c>
      <c r="CC372">
        <v>0</v>
      </c>
      <c r="CF372">
        <v>0</v>
      </c>
      <c r="CG372">
        <v>2</v>
      </c>
      <c r="CH372">
        <v>2</v>
      </c>
      <c r="CI372" t="s">
        <v>33</v>
      </c>
      <c r="CK372">
        <v>2</v>
      </c>
    </row>
    <row r="373" spans="1:89" x14ac:dyDescent="0.35">
      <c r="G373" t="s">
        <v>813</v>
      </c>
      <c r="L373" s="1"/>
      <c r="R373" s="1"/>
      <c r="T373" s="1"/>
    </row>
  </sheetData>
  <phoneticPr fontId="1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AEEBE-8445-4406-950A-2F4488A9A24D}">
  <dimension ref="A1:B2"/>
  <sheetViews>
    <sheetView workbookViewId="0">
      <selection activeCell="A3" sqref="A3"/>
    </sheetView>
  </sheetViews>
  <sheetFormatPr defaultRowHeight="14.5" x14ac:dyDescent="0.35"/>
  <cols>
    <col min="1" max="1" width="9.1796875" bestFit="1" customWidth="1"/>
  </cols>
  <sheetData>
    <row r="1" spans="1:2" x14ac:dyDescent="0.35">
      <c r="A1" t="s">
        <v>810</v>
      </c>
      <c r="B1" t="s">
        <v>811</v>
      </c>
    </row>
    <row r="2" spans="1:2" x14ac:dyDescent="0.35">
      <c r="A2" s="5">
        <v>46149</v>
      </c>
      <c r="B2" t="s">
        <v>1069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56b0203-40b3-4ae0-8284-bd269c2fbee7" xsi:nil="true"/>
    <lcf76f155ced4ddcb4097134ff3c332f xmlns="53927e87-1b32-475c-b281-99d885c5cde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D3CFAF44E3AB04A9A0E06B990BF752B" ma:contentTypeVersion="17" ma:contentTypeDescription="Create a new document." ma:contentTypeScope="" ma:versionID="89a32dc829173b530d2f207e85a4460f">
  <xsd:schema xmlns:xsd="http://www.w3.org/2001/XMLSchema" xmlns:xs="http://www.w3.org/2001/XMLSchema" xmlns:p="http://schemas.microsoft.com/office/2006/metadata/properties" xmlns:ns2="53927e87-1b32-475c-b281-99d885c5cde6" xmlns:ns3="e56b0203-40b3-4ae0-8284-bd269c2fbee7" targetNamespace="http://schemas.microsoft.com/office/2006/metadata/properties" ma:root="true" ma:fieldsID="be051359e9d238289e10011534e6987c" ns2:_="" ns3:_="">
    <xsd:import namespace="53927e87-1b32-475c-b281-99d885c5cde6"/>
    <xsd:import namespace="e56b0203-40b3-4ae0-8284-bd269c2fbee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927e87-1b32-475c-b281-99d885c5cd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70233ef-df2a-47a5-ab0f-101b351e9c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6b0203-40b3-4ae0-8284-bd269c2fbee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66abf02-c16f-435b-9281-72151a41bebb}" ma:internalName="TaxCatchAll" ma:showField="CatchAllData" ma:web="e56b0203-40b3-4ae0-8284-bd269c2fbe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3D84D8-D94C-4E27-A504-58FD78AF912C}">
  <ds:schemaRefs>
    <ds:schemaRef ds:uri="http://purl.org/dc/terms/"/>
    <ds:schemaRef ds:uri="http://schemas.microsoft.com/office/2006/documentManagement/types"/>
    <ds:schemaRef ds:uri="http://www.w3.org/XML/1998/namespace"/>
    <ds:schemaRef ds:uri="http://purl.org/dc/elements/1.1/"/>
    <ds:schemaRef ds:uri="http://schemas.microsoft.com/office/2006/metadata/properties"/>
    <ds:schemaRef ds:uri="http://schemas.openxmlformats.org/package/2006/metadata/core-properties"/>
    <ds:schemaRef ds:uri="53927e87-1b32-475c-b281-99d885c5cde6"/>
    <ds:schemaRef ds:uri="http://purl.org/dc/dcmitype/"/>
    <ds:schemaRef ds:uri="http://schemas.microsoft.com/office/infopath/2007/PartnerControls"/>
    <ds:schemaRef ds:uri="e56b0203-40b3-4ae0-8284-bd269c2fbee7"/>
  </ds:schemaRefs>
</ds:datastoreItem>
</file>

<file path=customXml/itemProps2.xml><?xml version="1.0" encoding="utf-8"?>
<ds:datastoreItem xmlns:ds="http://schemas.openxmlformats.org/officeDocument/2006/customXml" ds:itemID="{6AB2BFFF-683D-4713-BC91-0C597824151A}">
  <ds:schemaRefs>
    <ds:schemaRef ds:uri="http://schemas.microsoft.com/sharepoint/v3/contenttype/forms"/>
  </ds:schemaRefs>
</ds:datastoreItem>
</file>

<file path=customXml/itemProps3.xml><?xml version="1.0" encoding="utf-8"?>
<ds:datastoreItem xmlns:ds="http://schemas.openxmlformats.org/officeDocument/2006/customXml" ds:itemID="{0B303E47-2CA2-4EDA-9DC2-3F438A2DDD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927e87-1b32-475c-b281-99d885c5cde6"/>
    <ds:schemaRef ds:uri="e56b0203-40b3-4ae0-8284-bd269c2fbe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Quick HIC</vt:lpstr>
      <vt:lpstr>Summary</vt:lpstr>
      <vt:lpstr>region ref</vt:lpstr>
      <vt:lpstr>raw-hic-data__year-2026</vt:lpstr>
      <vt:lpstr>change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Carey</dc:creator>
  <cp:keywords/>
  <dc:description/>
  <cp:lastModifiedBy>Andrea Carey</cp:lastModifiedBy>
  <cp:revision/>
  <dcterms:created xsi:type="dcterms:W3CDTF">2025-06-19T21:01:22Z</dcterms:created>
  <dcterms:modified xsi:type="dcterms:W3CDTF">2026-06-09T18:37:03Z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0x0101008D3CFAF44E3AB04A9A0E06B990BF752B</vt:lpwstr>
  </property>
  <property fmtid="{D5CDD505-2E9C-101B-9397-08002B2CF9AE}" pid="3" name="MediaServiceImageTags">
    <vt:lpwstr/>
  </property>
</Properties>
</file>