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Andrea Carey\Downloads\"/>
    </mc:Choice>
  </mc:AlternateContent>
  <xr:revisionPtr revIDLastSave="0" documentId="13_ncr:1_{7295A1B6-C223-4151-A8AC-B835FFF37C13}" xr6:coauthVersionLast="47" xr6:coauthVersionMax="47" xr10:uidLastSave="{00000000-0000-0000-0000-000000000000}"/>
  <bookViews>
    <workbookView xWindow="-110" yWindow="-110" windowWidth="19420" windowHeight="10300" xr2:uid="{7E109179-0BF1-44F1-95B1-1C88121E8670}"/>
  </bookViews>
  <sheets>
    <sheet name="Quick HIC" sheetId="3" r:id="rId1"/>
    <sheet name="Summary" sheetId="2" r:id="rId2"/>
    <sheet name="region ref" sheetId="5" state="hidden" r:id="rId3"/>
    <sheet name="raw-hic-data__year-2025__2025-0" sheetId="1" state="hidden" r:id="rId4"/>
    <sheet name="change log" sheetId="4" state="hidden" r:id="rId5"/>
  </sheets>
  <definedNames>
    <definedName name="_xlnm._FilterDatabase" localSheetId="0" hidden="1">'Quick HIC'!$B$1:$Y$1</definedName>
    <definedName name="_xlnm._FilterDatabase" localSheetId="3" hidden="1">'raw-hic-data__year-2025__2025-0'!$B$1:$CQ$426</definedName>
    <definedName name="_xlnm._FilterDatabase" localSheetId="2" hidden="1">'region ref'!$C$1:$C$445</definedName>
    <definedName name="Slicer_CoC">#N/A</definedName>
    <definedName name="Slicer_HMIS_Participating">#N/A</definedName>
    <definedName name="Slicer_Organization_Name">#N/A</definedName>
    <definedName name="Slicer_Project_Type">#N/A</definedName>
    <definedName name="Slicer_Region">#N/A</definedName>
  </definedNames>
  <calcPr calcId="191028"/>
  <pivotCaches>
    <pivotCache cacheId="80" r:id="rId6"/>
    <pivotCache cacheId="81" r:id="rId7"/>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 i="3" l="1"/>
  <c r="Z3" i="3"/>
  <c r="Z4" i="3"/>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Z382" i="3"/>
  <c r="Z383" i="3"/>
  <c r="Z384" i="3"/>
  <c r="Z385" i="3"/>
  <c r="Z386" i="3"/>
  <c r="Z387" i="3"/>
  <c r="Z388" i="3"/>
  <c r="Z389" i="3"/>
  <c r="Z390" i="3"/>
  <c r="Z391" i="3"/>
  <c r="Z392" i="3"/>
  <c r="Z393" i="3"/>
  <c r="Z394" i="3"/>
  <c r="Z395" i="3"/>
  <c r="Z396" i="3"/>
  <c r="Z397" i="3"/>
  <c r="Z398" i="3"/>
  <c r="Z399" i="3"/>
  <c r="Z400" i="3"/>
  <c r="Z401" i="3"/>
  <c r="Z402" i="3"/>
  <c r="Z403" i="3"/>
  <c r="Z404" i="3"/>
  <c r="Z405" i="3"/>
  <c r="Z406" i="3"/>
  <c r="Z407" i="3"/>
  <c r="Z408" i="3"/>
  <c r="Z409" i="3"/>
  <c r="Z410" i="3"/>
  <c r="Z411" i="3"/>
  <c r="Z412" i="3"/>
  <c r="Z413" i="3"/>
  <c r="Z414" i="3"/>
  <c r="Z415" i="3"/>
  <c r="Z416" i="3"/>
  <c r="Z417" i="3"/>
  <c r="Z418" i="3"/>
  <c r="Z419" i="3"/>
  <c r="Z420" i="3"/>
  <c r="Z421" i="3"/>
  <c r="Z422" i="3"/>
  <c r="Z423" i="3"/>
  <c r="Z424" i="3"/>
  <c r="Z425" i="3"/>
  <c r="Z426" i="3"/>
  <c r="A2" i="1"/>
  <c r="M398" i="3"/>
  <c r="D151" i="2"/>
  <c r="D150" i="2"/>
  <c r="D149" i="2"/>
  <c r="D148" i="2"/>
  <c r="D147" i="2"/>
  <c r="D146" i="2"/>
  <c r="D137" i="2"/>
  <c r="D136" i="2"/>
  <c r="D135" i="2"/>
  <c r="D134" i="2"/>
  <c r="D133" i="2"/>
  <c r="D132" i="2"/>
  <c r="D131" i="2"/>
  <c r="D130" i="2"/>
  <c r="D129" i="2"/>
  <c r="D128" i="2"/>
  <c r="D127" i="2"/>
  <c r="D126" i="2"/>
  <c r="D125" i="2"/>
  <c r="D124" i="2"/>
  <c r="D123" i="2"/>
  <c r="AD20" i="2"/>
  <c r="AC26" i="2" s="1"/>
  <c r="AC20" i="2"/>
  <c r="AB20" i="2"/>
  <c r="AA20" i="2"/>
  <c r="AC22" i="2"/>
  <c r="AC23" i="2"/>
  <c r="AC24" i="2"/>
  <c r="AC25" i="2"/>
  <c r="AC21" i="2"/>
  <c r="AB22" i="2"/>
  <c r="AB23" i="2"/>
  <c r="AB24" i="2"/>
  <c r="AB25" i="2"/>
  <c r="AB21" i="2"/>
  <c r="AA22" i="2"/>
  <c r="AA23" i="2"/>
  <c r="AA24" i="2"/>
  <c r="AA25" i="2"/>
  <c r="AA21" i="2"/>
  <c r="AE15" i="2"/>
  <c r="AF19" i="2"/>
  <c r="AF18" i="2"/>
  <c r="AF17" i="2"/>
  <c r="AF16" i="2"/>
  <c r="AG15" i="2"/>
  <c r="AG16" i="2"/>
  <c r="AG17" i="2"/>
  <c r="AG18" i="2"/>
  <c r="AG19" i="2"/>
  <c r="AH19" i="2"/>
  <c r="AH18" i="2"/>
  <c r="AH17" i="2"/>
  <c r="AH16" i="2"/>
  <c r="AH15" i="2"/>
  <c r="AF15" i="2"/>
  <c r="AE19" i="2"/>
  <c r="AE18" i="2"/>
  <c r="AE17" i="2"/>
  <c r="AE16" i="2"/>
  <c r="T22" i="3"/>
  <c r="T190" i="3"/>
  <c r="T194" i="3"/>
  <c r="T226" i="3"/>
  <c r="T251" i="3"/>
  <c r="T283" i="3"/>
  <c r="T351" i="3"/>
  <c r="T386" i="3"/>
  <c r="T387" i="3"/>
  <c r="T388" i="3"/>
  <c r="T389" i="3"/>
  <c r="T390" i="3"/>
  <c r="T391" i="3"/>
  <c r="T392" i="3"/>
  <c r="T393" i="3"/>
  <c r="T394" i="3"/>
  <c r="T395" i="3"/>
  <c r="T396" i="3"/>
  <c r="T397" i="3"/>
  <c r="T398" i="3"/>
  <c r="T399" i="3"/>
  <c r="T400" i="3"/>
  <c r="T401" i="3"/>
  <c r="T402" i="3"/>
  <c r="T403" i="3"/>
  <c r="T404" i="3"/>
  <c r="T405" i="3"/>
  <c r="T406" i="3"/>
  <c r="T407" i="3"/>
  <c r="T408" i="3"/>
  <c r="T409" i="3"/>
  <c r="T424" i="3"/>
  <c r="T425" i="3"/>
  <c r="T426" i="3"/>
  <c r="Q33" i="3"/>
  <c r="Q62" i="3"/>
  <c r="Q69" i="3"/>
  <c r="Q72" i="3"/>
  <c r="Q73" i="3"/>
  <c r="Q76" i="3"/>
  <c r="Q77" i="3"/>
  <c r="Q82" i="3"/>
  <c r="Q84" i="3"/>
  <c r="Q85" i="3"/>
  <c r="Q86" i="3"/>
  <c r="Q87" i="3"/>
  <c r="Q90" i="3"/>
  <c r="Q91" i="3"/>
  <c r="Q94" i="3"/>
  <c r="Q95" i="3"/>
  <c r="Q96" i="3"/>
  <c r="Q97" i="3"/>
  <c r="Q98" i="3"/>
  <c r="Q99" i="3"/>
  <c r="Q100" i="3"/>
  <c r="Q101" i="3"/>
  <c r="Q102" i="3"/>
  <c r="Q103" i="3"/>
  <c r="Q104" i="3"/>
  <c r="Q105" i="3"/>
  <c r="Q106" i="3"/>
  <c r="Q108" i="3"/>
  <c r="Q109" i="3"/>
  <c r="Q129" i="3"/>
  <c r="Q136" i="3"/>
  <c r="Q139" i="3"/>
  <c r="Q141" i="3"/>
  <c r="Q142" i="3"/>
  <c r="Q145" i="3"/>
  <c r="Q153" i="3"/>
  <c r="Q158" i="3"/>
  <c r="Q227" i="3"/>
  <c r="Q241" i="3"/>
  <c r="Q284" i="3"/>
  <c r="Q285" i="3"/>
  <c r="Q286" i="3"/>
  <c r="Q287" i="3"/>
  <c r="Q288" i="3"/>
  <c r="Q289" i="3"/>
  <c r="Q290" i="3"/>
  <c r="Q291" i="3"/>
  <c r="Q307" i="3"/>
  <c r="Q308" i="3"/>
  <c r="Q362" i="3"/>
  <c r="Q366" i="3"/>
  <c r="Q367" i="3"/>
  <c r="Q368" i="3"/>
  <c r="Q369" i="3"/>
  <c r="Q370" i="3"/>
  <c r="Q371" i="3"/>
  <c r="Q372" i="3"/>
  <c r="Q373" i="3"/>
  <c r="Q374" i="3"/>
  <c r="Q375" i="3"/>
  <c r="Q376" i="3"/>
  <c r="Q382" i="3"/>
  <c r="B426" i="3"/>
  <c r="B425" i="3"/>
  <c r="B424" i="3"/>
  <c r="B423" i="3"/>
  <c r="B422" i="3"/>
  <c r="B421" i="3"/>
  <c r="B420" i="3"/>
  <c r="B419" i="3"/>
  <c r="B418" i="3"/>
  <c r="B417" i="3"/>
  <c r="B416" i="3"/>
  <c r="B415" i="3"/>
  <c r="B414" i="3"/>
  <c r="B413" i="3"/>
  <c r="B412" i="3"/>
  <c r="B411" i="3"/>
  <c r="B410" i="3"/>
  <c r="B409" i="3"/>
  <c r="B408" i="3"/>
  <c r="B407" i="3"/>
  <c r="B406" i="3"/>
  <c r="B405" i="3"/>
  <c r="B404" i="3"/>
  <c r="B403" i="3"/>
  <c r="B402" i="3"/>
  <c r="B401" i="3"/>
  <c r="B400" i="3"/>
  <c r="B399" i="3"/>
  <c r="B398" i="3"/>
  <c r="B397" i="3"/>
  <c r="B396" i="3"/>
  <c r="B395" i="3"/>
  <c r="B394" i="3"/>
  <c r="B393" i="3"/>
  <c r="B392" i="3"/>
  <c r="B391" i="3"/>
  <c r="B390" i="3"/>
  <c r="B389" i="3"/>
  <c r="B388" i="3"/>
  <c r="B387" i="3"/>
  <c r="B386" i="3"/>
  <c r="B385" i="3"/>
  <c r="B384" i="3"/>
  <c r="B383" i="3"/>
  <c r="B382" i="3"/>
  <c r="B381" i="3"/>
  <c r="B380" i="3"/>
  <c r="B379" i="3"/>
  <c r="B378" i="3"/>
  <c r="B377" i="3"/>
  <c r="B376" i="3"/>
  <c r="B375" i="3"/>
  <c r="B374" i="3"/>
  <c r="B373" i="3"/>
  <c r="B372" i="3"/>
  <c r="B371" i="3"/>
  <c r="B370" i="3"/>
  <c r="B369" i="3"/>
  <c r="B368" i="3"/>
  <c r="B367" i="3"/>
  <c r="B366" i="3"/>
  <c r="B365" i="3"/>
  <c r="B364" i="3"/>
  <c r="B363" i="3"/>
  <c r="B362" i="3"/>
  <c r="B361" i="3"/>
  <c r="B360" i="3"/>
  <c r="B359" i="3"/>
  <c r="B358" i="3"/>
  <c r="B357" i="3"/>
  <c r="B356" i="3"/>
  <c r="B355" i="3"/>
  <c r="B354" i="3"/>
  <c r="B353" i="3"/>
  <c r="B352" i="3"/>
  <c r="B351" i="3"/>
  <c r="B350" i="3"/>
  <c r="B349" i="3"/>
  <c r="B348" i="3"/>
  <c r="B347" i="3"/>
  <c r="B346" i="3"/>
  <c r="B345" i="3"/>
  <c r="B344" i="3"/>
  <c r="B343" i="3"/>
  <c r="B342" i="3"/>
  <c r="B341" i="3"/>
  <c r="B340" i="3"/>
  <c r="B339" i="3"/>
  <c r="B338" i="3"/>
  <c r="B337" i="3"/>
  <c r="B336" i="3"/>
  <c r="B335" i="3"/>
  <c r="B334" i="3"/>
  <c r="B333" i="3"/>
  <c r="B332" i="3"/>
  <c r="B331" i="3"/>
  <c r="B330" i="3"/>
  <c r="B329" i="3"/>
  <c r="B328" i="3"/>
  <c r="B327" i="3"/>
  <c r="B326" i="3"/>
  <c r="B325" i="3"/>
  <c r="B324" i="3"/>
  <c r="B323" i="3"/>
  <c r="B322" i="3"/>
  <c r="B321" i="3"/>
  <c r="B320" i="3"/>
  <c r="B319" i="3"/>
  <c r="B318" i="3"/>
  <c r="B317" i="3"/>
  <c r="B316" i="3"/>
  <c r="B315" i="3"/>
  <c r="B314" i="3"/>
  <c r="B313" i="3"/>
  <c r="B312" i="3"/>
  <c r="B311" i="3"/>
  <c r="B310" i="3"/>
  <c r="B309" i="3"/>
  <c r="B308" i="3"/>
  <c r="B307" i="3"/>
  <c r="B306" i="3"/>
  <c r="B305" i="3"/>
  <c r="B304" i="3"/>
  <c r="B303" i="3"/>
  <c r="B302" i="3"/>
  <c r="B301" i="3"/>
  <c r="B300" i="3"/>
  <c r="B299" i="3"/>
  <c r="B298" i="3"/>
  <c r="B297" i="3"/>
  <c r="B296" i="3"/>
  <c r="B295" i="3"/>
  <c r="B294" i="3"/>
  <c r="B293" i="3"/>
  <c r="B292" i="3"/>
  <c r="B291" i="3"/>
  <c r="B290" i="3"/>
  <c r="B289" i="3"/>
  <c r="B288" i="3"/>
  <c r="B287" i="3"/>
  <c r="B286" i="3"/>
  <c r="B285" i="3"/>
  <c r="B284" i="3"/>
  <c r="B283" i="3"/>
  <c r="B282" i="3"/>
  <c r="B281" i="3"/>
  <c r="B280" i="3"/>
  <c r="B279" i="3"/>
  <c r="B278" i="3"/>
  <c r="B277" i="3"/>
  <c r="B276" i="3"/>
  <c r="B275" i="3"/>
  <c r="B274" i="3"/>
  <c r="B273" i="3"/>
  <c r="B272" i="3"/>
  <c r="B271" i="3"/>
  <c r="B270" i="3"/>
  <c r="B269" i="3"/>
  <c r="B268" i="3"/>
  <c r="B267" i="3"/>
  <c r="B266" i="3"/>
  <c r="B265" i="3"/>
  <c r="B264" i="3"/>
  <c r="B263" i="3"/>
  <c r="B262" i="3"/>
  <c r="B261" i="3"/>
  <c r="B260" i="3"/>
  <c r="B259" i="3"/>
  <c r="B258" i="3"/>
  <c r="B257" i="3"/>
  <c r="B256" i="3"/>
  <c r="B255" i="3"/>
  <c r="B254" i="3"/>
  <c r="B253" i="3"/>
  <c r="B252" i="3"/>
  <c r="B251" i="3"/>
  <c r="B250" i="3"/>
  <c r="B249" i="3"/>
  <c r="B248" i="3"/>
  <c r="B247" i="3"/>
  <c r="B246" i="3"/>
  <c r="B245" i="3"/>
  <c r="B244" i="3"/>
  <c r="B243" i="3"/>
  <c r="B242" i="3"/>
  <c r="B241" i="3"/>
  <c r="B240" i="3"/>
  <c r="B239" i="3"/>
  <c r="B238" i="3"/>
  <c r="B237" i="3"/>
  <c r="B236" i="3"/>
  <c r="B235" i="3"/>
  <c r="B234" i="3"/>
  <c r="B233" i="3"/>
  <c r="B232" i="3"/>
  <c r="B231" i="3"/>
  <c r="B230" i="3"/>
  <c r="B229" i="3"/>
  <c r="B228" i="3"/>
  <c r="B227" i="3"/>
  <c r="B226" i="3"/>
  <c r="B225" i="3"/>
  <c r="B224" i="3"/>
  <c r="B223" i="3"/>
  <c r="B222" i="3"/>
  <c r="B221" i="3"/>
  <c r="B220" i="3"/>
  <c r="B219" i="3"/>
  <c r="B218" i="3"/>
  <c r="B217" i="3"/>
  <c r="B216" i="3"/>
  <c r="B215" i="3"/>
  <c r="B214" i="3"/>
  <c r="B213" i="3"/>
  <c r="B212" i="3"/>
  <c r="B211" i="3"/>
  <c r="B210" i="3"/>
  <c r="B209" i="3"/>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B3"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G426" i="3"/>
  <c r="G425" i="3"/>
  <c r="G424" i="3"/>
  <c r="G423" i="3"/>
  <c r="G422" i="3"/>
  <c r="G421" i="3"/>
  <c r="G420" i="3"/>
  <c r="G419" i="3"/>
  <c r="G418" i="3"/>
  <c r="G417" i="3"/>
  <c r="G416" i="3"/>
  <c r="G415" i="3"/>
  <c r="G414" i="3"/>
  <c r="G413" i="3"/>
  <c r="G412" i="3"/>
  <c r="G411" i="3"/>
  <c r="G410" i="3"/>
  <c r="G409" i="3"/>
  <c r="G408" i="3"/>
  <c r="D408" i="3" s="1"/>
  <c r="G407" i="3"/>
  <c r="C407" i="3" s="1"/>
  <c r="G406" i="3"/>
  <c r="D406" i="3" s="1"/>
  <c r="G405" i="3"/>
  <c r="D405" i="3" s="1"/>
  <c r="G404" i="3"/>
  <c r="C404" i="3" s="1"/>
  <c r="G403" i="3"/>
  <c r="C403" i="3" s="1"/>
  <c r="G402" i="3"/>
  <c r="D402" i="3" s="1"/>
  <c r="G401" i="3"/>
  <c r="D401" i="3" s="1"/>
  <c r="G400" i="3"/>
  <c r="D400" i="3" s="1"/>
  <c r="G399" i="3"/>
  <c r="C399" i="3" s="1"/>
  <c r="G398" i="3"/>
  <c r="D398" i="3" s="1"/>
  <c r="G397" i="3"/>
  <c r="D397" i="3" s="1"/>
  <c r="G396" i="3"/>
  <c r="C396" i="3" s="1"/>
  <c r="G395" i="3"/>
  <c r="C395" i="3" s="1"/>
  <c r="G394" i="3"/>
  <c r="D394" i="3" s="1"/>
  <c r="G393" i="3"/>
  <c r="C393" i="3" s="1"/>
  <c r="G392" i="3"/>
  <c r="C392" i="3" s="1"/>
  <c r="G391" i="3"/>
  <c r="C391" i="3" s="1"/>
  <c r="G390" i="3"/>
  <c r="D390" i="3" s="1"/>
  <c r="G389" i="3"/>
  <c r="D389" i="3" s="1"/>
  <c r="G388" i="3"/>
  <c r="C388" i="3" s="1"/>
  <c r="G387" i="3"/>
  <c r="C387" i="3" s="1"/>
  <c r="G386" i="3"/>
  <c r="D386" i="3" s="1"/>
  <c r="G385" i="3"/>
  <c r="D385" i="3" s="1"/>
  <c r="G384" i="3"/>
  <c r="D384" i="3" s="1"/>
  <c r="G383" i="3"/>
  <c r="C383" i="3" s="1"/>
  <c r="G382" i="3"/>
  <c r="D382" i="3" s="1"/>
  <c r="G381" i="3"/>
  <c r="C381" i="3" s="1"/>
  <c r="G380" i="3"/>
  <c r="C380" i="3" s="1"/>
  <c r="G379" i="3"/>
  <c r="C379" i="3" s="1"/>
  <c r="G378" i="3"/>
  <c r="D378" i="3" s="1"/>
  <c r="G377" i="3"/>
  <c r="C377" i="3" s="1"/>
  <c r="G376" i="3"/>
  <c r="D376" i="3" s="1"/>
  <c r="G375" i="3"/>
  <c r="C375" i="3" s="1"/>
  <c r="G374" i="3"/>
  <c r="D374" i="3" s="1"/>
  <c r="G373" i="3"/>
  <c r="D373" i="3" s="1"/>
  <c r="G372" i="3"/>
  <c r="C372" i="3" s="1"/>
  <c r="G371" i="3"/>
  <c r="G370" i="3"/>
  <c r="D370" i="3" s="1"/>
  <c r="G369" i="3"/>
  <c r="C369" i="3" s="1"/>
  <c r="G368" i="3"/>
  <c r="C368" i="3" s="1"/>
  <c r="G367" i="3"/>
  <c r="C367" i="3" s="1"/>
  <c r="G366" i="3"/>
  <c r="D366" i="3" s="1"/>
  <c r="G365" i="3"/>
  <c r="C365" i="3" s="1"/>
  <c r="G364" i="3"/>
  <c r="C364" i="3" s="1"/>
  <c r="G363" i="3"/>
  <c r="C363" i="3" s="1"/>
  <c r="G362" i="3"/>
  <c r="D362" i="3" s="1"/>
  <c r="G361" i="3"/>
  <c r="D361" i="3" s="1"/>
  <c r="G360" i="3"/>
  <c r="D360" i="3" s="1"/>
  <c r="G359" i="3"/>
  <c r="C359" i="3" s="1"/>
  <c r="G358" i="3"/>
  <c r="D358" i="3" s="1"/>
  <c r="G357" i="3"/>
  <c r="C357" i="3" s="1"/>
  <c r="G356" i="3"/>
  <c r="C356" i="3" s="1"/>
  <c r="G355" i="3"/>
  <c r="G354" i="3"/>
  <c r="D354" i="3" s="1"/>
  <c r="G353" i="3"/>
  <c r="C353" i="3" s="1"/>
  <c r="G352" i="3"/>
  <c r="C352" i="3" s="1"/>
  <c r="G351" i="3"/>
  <c r="C351" i="3" s="1"/>
  <c r="G350" i="3"/>
  <c r="D350" i="3" s="1"/>
  <c r="G349" i="3"/>
  <c r="D349" i="3" s="1"/>
  <c r="G348" i="3"/>
  <c r="C348" i="3" s="1"/>
  <c r="G347" i="3"/>
  <c r="G346" i="3"/>
  <c r="D346" i="3" s="1"/>
  <c r="G345" i="3"/>
  <c r="D345" i="3" s="1"/>
  <c r="G344" i="3"/>
  <c r="C344" i="3" s="1"/>
  <c r="G343" i="3"/>
  <c r="C343" i="3" s="1"/>
  <c r="G342" i="3"/>
  <c r="D342" i="3" s="1"/>
  <c r="G341" i="3"/>
  <c r="C341" i="3" s="1"/>
  <c r="G340" i="3"/>
  <c r="C340" i="3" s="1"/>
  <c r="G339" i="3"/>
  <c r="G338" i="3"/>
  <c r="D338" i="3" s="1"/>
  <c r="G337" i="3"/>
  <c r="D337" i="3" s="1"/>
  <c r="G336" i="3"/>
  <c r="D336" i="3" s="1"/>
  <c r="G335" i="3"/>
  <c r="C335" i="3" s="1"/>
  <c r="G334" i="3"/>
  <c r="D334" i="3" s="1"/>
  <c r="G333" i="3"/>
  <c r="D333" i="3" s="1"/>
  <c r="G332" i="3"/>
  <c r="C332" i="3" s="1"/>
  <c r="G331" i="3"/>
  <c r="G330" i="3"/>
  <c r="D330" i="3" s="1"/>
  <c r="G329" i="3"/>
  <c r="C329" i="3" s="1"/>
  <c r="G328" i="3"/>
  <c r="C328" i="3" s="1"/>
  <c r="G327" i="3"/>
  <c r="C327" i="3" s="1"/>
  <c r="G326" i="3"/>
  <c r="D326" i="3" s="1"/>
  <c r="G325" i="3"/>
  <c r="D325" i="3" s="1"/>
  <c r="G324" i="3"/>
  <c r="C324" i="3" s="1"/>
  <c r="G323" i="3"/>
  <c r="G322" i="3"/>
  <c r="D322" i="3" s="1"/>
  <c r="G321" i="3"/>
  <c r="D321" i="3" s="1"/>
  <c r="G320" i="3"/>
  <c r="D320" i="3" s="1"/>
  <c r="G319" i="3"/>
  <c r="C319" i="3" s="1"/>
  <c r="G318" i="3"/>
  <c r="D318" i="3" s="1"/>
  <c r="G317" i="3"/>
  <c r="C317" i="3" s="1"/>
  <c r="G316" i="3"/>
  <c r="C316" i="3" s="1"/>
  <c r="G315" i="3"/>
  <c r="G314" i="3"/>
  <c r="D314" i="3" s="1"/>
  <c r="G313" i="3"/>
  <c r="C313" i="3" s="1"/>
  <c r="G312" i="3"/>
  <c r="D312" i="3" s="1"/>
  <c r="G311" i="3"/>
  <c r="C311" i="3" s="1"/>
  <c r="G310" i="3"/>
  <c r="D310" i="3" s="1"/>
  <c r="G309" i="3"/>
  <c r="D309" i="3" s="1"/>
  <c r="G308" i="3"/>
  <c r="C308" i="3" s="1"/>
  <c r="G307" i="3"/>
  <c r="G306" i="3"/>
  <c r="D306" i="3" s="1"/>
  <c r="G305" i="3"/>
  <c r="C305" i="3" s="1"/>
  <c r="G304" i="3"/>
  <c r="C304" i="3" s="1"/>
  <c r="G303" i="3"/>
  <c r="C303" i="3" s="1"/>
  <c r="G302" i="3"/>
  <c r="D302" i="3" s="1"/>
  <c r="G301" i="3"/>
  <c r="G300" i="3"/>
  <c r="C300" i="3" s="1"/>
  <c r="G299" i="3"/>
  <c r="G298" i="3"/>
  <c r="D298" i="3" s="1"/>
  <c r="G297" i="3"/>
  <c r="D297" i="3" s="1"/>
  <c r="G296" i="3"/>
  <c r="D296" i="3" s="1"/>
  <c r="G295" i="3"/>
  <c r="C295" i="3" s="1"/>
  <c r="G294" i="3"/>
  <c r="D294" i="3" s="1"/>
  <c r="G293" i="3"/>
  <c r="C293" i="3" s="1"/>
  <c r="G292" i="3"/>
  <c r="C292" i="3" s="1"/>
  <c r="G291" i="3"/>
  <c r="G290" i="3"/>
  <c r="D290" i="3" s="1"/>
  <c r="G289" i="3"/>
  <c r="C289" i="3" s="1"/>
  <c r="G288" i="3"/>
  <c r="C288" i="3" s="1"/>
  <c r="G287" i="3"/>
  <c r="C287" i="3" s="1"/>
  <c r="G286" i="3"/>
  <c r="D286" i="3" s="1"/>
  <c r="G285" i="3"/>
  <c r="D285" i="3" s="1"/>
  <c r="G284" i="3"/>
  <c r="C284" i="3" s="1"/>
  <c r="G283" i="3"/>
  <c r="G282" i="3"/>
  <c r="D282" i="3" s="1"/>
  <c r="G281" i="3"/>
  <c r="D281" i="3" s="1"/>
  <c r="G280" i="3"/>
  <c r="G279" i="3"/>
  <c r="C279" i="3" s="1"/>
  <c r="G278" i="3"/>
  <c r="D278" i="3" s="1"/>
  <c r="G277" i="3"/>
  <c r="C277" i="3" s="1"/>
  <c r="G276" i="3"/>
  <c r="C276" i="3" s="1"/>
  <c r="G275" i="3"/>
  <c r="G274" i="3"/>
  <c r="D274" i="3" s="1"/>
  <c r="G273" i="3"/>
  <c r="D273" i="3" s="1"/>
  <c r="G272" i="3"/>
  <c r="D272" i="3" s="1"/>
  <c r="G271" i="3"/>
  <c r="C271" i="3" s="1"/>
  <c r="G270" i="3"/>
  <c r="D270" i="3" s="1"/>
  <c r="G269" i="3"/>
  <c r="D269" i="3" s="1"/>
  <c r="G268" i="3"/>
  <c r="C268" i="3" s="1"/>
  <c r="G267" i="3"/>
  <c r="G266" i="3"/>
  <c r="D266" i="3" s="1"/>
  <c r="G265" i="3"/>
  <c r="C265" i="3" s="1"/>
  <c r="G264" i="3"/>
  <c r="C264" i="3" s="1"/>
  <c r="G263" i="3"/>
  <c r="C263" i="3" s="1"/>
  <c r="G262" i="3"/>
  <c r="D262" i="3" s="1"/>
  <c r="G261" i="3"/>
  <c r="D261" i="3" s="1"/>
  <c r="G260" i="3"/>
  <c r="C260" i="3" s="1"/>
  <c r="G259" i="3"/>
  <c r="G258" i="3"/>
  <c r="D258" i="3" s="1"/>
  <c r="G257" i="3"/>
  <c r="D257" i="3" s="1"/>
  <c r="G256" i="3"/>
  <c r="D256" i="3" s="1"/>
  <c r="G255" i="3"/>
  <c r="C255" i="3" s="1"/>
  <c r="G254" i="3"/>
  <c r="D254" i="3" s="1"/>
  <c r="G253" i="3"/>
  <c r="C253" i="3" s="1"/>
  <c r="G252" i="3"/>
  <c r="C252" i="3" s="1"/>
  <c r="G251" i="3"/>
  <c r="G250" i="3"/>
  <c r="D250" i="3" s="1"/>
  <c r="G249" i="3"/>
  <c r="G248" i="3"/>
  <c r="D248" i="3" s="1"/>
  <c r="G247" i="3"/>
  <c r="C247" i="3" s="1"/>
  <c r="G246" i="3"/>
  <c r="D246" i="3" s="1"/>
  <c r="G245" i="3"/>
  <c r="D245" i="3" s="1"/>
  <c r="G244" i="3"/>
  <c r="C244" i="3" s="1"/>
  <c r="G243" i="3"/>
  <c r="C243" i="3" s="1"/>
  <c r="G242" i="3"/>
  <c r="D242" i="3" s="1"/>
  <c r="G241" i="3"/>
  <c r="C241" i="3" s="1"/>
  <c r="G240" i="3"/>
  <c r="C240" i="3" s="1"/>
  <c r="G239" i="3"/>
  <c r="C239" i="3" s="1"/>
  <c r="G238" i="3"/>
  <c r="D238" i="3" s="1"/>
  <c r="G237" i="3"/>
  <c r="C237" i="3" s="1"/>
  <c r="G236" i="3"/>
  <c r="C236" i="3" s="1"/>
  <c r="G235" i="3"/>
  <c r="G234" i="3"/>
  <c r="D234" i="3" s="1"/>
  <c r="G233" i="3"/>
  <c r="D233" i="3" s="1"/>
  <c r="G232" i="3"/>
  <c r="D232" i="3" s="1"/>
  <c r="G231" i="3"/>
  <c r="C231" i="3" s="1"/>
  <c r="G230" i="3"/>
  <c r="D230" i="3" s="1"/>
  <c r="G229" i="3"/>
  <c r="C229" i="3" s="1"/>
  <c r="G228" i="3"/>
  <c r="C228" i="3" s="1"/>
  <c r="G227" i="3"/>
  <c r="G226" i="3"/>
  <c r="D226" i="3" s="1"/>
  <c r="G225" i="3"/>
  <c r="C225" i="3" s="1"/>
  <c r="G224" i="3"/>
  <c r="D224" i="3" s="1"/>
  <c r="G223" i="3"/>
  <c r="C223" i="3" s="1"/>
  <c r="G222" i="3"/>
  <c r="D222" i="3" s="1"/>
  <c r="G221" i="3"/>
  <c r="D221" i="3" s="1"/>
  <c r="G220" i="3"/>
  <c r="C220" i="3" s="1"/>
  <c r="G219" i="3"/>
  <c r="C219" i="3" s="1"/>
  <c r="G218" i="3"/>
  <c r="D218" i="3" s="1"/>
  <c r="G217" i="3"/>
  <c r="D217" i="3" s="1"/>
  <c r="G216" i="3"/>
  <c r="C216" i="3" s="1"/>
  <c r="G215" i="3"/>
  <c r="C215" i="3" s="1"/>
  <c r="G214" i="3"/>
  <c r="C214" i="3" s="1"/>
  <c r="G213" i="3"/>
  <c r="D213" i="3" s="1"/>
  <c r="G212" i="3"/>
  <c r="C212" i="3" s="1"/>
  <c r="G211" i="3"/>
  <c r="C211" i="3" s="1"/>
  <c r="G210" i="3"/>
  <c r="D210" i="3" s="1"/>
  <c r="G209" i="3"/>
  <c r="D209" i="3" s="1"/>
  <c r="G208" i="3"/>
  <c r="D208" i="3" s="1"/>
  <c r="G207" i="3"/>
  <c r="C207" i="3" s="1"/>
  <c r="G206" i="3"/>
  <c r="D206" i="3" s="1"/>
  <c r="G205" i="3"/>
  <c r="D205" i="3" s="1"/>
  <c r="G204" i="3"/>
  <c r="C204" i="3" s="1"/>
  <c r="G203" i="3"/>
  <c r="C203" i="3" s="1"/>
  <c r="G202" i="3"/>
  <c r="D202" i="3" s="1"/>
  <c r="G201" i="3"/>
  <c r="D201" i="3" s="1"/>
  <c r="G200" i="3"/>
  <c r="C200" i="3" s="1"/>
  <c r="G199" i="3"/>
  <c r="C199" i="3" s="1"/>
  <c r="G198" i="3"/>
  <c r="C198" i="3" s="1"/>
  <c r="G197" i="3"/>
  <c r="D197" i="3" s="1"/>
  <c r="G196" i="3"/>
  <c r="C196" i="3" s="1"/>
  <c r="G195" i="3"/>
  <c r="C195" i="3" s="1"/>
  <c r="G194" i="3"/>
  <c r="D194" i="3" s="1"/>
  <c r="G193" i="3"/>
  <c r="D193" i="3" s="1"/>
  <c r="G192" i="3"/>
  <c r="D192" i="3" s="1"/>
  <c r="G191" i="3"/>
  <c r="C191" i="3" s="1"/>
  <c r="G190" i="3"/>
  <c r="C190" i="3" s="1"/>
  <c r="G189" i="3"/>
  <c r="D189" i="3" s="1"/>
  <c r="G188" i="3"/>
  <c r="C188" i="3" s="1"/>
  <c r="G187" i="3"/>
  <c r="C187" i="3" s="1"/>
  <c r="G186" i="3"/>
  <c r="D186" i="3" s="1"/>
  <c r="G185" i="3"/>
  <c r="D185" i="3" s="1"/>
  <c r="G184" i="3"/>
  <c r="C184" i="3" s="1"/>
  <c r="G183" i="3"/>
  <c r="C183" i="3" s="1"/>
  <c r="G182" i="3"/>
  <c r="D182" i="3" s="1"/>
  <c r="G181" i="3"/>
  <c r="D181" i="3" s="1"/>
  <c r="G180" i="3"/>
  <c r="C180" i="3" s="1"/>
  <c r="G179" i="3"/>
  <c r="C179" i="3" s="1"/>
  <c r="G178" i="3"/>
  <c r="D178" i="3" s="1"/>
  <c r="G177" i="3"/>
  <c r="D177" i="3" s="1"/>
  <c r="G176" i="3"/>
  <c r="C176" i="3" s="1"/>
  <c r="G175" i="3"/>
  <c r="C175" i="3" s="1"/>
  <c r="G174" i="3"/>
  <c r="C174" i="3" s="1"/>
  <c r="G173" i="3"/>
  <c r="D173" i="3" s="1"/>
  <c r="G172" i="3"/>
  <c r="C172" i="3" s="1"/>
  <c r="G171" i="3"/>
  <c r="C171" i="3" s="1"/>
  <c r="G170" i="3"/>
  <c r="D170" i="3" s="1"/>
  <c r="G169" i="3"/>
  <c r="D169" i="3" s="1"/>
  <c r="G168" i="3"/>
  <c r="D168" i="3" s="1"/>
  <c r="G167" i="3"/>
  <c r="C167" i="3" s="1"/>
  <c r="G166" i="3"/>
  <c r="D166" i="3" s="1"/>
  <c r="G165" i="3"/>
  <c r="D165" i="3" s="1"/>
  <c r="G164" i="3"/>
  <c r="C164" i="3" s="1"/>
  <c r="G163" i="3"/>
  <c r="C163" i="3" s="1"/>
  <c r="G162" i="3"/>
  <c r="D162" i="3" s="1"/>
  <c r="G161" i="3"/>
  <c r="D161" i="3" s="1"/>
  <c r="G160" i="3"/>
  <c r="C160" i="3" s="1"/>
  <c r="G159" i="3"/>
  <c r="C159" i="3" s="1"/>
  <c r="G158" i="3"/>
  <c r="D158" i="3" s="1"/>
  <c r="G157" i="3"/>
  <c r="D157" i="3" s="1"/>
  <c r="G156" i="3"/>
  <c r="C156" i="3" s="1"/>
  <c r="G155" i="3"/>
  <c r="C155" i="3" s="1"/>
  <c r="G154" i="3"/>
  <c r="D154" i="3" s="1"/>
  <c r="G153" i="3"/>
  <c r="D153" i="3" s="1"/>
  <c r="G152" i="3"/>
  <c r="C152" i="3" s="1"/>
  <c r="G151" i="3"/>
  <c r="C151" i="3" s="1"/>
  <c r="G150" i="3"/>
  <c r="C150" i="3" s="1"/>
  <c r="G149" i="3"/>
  <c r="D149" i="3" s="1"/>
  <c r="G148" i="3"/>
  <c r="C148" i="3" s="1"/>
  <c r="G147" i="3"/>
  <c r="C147" i="3" s="1"/>
  <c r="G146" i="3"/>
  <c r="D146" i="3" s="1"/>
  <c r="G145" i="3"/>
  <c r="D145" i="3" s="1"/>
  <c r="G144" i="3"/>
  <c r="D144" i="3" s="1"/>
  <c r="G143" i="3"/>
  <c r="C143" i="3" s="1"/>
  <c r="G142" i="3"/>
  <c r="D142" i="3" s="1"/>
  <c r="G141" i="3"/>
  <c r="D141" i="3" s="1"/>
  <c r="G140" i="3"/>
  <c r="C140" i="3" s="1"/>
  <c r="G139" i="3"/>
  <c r="C139" i="3" s="1"/>
  <c r="G138" i="3"/>
  <c r="D138" i="3" s="1"/>
  <c r="G137" i="3"/>
  <c r="D137" i="3" s="1"/>
  <c r="G136" i="3"/>
  <c r="C136" i="3" s="1"/>
  <c r="G135" i="3"/>
  <c r="C135" i="3" s="1"/>
  <c r="G134" i="3"/>
  <c r="C134" i="3" s="1"/>
  <c r="G133" i="3"/>
  <c r="D133" i="3" s="1"/>
  <c r="G132" i="3"/>
  <c r="C132" i="3" s="1"/>
  <c r="G131" i="3"/>
  <c r="C131" i="3" s="1"/>
  <c r="G130" i="3"/>
  <c r="D130" i="3" s="1"/>
  <c r="G129" i="3"/>
  <c r="D129" i="3" s="1"/>
  <c r="G128" i="3"/>
  <c r="D128" i="3" s="1"/>
  <c r="G127" i="3"/>
  <c r="C127" i="3" s="1"/>
  <c r="G126" i="3"/>
  <c r="C126" i="3" s="1"/>
  <c r="G125" i="3"/>
  <c r="D125" i="3" s="1"/>
  <c r="G124" i="3"/>
  <c r="C124" i="3" s="1"/>
  <c r="G123" i="3"/>
  <c r="C123" i="3" s="1"/>
  <c r="G122" i="3"/>
  <c r="D122" i="3" s="1"/>
  <c r="G121" i="3"/>
  <c r="D121" i="3" s="1"/>
  <c r="G120" i="3"/>
  <c r="C120" i="3" s="1"/>
  <c r="G119" i="3"/>
  <c r="C119" i="3" s="1"/>
  <c r="G118" i="3"/>
  <c r="D118" i="3" s="1"/>
  <c r="G117" i="3"/>
  <c r="D117" i="3" s="1"/>
  <c r="G116" i="3"/>
  <c r="C116" i="3" s="1"/>
  <c r="G115" i="3"/>
  <c r="C115" i="3" s="1"/>
  <c r="G114" i="3"/>
  <c r="D114" i="3" s="1"/>
  <c r="G113" i="3"/>
  <c r="D113" i="3" s="1"/>
  <c r="G112" i="3"/>
  <c r="C112" i="3" s="1"/>
  <c r="G111" i="3"/>
  <c r="C111" i="3" s="1"/>
  <c r="G110" i="3"/>
  <c r="C110" i="3" s="1"/>
  <c r="G109" i="3"/>
  <c r="D109" i="3" s="1"/>
  <c r="G108" i="3"/>
  <c r="C108" i="3" s="1"/>
  <c r="G107" i="3"/>
  <c r="D107" i="3" s="1"/>
  <c r="G106" i="3"/>
  <c r="D106" i="3" s="1"/>
  <c r="G105" i="3"/>
  <c r="D105" i="3" s="1"/>
  <c r="G104" i="3"/>
  <c r="C104" i="3" s="1"/>
  <c r="G103" i="3"/>
  <c r="C103" i="3" s="1"/>
  <c r="G102" i="3"/>
  <c r="C102" i="3" s="1"/>
  <c r="G101" i="3"/>
  <c r="D101" i="3" s="1"/>
  <c r="G100" i="3"/>
  <c r="D100" i="3" s="1"/>
  <c r="G99" i="3"/>
  <c r="D99" i="3" s="1"/>
  <c r="G98" i="3"/>
  <c r="D98" i="3" s="1"/>
  <c r="G97" i="3"/>
  <c r="D97" i="3" s="1"/>
  <c r="G96" i="3"/>
  <c r="C96" i="3" s="1"/>
  <c r="G95" i="3"/>
  <c r="C95" i="3" s="1"/>
  <c r="G94" i="3"/>
  <c r="D94" i="3" s="1"/>
  <c r="G93" i="3"/>
  <c r="D93" i="3" s="1"/>
  <c r="G92" i="3"/>
  <c r="D92" i="3" s="1"/>
  <c r="G91" i="3"/>
  <c r="D91" i="3" s="1"/>
  <c r="G90" i="3"/>
  <c r="D90" i="3" s="1"/>
  <c r="G89" i="3"/>
  <c r="D89" i="3" s="1"/>
  <c r="G88" i="3"/>
  <c r="C88" i="3" s="1"/>
  <c r="G87" i="3"/>
  <c r="C87" i="3" s="1"/>
  <c r="G86" i="3"/>
  <c r="C86" i="3" s="1"/>
  <c r="G85" i="3"/>
  <c r="D85" i="3" s="1"/>
  <c r="G84" i="3"/>
  <c r="C84" i="3" s="1"/>
  <c r="G83" i="3"/>
  <c r="C83" i="3" s="1"/>
  <c r="G82" i="3"/>
  <c r="D82" i="3" s="1"/>
  <c r="G81" i="3"/>
  <c r="D81" i="3" s="1"/>
  <c r="G80" i="3"/>
  <c r="D80" i="3" s="1"/>
  <c r="G79" i="3"/>
  <c r="D79" i="3" s="1"/>
  <c r="G78" i="3"/>
  <c r="D78" i="3" s="1"/>
  <c r="G77" i="3"/>
  <c r="D77" i="3" s="1"/>
  <c r="G76" i="3"/>
  <c r="D76" i="3" s="1"/>
  <c r="G75" i="3"/>
  <c r="D75" i="3" s="1"/>
  <c r="G74" i="3"/>
  <c r="D74" i="3" s="1"/>
  <c r="G73" i="3"/>
  <c r="D73" i="3" s="1"/>
  <c r="G72" i="3"/>
  <c r="C72" i="3" s="1"/>
  <c r="G71" i="3"/>
  <c r="C71" i="3" s="1"/>
  <c r="G70" i="3"/>
  <c r="C70" i="3" s="1"/>
  <c r="G69" i="3"/>
  <c r="D69" i="3" s="1"/>
  <c r="G68" i="3"/>
  <c r="D68" i="3" s="1"/>
  <c r="G67" i="3"/>
  <c r="D67" i="3" s="1"/>
  <c r="G66" i="3"/>
  <c r="D66" i="3" s="1"/>
  <c r="G65" i="3"/>
  <c r="D65" i="3" s="1"/>
  <c r="G64" i="3"/>
  <c r="C64" i="3" s="1"/>
  <c r="G63" i="3"/>
  <c r="C63" i="3" s="1"/>
  <c r="G62" i="3"/>
  <c r="C62" i="3" s="1"/>
  <c r="G61" i="3"/>
  <c r="D61" i="3" s="1"/>
  <c r="G60" i="3"/>
  <c r="C60" i="3" s="1"/>
  <c r="G59" i="3"/>
  <c r="D59" i="3" s="1"/>
  <c r="G58" i="3"/>
  <c r="D58" i="3" s="1"/>
  <c r="G57" i="3"/>
  <c r="D57" i="3" s="1"/>
  <c r="G56" i="3"/>
  <c r="C56" i="3" s="1"/>
  <c r="G55" i="3"/>
  <c r="D55" i="3" s="1"/>
  <c r="G54" i="3"/>
  <c r="D54" i="3" s="1"/>
  <c r="A54" i="1" s="1"/>
  <c r="G53" i="3"/>
  <c r="D53" i="3" s="1"/>
  <c r="G52" i="3"/>
  <c r="D52" i="3" s="1"/>
  <c r="G51" i="3"/>
  <c r="D51" i="3" s="1"/>
  <c r="G50" i="3"/>
  <c r="D50" i="3" s="1"/>
  <c r="G49" i="3"/>
  <c r="D49" i="3" s="1"/>
  <c r="G48" i="3"/>
  <c r="C48" i="3" s="1"/>
  <c r="G47" i="3"/>
  <c r="C47" i="3" s="1"/>
  <c r="G46" i="3"/>
  <c r="C46" i="3" s="1"/>
  <c r="G45" i="3"/>
  <c r="D45" i="3" s="1"/>
  <c r="G44" i="3"/>
  <c r="C44" i="3" s="1"/>
  <c r="G43" i="3"/>
  <c r="D43" i="3" s="1"/>
  <c r="G42" i="3"/>
  <c r="D42" i="3" s="1"/>
  <c r="G41" i="3"/>
  <c r="D41" i="3" s="1"/>
  <c r="G40" i="3"/>
  <c r="C40" i="3" s="1"/>
  <c r="G39" i="3"/>
  <c r="C39" i="3" s="1"/>
  <c r="G38" i="3"/>
  <c r="C38" i="3" s="1"/>
  <c r="G37" i="3"/>
  <c r="D37" i="3" s="1"/>
  <c r="G36" i="3"/>
  <c r="D36" i="3" s="1"/>
  <c r="G35" i="3"/>
  <c r="D35" i="3" s="1"/>
  <c r="G34" i="3"/>
  <c r="D34" i="3" s="1"/>
  <c r="G33" i="3"/>
  <c r="D33" i="3" s="1"/>
  <c r="G32" i="3"/>
  <c r="C32" i="3" s="1"/>
  <c r="G31" i="3"/>
  <c r="G30" i="3"/>
  <c r="G29" i="3"/>
  <c r="G28" i="3"/>
  <c r="G27" i="3"/>
  <c r="G26" i="3"/>
  <c r="G25" i="3"/>
  <c r="G24" i="3"/>
  <c r="G23" i="3"/>
  <c r="G22" i="3"/>
  <c r="G21" i="3"/>
  <c r="G20" i="3"/>
  <c r="G19" i="3"/>
  <c r="G18" i="3"/>
  <c r="G17" i="3"/>
  <c r="G16" i="3"/>
  <c r="G15" i="3"/>
  <c r="G14" i="3"/>
  <c r="G13" i="3"/>
  <c r="G12" i="3"/>
  <c r="G11" i="3"/>
  <c r="G10" i="3"/>
  <c r="G9" i="3"/>
  <c r="G8" i="3"/>
  <c r="G7" i="3"/>
  <c r="G6" i="3"/>
  <c r="A10" i="1" s="1"/>
  <c r="G5" i="3"/>
  <c r="G4" i="3"/>
  <c r="G3" i="3"/>
  <c r="H426" i="3"/>
  <c r="H425" i="3"/>
  <c r="H424" i="3"/>
  <c r="H423" i="3"/>
  <c r="H422" i="3"/>
  <c r="H421" i="3"/>
  <c r="H420" i="3"/>
  <c r="H419" i="3"/>
  <c r="H418" i="3"/>
  <c r="H417" i="3"/>
  <c r="H416" i="3"/>
  <c r="H415" i="3"/>
  <c r="H414" i="3"/>
  <c r="H413" i="3"/>
  <c r="H412" i="3"/>
  <c r="H411" i="3"/>
  <c r="H410" i="3"/>
  <c r="H409" i="3"/>
  <c r="H408" i="3"/>
  <c r="H407" i="3"/>
  <c r="H406" i="3"/>
  <c r="H405" i="3"/>
  <c r="H404" i="3"/>
  <c r="H403" i="3"/>
  <c r="H402" i="3"/>
  <c r="H401" i="3"/>
  <c r="H400" i="3"/>
  <c r="H399" i="3"/>
  <c r="H398" i="3"/>
  <c r="H397" i="3"/>
  <c r="H396" i="3"/>
  <c r="H395" i="3"/>
  <c r="H394" i="3"/>
  <c r="H393" i="3"/>
  <c r="H392" i="3"/>
  <c r="H391" i="3"/>
  <c r="H390" i="3"/>
  <c r="H389" i="3"/>
  <c r="H388" i="3"/>
  <c r="H387" i="3"/>
  <c r="H386" i="3"/>
  <c r="H385" i="3"/>
  <c r="H384" i="3"/>
  <c r="H383" i="3"/>
  <c r="H382" i="3"/>
  <c r="H381" i="3"/>
  <c r="H380" i="3"/>
  <c r="H379" i="3"/>
  <c r="H378" i="3"/>
  <c r="H377" i="3"/>
  <c r="H376" i="3"/>
  <c r="H375" i="3"/>
  <c r="H374" i="3"/>
  <c r="H373" i="3"/>
  <c r="H372" i="3"/>
  <c r="H371" i="3"/>
  <c r="H370" i="3"/>
  <c r="H369" i="3"/>
  <c r="H368" i="3"/>
  <c r="H367" i="3"/>
  <c r="H366" i="3"/>
  <c r="H365" i="3"/>
  <c r="H364" i="3"/>
  <c r="H363" i="3"/>
  <c r="H362" i="3"/>
  <c r="H361" i="3"/>
  <c r="H360" i="3"/>
  <c r="H359" i="3"/>
  <c r="H358" i="3"/>
  <c r="H357" i="3"/>
  <c r="H356" i="3"/>
  <c r="H355" i="3"/>
  <c r="H354" i="3"/>
  <c r="H353" i="3"/>
  <c r="H352" i="3"/>
  <c r="H351" i="3"/>
  <c r="H350" i="3"/>
  <c r="H349" i="3"/>
  <c r="H348" i="3"/>
  <c r="H347" i="3"/>
  <c r="H346" i="3"/>
  <c r="H345" i="3"/>
  <c r="H344" i="3"/>
  <c r="H343" i="3"/>
  <c r="H342" i="3"/>
  <c r="H341" i="3"/>
  <c r="H340" i="3"/>
  <c r="H339" i="3"/>
  <c r="H338" i="3"/>
  <c r="H337" i="3"/>
  <c r="H336" i="3"/>
  <c r="H335" i="3"/>
  <c r="H334" i="3"/>
  <c r="H333" i="3"/>
  <c r="H332" i="3"/>
  <c r="H331" i="3"/>
  <c r="H330" i="3"/>
  <c r="H329" i="3"/>
  <c r="H328" i="3"/>
  <c r="H327" i="3"/>
  <c r="H326" i="3"/>
  <c r="H325" i="3"/>
  <c r="H324" i="3"/>
  <c r="H323" i="3"/>
  <c r="H322" i="3"/>
  <c r="H321" i="3"/>
  <c r="H320" i="3"/>
  <c r="H319" i="3"/>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253" i="3"/>
  <c r="H252" i="3"/>
  <c r="H251" i="3"/>
  <c r="H250" i="3"/>
  <c r="H249" i="3"/>
  <c r="H248" i="3"/>
  <c r="H247" i="3"/>
  <c r="H246" i="3"/>
  <c r="H245" i="3"/>
  <c r="H244" i="3"/>
  <c r="H243" i="3"/>
  <c r="H242" i="3"/>
  <c r="H241" i="3"/>
  <c r="H240" i="3"/>
  <c r="H239" i="3"/>
  <c r="H238" i="3"/>
  <c r="H237" i="3"/>
  <c r="H236" i="3"/>
  <c r="H235" i="3"/>
  <c r="H234" i="3"/>
  <c r="H233" i="3"/>
  <c r="H232" i="3"/>
  <c r="H231" i="3"/>
  <c r="H230" i="3"/>
  <c r="H229" i="3"/>
  <c r="H228" i="3"/>
  <c r="H227" i="3"/>
  <c r="H226" i="3"/>
  <c r="H225" i="3"/>
  <c r="H224" i="3"/>
  <c r="H223" i="3"/>
  <c r="H222" i="3"/>
  <c r="H221" i="3"/>
  <c r="H220" i="3"/>
  <c r="H219" i="3"/>
  <c r="H218" i="3"/>
  <c r="H217" i="3"/>
  <c r="H216" i="3"/>
  <c r="H215"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8" i="3"/>
  <c r="H7" i="3"/>
  <c r="H6" i="3"/>
  <c r="H5" i="3"/>
  <c r="H4" i="3"/>
  <c r="H3" i="3"/>
  <c r="T423" i="3"/>
  <c r="T422" i="3"/>
  <c r="T421" i="3"/>
  <c r="T420" i="3"/>
  <c r="T419" i="3"/>
  <c r="T418" i="3"/>
  <c r="T417" i="3"/>
  <c r="T416" i="3"/>
  <c r="T415" i="3"/>
  <c r="T414" i="3"/>
  <c r="T413" i="3"/>
  <c r="T412" i="3"/>
  <c r="T411" i="3"/>
  <c r="T410" i="3"/>
  <c r="T385" i="3"/>
  <c r="T384" i="3"/>
  <c r="T383" i="3"/>
  <c r="T382" i="3"/>
  <c r="T381" i="3"/>
  <c r="T380" i="3"/>
  <c r="T379" i="3"/>
  <c r="T378" i="3"/>
  <c r="T377" i="3"/>
  <c r="T376" i="3"/>
  <c r="T375" i="3"/>
  <c r="T374" i="3"/>
  <c r="T373" i="3"/>
  <c r="T372" i="3"/>
  <c r="T371" i="3"/>
  <c r="T370" i="3"/>
  <c r="T369" i="3"/>
  <c r="T368" i="3"/>
  <c r="T367" i="3"/>
  <c r="T366" i="3"/>
  <c r="T365" i="3"/>
  <c r="T364" i="3"/>
  <c r="T363" i="3"/>
  <c r="T362" i="3"/>
  <c r="T361" i="3"/>
  <c r="T360" i="3"/>
  <c r="T359" i="3"/>
  <c r="T358" i="3"/>
  <c r="T357" i="3"/>
  <c r="T356" i="3"/>
  <c r="T355" i="3"/>
  <c r="T354" i="3"/>
  <c r="T353" i="3"/>
  <c r="T352" i="3"/>
  <c r="T350" i="3"/>
  <c r="T349" i="3"/>
  <c r="T348" i="3"/>
  <c r="T347" i="3"/>
  <c r="T346" i="3"/>
  <c r="T345" i="3"/>
  <c r="T344" i="3"/>
  <c r="T343" i="3"/>
  <c r="T342" i="3"/>
  <c r="T341" i="3"/>
  <c r="T340" i="3"/>
  <c r="T339" i="3"/>
  <c r="T338" i="3"/>
  <c r="T337" i="3"/>
  <c r="T336" i="3"/>
  <c r="T335" i="3"/>
  <c r="T334" i="3"/>
  <c r="T333" i="3"/>
  <c r="T332" i="3"/>
  <c r="T331" i="3"/>
  <c r="T330" i="3"/>
  <c r="T329" i="3"/>
  <c r="T328" i="3"/>
  <c r="T327" i="3"/>
  <c r="T326" i="3"/>
  <c r="T325" i="3"/>
  <c r="T324" i="3"/>
  <c r="T323" i="3"/>
  <c r="T322" i="3"/>
  <c r="T321" i="3"/>
  <c r="T320" i="3"/>
  <c r="T319" i="3"/>
  <c r="T318" i="3"/>
  <c r="T317" i="3"/>
  <c r="T316" i="3"/>
  <c r="T315" i="3"/>
  <c r="T314" i="3"/>
  <c r="T313" i="3"/>
  <c r="T312" i="3"/>
  <c r="T311" i="3"/>
  <c r="T310" i="3"/>
  <c r="T309" i="3"/>
  <c r="T308" i="3"/>
  <c r="T307" i="3"/>
  <c r="T306" i="3"/>
  <c r="T305" i="3"/>
  <c r="T304" i="3"/>
  <c r="T303" i="3"/>
  <c r="T302" i="3"/>
  <c r="T301" i="3"/>
  <c r="T300" i="3"/>
  <c r="T299" i="3"/>
  <c r="T298" i="3"/>
  <c r="T297" i="3"/>
  <c r="T296" i="3"/>
  <c r="T295" i="3"/>
  <c r="T294" i="3"/>
  <c r="T293" i="3"/>
  <c r="T292" i="3"/>
  <c r="T291" i="3"/>
  <c r="T290" i="3"/>
  <c r="T289" i="3"/>
  <c r="T288" i="3"/>
  <c r="T287" i="3"/>
  <c r="T286" i="3"/>
  <c r="T285" i="3"/>
  <c r="T284" i="3"/>
  <c r="T282" i="3"/>
  <c r="T281" i="3"/>
  <c r="T280" i="3"/>
  <c r="T279" i="3"/>
  <c r="T278" i="3"/>
  <c r="T277" i="3"/>
  <c r="T276" i="3"/>
  <c r="T275" i="3"/>
  <c r="T274" i="3"/>
  <c r="T273" i="3"/>
  <c r="T272" i="3"/>
  <c r="T271" i="3"/>
  <c r="T270" i="3"/>
  <c r="T269" i="3"/>
  <c r="T268" i="3"/>
  <c r="T267" i="3"/>
  <c r="T266" i="3"/>
  <c r="T265" i="3"/>
  <c r="T264" i="3"/>
  <c r="T263" i="3"/>
  <c r="T262" i="3"/>
  <c r="T261" i="3"/>
  <c r="T260" i="3"/>
  <c r="T259" i="3"/>
  <c r="T258" i="3"/>
  <c r="T257" i="3"/>
  <c r="T256" i="3"/>
  <c r="T255" i="3"/>
  <c r="T254" i="3"/>
  <c r="T253" i="3"/>
  <c r="T252" i="3"/>
  <c r="T250" i="3"/>
  <c r="T249" i="3"/>
  <c r="T248" i="3"/>
  <c r="T247" i="3"/>
  <c r="T246" i="3"/>
  <c r="T245" i="3"/>
  <c r="T244" i="3"/>
  <c r="T243" i="3"/>
  <c r="T242" i="3"/>
  <c r="T241" i="3"/>
  <c r="T240" i="3"/>
  <c r="T239" i="3"/>
  <c r="T238" i="3"/>
  <c r="T237" i="3"/>
  <c r="T236" i="3"/>
  <c r="T235" i="3"/>
  <c r="T234" i="3"/>
  <c r="T233" i="3"/>
  <c r="T232" i="3"/>
  <c r="T231" i="3"/>
  <c r="T230" i="3"/>
  <c r="T229" i="3"/>
  <c r="T228" i="3"/>
  <c r="T227"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3" i="3"/>
  <c r="T192" i="3"/>
  <c r="T191"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1" i="3"/>
  <c r="T20" i="3"/>
  <c r="T19" i="3"/>
  <c r="T18" i="3"/>
  <c r="T17" i="3"/>
  <c r="T16" i="3"/>
  <c r="T15" i="3"/>
  <c r="T14" i="3"/>
  <c r="T13" i="3"/>
  <c r="T12" i="3"/>
  <c r="T11" i="3"/>
  <c r="T10" i="3"/>
  <c r="T9" i="3"/>
  <c r="T8" i="3"/>
  <c r="T7" i="3"/>
  <c r="T6" i="3"/>
  <c r="T5" i="3"/>
  <c r="T4" i="3"/>
  <c r="T3" i="3"/>
  <c r="P426" i="3"/>
  <c r="P425" i="3"/>
  <c r="P424" i="3"/>
  <c r="P423" i="3"/>
  <c r="P422" i="3"/>
  <c r="P421" i="3"/>
  <c r="P420" i="3"/>
  <c r="P419" i="3"/>
  <c r="P418" i="3"/>
  <c r="P417" i="3"/>
  <c r="P416" i="3"/>
  <c r="P415" i="3"/>
  <c r="P414" i="3"/>
  <c r="P413" i="3"/>
  <c r="P412" i="3"/>
  <c r="P411" i="3"/>
  <c r="P410" i="3"/>
  <c r="P409" i="3"/>
  <c r="P408" i="3"/>
  <c r="P407" i="3"/>
  <c r="P406" i="3"/>
  <c r="P405" i="3"/>
  <c r="P404" i="3"/>
  <c r="P403" i="3"/>
  <c r="P402" i="3"/>
  <c r="P401" i="3"/>
  <c r="P400" i="3"/>
  <c r="P399" i="3"/>
  <c r="P398" i="3"/>
  <c r="P397" i="3"/>
  <c r="P396" i="3"/>
  <c r="P395" i="3"/>
  <c r="P394" i="3"/>
  <c r="P393" i="3"/>
  <c r="P392" i="3"/>
  <c r="P391" i="3"/>
  <c r="P390" i="3"/>
  <c r="P389" i="3"/>
  <c r="P388" i="3"/>
  <c r="P387" i="3"/>
  <c r="P386" i="3"/>
  <c r="P385" i="3"/>
  <c r="P384" i="3"/>
  <c r="P383" i="3"/>
  <c r="P382" i="3"/>
  <c r="P381" i="3"/>
  <c r="P380" i="3"/>
  <c r="P379" i="3"/>
  <c r="P378" i="3"/>
  <c r="P377" i="3"/>
  <c r="P376" i="3"/>
  <c r="P375" i="3"/>
  <c r="P374" i="3"/>
  <c r="P373" i="3"/>
  <c r="P372" i="3"/>
  <c r="P371" i="3"/>
  <c r="P370" i="3"/>
  <c r="P369" i="3"/>
  <c r="P368" i="3"/>
  <c r="P367" i="3"/>
  <c r="P366" i="3"/>
  <c r="P365" i="3"/>
  <c r="P364" i="3"/>
  <c r="P363" i="3"/>
  <c r="P362" i="3"/>
  <c r="P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 r="P3" i="3"/>
  <c r="R426" i="3"/>
  <c r="R425" i="3"/>
  <c r="R424" i="3"/>
  <c r="R423" i="3"/>
  <c r="R422" i="3"/>
  <c r="R421" i="3"/>
  <c r="R420" i="3"/>
  <c r="R419" i="3"/>
  <c r="R418" i="3"/>
  <c r="R417" i="3"/>
  <c r="R416" i="3"/>
  <c r="R415" i="3"/>
  <c r="R414" i="3"/>
  <c r="R413" i="3"/>
  <c r="R412" i="3"/>
  <c r="R411" i="3"/>
  <c r="R410" i="3"/>
  <c r="R409" i="3"/>
  <c r="R408" i="3"/>
  <c r="R407" i="3"/>
  <c r="R406" i="3"/>
  <c r="R405" i="3"/>
  <c r="R404" i="3"/>
  <c r="R403" i="3"/>
  <c r="R402" i="3"/>
  <c r="R401" i="3"/>
  <c r="R400" i="3"/>
  <c r="R399" i="3"/>
  <c r="R398" i="3"/>
  <c r="R397" i="3"/>
  <c r="R396" i="3"/>
  <c r="R395" i="3"/>
  <c r="R394" i="3"/>
  <c r="R393" i="3"/>
  <c r="R392" i="3"/>
  <c r="R391" i="3"/>
  <c r="R390" i="3"/>
  <c r="R389" i="3"/>
  <c r="R388" i="3"/>
  <c r="R387" i="3"/>
  <c r="R386" i="3"/>
  <c r="R385" i="3"/>
  <c r="R384" i="3"/>
  <c r="R383" i="3"/>
  <c r="R382" i="3"/>
  <c r="R381" i="3"/>
  <c r="R380" i="3"/>
  <c r="R379" i="3"/>
  <c r="R378" i="3"/>
  <c r="R377" i="3"/>
  <c r="R376" i="3"/>
  <c r="R375" i="3"/>
  <c r="R374" i="3"/>
  <c r="R373" i="3"/>
  <c r="R372" i="3"/>
  <c r="R371" i="3"/>
  <c r="R370" i="3"/>
  <c r="R369" i="3"/>
  <c r="R368" i="3"/>
  <c r="R367" i="3"/>
  <c r="R366" i="3"/>
  <c r="R365" i="3"/>
  <c r="R364" i="3"/>
  <c r="R363" i="3"/>
  <c r="R362" i="3"/>
  <c r="R361" i="3"/>
  <c r="R360" i="3"/>
  <c r="R359" i="3"/>
  <c r="R358" i="3"/>
  <c r="R357" i="3"/>
  <c r="R356" i="3"/>
  <c r="R355" i="3"/>
  <c r="R354" i="3"/>
  <c r="R353" i="3"/>
  <c r="R352" i="3"/>
  <c r="R351" i="3"/>
  <c r="R350" i="3"/>
  <c r="R349" i="3"/>
  <c r="R348" i="3"/>
  <c r="R347" i="3"/>
  <c r="R346" i="3"/>
  <c r="R345" i="3"/>
  <c r="R344" i="3"/>
  <c r="R343" i="3"/>
  <c r="R342" i="3"/>
  <c r="R341" i="3"/>
  <c r="R340" i="3"/>
  <c r="R339" i="3"/>
  <c r="R338" i="3"/>
  <c r="R337" i="3"/>
  <c r="R336" i="3"/>
  <c r="R335" i="3"/>
  <c r="R334" i="3"/>
  <c r="R333" i="3"/>
  <c r="R332" i="3"/>
  <c r="R331" i="3"/>
  <c r="R330" i="3"/>
  <c r="R329" i="3"/>
  <c r="R328" i="3"/>
  <c r="R327" i="3"/>
  <c r="R326" i="3"/>
  <c r="R325" i="3"/>
  <c r="R324" i="3"/>
  <c r="R323" i="3"/>
  <c r="R322" i="3"/>
  <c r="R321" i="3"/>
  <c r="R320" i="3"/>
  <c r="R319" i="3"/>
  <c r="R318" i="3"/>
  <c r="R317" i="3"/>
  <c r="R316" i="3"/>
  <c r="R315" i="3"/>
  <c r="R314" i="3"/>
  <c r="R313" i="3"/>
  <c r="R312" i="3"/>
  <c r="R311" i="3"/>
  <c r="R310" i="3"/>
  <c r="R309" i="3"/>
  <c r="R308" i="3"/>
  <c r="R307" i="3"/>
  <c r="R306" i="3"/>
  <c r="R305" i="3"/>
  <c r="R304" i="3"/>
  <c r="R303" i="3"/>
  <c r="R302" i="3"/>
  <c r="R301" i="3"/>
  <c r="R300" i="3"/>
  <c r="R299" i="3"/>
  <c r="R298" i="3"/>
  <c r="R297" i="3"/>
  <c r="R296" i="3"/>
  <c r="R295" i="3"/>
  <c r="R294" i="3"/>
  <c r="R293" i="3"/>
  <c r="R292" i="3"/>
  <c r="R291" i="3"/>
  <c r="R290" i="3"/>
  <c r="R289" i="3"/>
  <c r="R288" i="3"/>
  <c r="R287" i="3"/>
  <c r="R286" i="3"/>
  <c r="R285" i="3"/>
  <c r="R284" i="3"/>
  <c r="R283" i="3"/>
  <c r="R282" i="3"/>
  <c r="R281" i="3"/>
  <c r="R280" i="3"/>
  <c r="R279" i="3"/>
  <c r="R278" i="3"/>
  <c r="R277" i="3"/>
  <c r="R276" i="3"/>
  <c r="R275" i="3"/>
  <c r="R274" i="3"/>
  <c r="R273" i="3"/>
  <c r="R272" i="3"/>
  <c r="R271" i="3"/>
  <c r="R270" i="3"/>
  <c r="R269" i="3"/>
  <c r="R268" i="3"/>
  <c r="R267" i="3"/>
  <c r="R266" i="3"/>
  <c r="R265" i="3"/>
  <c r="R264" i="3"/>
  <c r="R263" i="3"/>
  <c r="R262" i="3"/>
  <c r="R261" i="3"/>
  <c r="R260" i="3"/>
  <c r="R259" i="3"/>
  <c r="R258" i="3"/>
  <c r="R257" i="3"/>
  <c r="R256" i="3"/>
  <c r="R255" i="3"/>
  <c r="R254" i="3"/>
  <c r="R253" i="3"/>
  <c r="R252" i="3"/>
  <c r="R251" i="3"/>
  <c r="R250" i="3"/>
  <c r="R249" i="3"/>
  <c r="R248" i="3"/>
  <c r="R247" i="3"/>
  <c r="R246" i="3"/>
  <c r="R245" i="3"/>
  <c r="R244" i="3"/>
  <c r="R243" i="3"/>
  <c r="R242" i="3"/>
  <c r="R241" i="3"/>
  <c r="R240" i="3"/>
  <c r="R239" i="3"/>
  <c r="R238" i="3"/>
  <c r="R237" i="3"/>
  <c r="R236" i="3"/>
  <c r="R235" i="3"/>
  <c r="R234" i="3"/>
  <c r="R233" i="3"/>
  <c r="R232" i="3"/>
  <c r="R231" i="3"/>
  <c r="R230" i="3"/>
  <c r="R229" i="3"/>
  <c r="R228" i="3"/>
  <c r="R227" i="3"/>
  <c r="R226" i="3"/>
  <c r="R225" i="3"/>
  <c r="R224" i="3"/>
  <c r="R223" i="3"/>
  <c r="R222" i="3"/>
  <c r="R221" i="3"/>
  <c r="R220" i="3"/>
  <c r="R219" i="3"/>
  <c r="R218" i="3"/>
  <c r="R217" i="3"/>
  <c r="R216" i="3"/>
  <c r="R215" i="3"/>
  <c r="R214" i="3"/>
  <c r="R213" i="3"/>
  <c r="R212" i="3"/>
  <c r="R211" i="3"/>
  <c r="R210" i="3"/>
  <c r="R209" i="3"/>
  <c r="R208" i="3"/>
  <c r="R207" i="3"/>
  <c r="R206" i="3"/>
  <c r="R205" i="3"/>
  <c r="R204" i="3"/>
  <c r="R203" i="3"/>
  <c r="R202" i="3"/>
  <c r="R201" i="3"/>
  <c r="R200" i="3"/>
  <c r="R199" i="3"/>
  <c r="R198" i="3"/>
  <c r="R197" i="3"/>
  <c r="R196" i="3"/>
  <c r="R195" i="3"/>
  <c r="R194" i="3"/>
  <c r="R193" i="3"/>
  <c r="R192" i="3"/>
  <c r="R191" i="3"/>
  <c r="R190" i="3"/>
  <c r="R189" i="3"/>
  <c r="R188" i="3"/>
  <c r="R187" i="3"/>
  <c r="R186" i="3"/>
  <c r="R185" i="3"/>
  <c r="R184" i="3"/>
  <c r="R183" i="3"/>
  <c r="R182" i="3"/>
  <c r="R181" i="3"/>
  <c r="R180" i="3"/>
  <c r="R179" i="3"/>
  <c r="R178" i="3"/>
  <c r="R177" i="3"/>
  <c r="R176" i="3"/>
  <c r="R175" i="3"/>
  <c r="R174" i="3"/>
  <c r="R173" i="3"/>
  <c r="R172" i="3"/>
  <c r="R171" i="3"/>
  <c r="R170" i="3"/>
  <c r="R169" i="3"/>
  <c r="R168" i="3"/>
  <c r="R167" i="3"/>
  <c r="R166" i="3"/>
  <c r="R165" i="3"/>
  <c r="R164" i="3"/>
  <c r="R163" i="3"/>
  <c r="R162" i="3"/>
  <c r="R161" i="3"/>
  <c r="R160" i="3"/>
  <c r="R159" i="3"/>
  <c r="R158" i="3"/>
  <c r="R157" i="3"/>
  <c r="R156" i="3"/>
  <c r="R155" i="3"/>
  <c r="R154" i="3"/>
  <c r="R153" i="3"/>
  <c r="R152" i="3"/>
  <c r="R151" i="3"/>
  <c r="R150" i="3"/>
  <c r="R149" i="3"/>
  <c r="R148" i="3"/>
  <c r="R147" i="3"/>
  <c r="R146" i="3"/>
  <c r="R145" i="3"/>
  <c r="R144" i="3"/>
  <c r="R143" i="3"/>
  <c r="R142" i="3"/>
  <c r="R141" i="3"/>
  <c r="R140" i="3"/>
  <c r="R139" i="3"/>
  <c r="R138" i="3"/>
  <c r="R137" i="3"/>
  <c r="R136" i="3"/>
  <c r="R135" i="3"/>
  <c r="R134" i="3"/>
  <c r="R133" i="3"/>
  <c r="R132" i="3"/>
  <c r="R131" i="3"/>
  <c r="R130" i="3"/>
  <c r="R129" i="3"/>
  <c r="R128" i="3"/>
  <c r="R127" i="3"/>
  <c r="R126" i="3"/>
  <c r="R125" i="3"/>
  <c r="R124" i="3"/>
  <c r="R123" i="3"/>
  <c r="R122" i="3"/>
  <c r="R121" i="3"/>
  <c r="R120" i="3"/>
  <c r="R119" i="3"/>
  <c r="R118" i="3"/>
  <c r="R117" i="3"/>
  <c r="R116" i="3"/>
  <c r="R115" i="3"/>
  <c r="R114" i="3"/>
  <c r="R113" i="3"/>
  <c r="R112" i="3"/>
  <c r="R111" i="3"/>
  <c r="R110" i="3"/>
  <c r="R109" i="3"/>
  <c r="R108" i="3"/>
  <c r="R107" i="3"/>
  <c r="R106" i="3"/>
  <c r="R105" i="3"/>
  <c r="R104" i="3"/>
  <c r="R103" i="3"/>
  <c r="R102" i="3"/>
  <c r="R101" i="3"/>
  <c r="R100" i="3"/>
  <c r="R99" i="3"/>
  <c r="R98" i="3"/>
  <c r="R97" i="3"/>
  <c r="R96" i="3"/>
  <c r="R95" i="3"/>
  <c r="R94" i="3"/>
  <c r="R93" i="3"/>
  <c r="R92" i="3"/>
  <c r="R91" i="3"/>
  <c r="R90" i="3"/>
  <c r="R89" i="3"/>
  <c r="R88" i="3"/>
  <c r="R87" i="3"/>
  <c r="R86" i="3"/>
  <c r="R85" i="3"/>
  <c r="R84" i="3"/>
  <c r="R83" i="3"/>
  <c r="R82" i="3"/>
  <c r="R81" i="3"/>
  <c r="R80" i="3"/>
  <c r="R79" i="3"/>
  <c r="R78" i="3"/>
  <c r="R77" i="3"/>
  <c r="R76" i="3"/>
  <c r="R75" i="3"/>
  <c r="R74" i="3"/>
  <c r="R73" i="3"/>
  <c r="R72" i="3"/>
  <c r="R71" i="3"/>
  <c r="R70" i="3"/>
  <c r="R69" i="3"/>
  <c r="R68" i="3"/>
  <c r="R67" i="3"/>
  <c r="R66" i="3"/>
  <c r="R65" i="3"/>
  <c r="R64" i="3"/>
  <c r="R63" i="3"/>
  <c r="R62" i="3"/>
  <c r="R61" i="3"/>
  <c r="R60" i="3"/>
  <c r="R59" i="3"/>
  <c r="R58" i="3"/>
  <c r="R57" i="3"/>
  <c r="R56" i="3"/>
  <c r="R55" i="3"/>
  <c r="R54" i="3"/>
  <c r="R53" i="3"/>
  <c r="R52" i="3"/>
  <c r="R51" i="3"/>
  <c r="R50" i="3"/>
  <c r="R49" i="3"/>
  <c r="R48" i="3"/>
  <c r="R47" i="3"/>
  <c r="R46" i="3"/>
  <c r="R45" i="3"/>
  <c r="R44" i="3"/>
  <c r="R43" i="3"/>
  <c r="R42" i="3"/>
  <c r="R41" i="3"/>
  <c r="R40" i="3"/>
  <c r="R39" i="3"/>
  <c r="R38" i="3"/>
  <c r="R37" i="3"/>
  <c r="R36" i="3"/>
  <c r="R35" i="3"/>
  <c r="R34" i="3"/>
  <c r="R33" i="3"/>
  <c r="R32" i="3"/>
  <c r="R31" i="3"/>
  <c r="R30" i="3"/>
  <c r="R29" i="3"/>
  <c r="R28" i="3"/>
  <c r="R27" i="3"/>
  <c r="R26" i="3"/>
  <c r="R25" i="3"/>
  <c r="R24" i="3"/>
  <c r="R23" i="3"/>
  <c r="R22" i="3"/>
  <c r="R21" i="3"/>
  <c r="R20" i="3"/>
  <c r="R19" i="3"/>
  <c r="R18" i="3"/>
  <c r="R17" i="3"/>
  <c r="R16" i="3"/>
  <c r="R15" i="3"/>
  <c r="R14" i="3"/>
  <c r="R13" i="3"/>
  <c r="R12" i="3"/>
  <c r="R11" i="3"/>
  <c r="R10" i="3"/>
  <c r="R9" i="3"/>
  <c r="R8" i="3"/>
  <c r="R7" i="3"/>
  <c r="R6" i="3"/>
  <c r="R5" i="3"/>
  <c r="R4" i="3"/>
  <c r="R3" i="3"/>
  <c r="S426" i="3"/>
  <c r="S425" i="3"/>
  <c r="S424" i="3"/>
  <c r="S423" i="3"/>
  <c r="S422" i="3"/>
  <c r="S421" i="3"/>
  <c r="S420" i="3"/>
  <c r="S419" i="3"/>
  <c r="S418" i="3"/>
  <c r="S417" i="3"/>
  <c r="S416" i="3"/>
  <c r="S415" i="3"/>
  <c r="S414" i="3"/>
  <c r="S413" i="3"/>
  <c r="S412" i="3"/>
  <c r="S411" i="3"/>
  <c r="S410" i="3"/>
  <c r="S409" i="3"/>
  <c r="S408" i="3"/>
  <c r="S407" i="3"/>
  <c r="S406" i="3"/>
  <c r="S405" i="3"/>
  <c r="S404" i="3"/>
  <c r="S403" i="3"/>
  <c r="S402" i="3"/>
  <c r="S401" i="3"/>
  <c r="S400" i="3"/>
  <c r="S399" i="3"/>
  <c r="S398" i="3"/>
  <c r="S397" i="3"/>
  <c r="S396" i="3"/>
  <c r="S395" i="3"/>
  <c r="S394" i="3"/>
  <c r="S393" i="3"/>
  <c r="S392" i="3"/>
  <c r="S391" i="3"/>
  <c r="S390" i="3"/>
  <c r="S389" i="3"/>
  <c r="S388" i="3"/>
  <c r="S387" i="3"/>
  <c r="S386" i="3"/>
  <c r="S385" i="3"/>
  <c r="S384" i="3"/>
  <c r="S383" i="3"/>
  <c r="S382" i="3"/>
  <c r="S381" i="3"/>
  <c r="S380" i="3"/>
  <c r="S379" i="3"/>
  <c r="S378" i="3"/>
  <c r="S377" i="3"/>
  <c r="S376" i="3"/>
  <c r="S375" i="3"/>
  <c r="S374" i="3"/>
  <c r="S373" i="3"/>
  <c r="S372" i="3"/>
  <c r="S371" i="3"/>
  <c r="S370" i="3"/>
  <c r="S369" i="3"/>
  <c r="S368" i="3"/>
  <c r="S367" i="3"/>
  <c r="S366" i="3"/>
  <c r="S365" i="3"/>
  <c r="S364" i="3"/>
  <c r="S363" i="3"/>
  <c r="S362" i="3"/>
  <c r="S361" i="3"/>
  <c r="S360" i="3"/>
  <c r="S359" i="3"/>
  <c r="S358" i="3"/>
  <c r="S357" i="3"/>
  <c r="S356" i="3"/>
  <c r="S355" i="3"/>
  <c r="S354" i="3"/>
  <c r="S353" i="3"/>
  <c r="S352" i="3"/>
  <c r="S351" i="3"/>
  <c r="S350" i="3"/>
  <c r="S349" i="3"/>
  <c r="S348" i="3"/>
  <c r="S347" i="3"/>
  <c r="S346" i="3"/>
  <c r="S345" i="3"/>
  <c r="S344" i="3"/>
  <c r="S343" i="3"/>
  <c r="S342" i="3"/>
  <c r="S341" i="3"/>
  <c r="S340" i="3"/>
  <c r="S339" i="3"/>
  <c r="S338" i="3"/>
  <c r="S337" i="3"/>
  <c r="S336" i="3"/>
  <c r="S335" i="3"/>
  <c r="S334" i="3"/>
  <c r="S333" i="3"/>
  <c r="S332" i="3"/>
  <c r="S331" i="3"/>
  <c r="S330" i="3"/>
  <c r="S329" i="3"/>
  <c r="S328" i="3"/>
  <c r="S327" i="3"/>
  <c r="S326" i="3"/>
  <c r="S325" i="3"/>
  <c r="S324" i="3"/>
  <c r="S323" i="3"/>
  <c r="S322" i="3"/>
  <c r="S321" i="3"/>
  <c r="S320" i="3"/>
  <c r="S319" i="3"/>
  <c r="S318" i="3"/>
  <c r="S317" i="3"/>
  <c r="S316" i="3"/>
  <c r="S315" i="3"/>
  <c r="S314" i="3"/>
  <c r="S313" i="3"/>
  <c r="S312" i="3"/>
  <c r="S311" i="3"/>
  <c r="S310" i="3"/>
  <c r="S309" i="3"/>
  <c r="S308" i="3"/>
  <c r="S307" i="3"/>
  <c r="S306" i="3"/>
  <c r="S305" i="3"/>
  <c r="S304" i="3"/>
  <c r="S303" i="3"/>
  <c r="S302" i="3"/>
  <c r="S301" i="3"/>
  <c r="S300" i="3"/>
  <c r="S299" i="3"/>
  <c r="S298" i="3"/>
  <c r="S297" i="3"/>
  <c r="S296" i="3"/>
  <c r="S295" i="3"/>
  <c r="S294" i="3"/>
  <c r="S293" i="3"/>
  <c r="S292" i="3"/>
  <c r="S291" i="3"/>
  <c r="S290" i="3"/>
  <c r="S289" i="3"/>
  <c r="S288" i="3"/>
  <c r="S287" i="3"/>
  <c r="S286" i="3"/>
  <c r="S285" i="3"/>
  <c r="S284" i="3"/>
  <c r="S283" i="3"/>
  <c r="S282" i="3"/>
  <c r="S281" i="3"/>
  <c r="S280" i="3"/>
  <c r="S279" i="3"/>
  <c r="S278" i="3"/>
  <c r="S277" i="3"/>
  <c r="S276" i="3"/>
  <c r="S275" i="3"/>
  <c r="S274" i="3"/>
  <c r="S273" i="3"/>
  <c r="S272" i="3"/>
  <c r="S271" i="3"/>
  <c r="S270" i="3"/>
  <c r="S269" i="3"/>
  <c r="S268" i="3"/>
  <c r="S267" i="3"/>
  <c r="S266" i="3"/>
  <c r="S265" i="3"/>
  <c r="S264" i="3"/>
  <c r="S263" i="3"/>
  <c r="S262" i="3"/>
  <c r="S261" i="3"/>
  <c r="S260" i="3"/>
  <c r="S259" i="3"/>
  <c r="S258" i="3"/>
  <c r="S257" i="3"/>
  <c r="S256" i="3"/>
  <c r="S255" i="3"/>
  <c r="S254" i="3"/>
  <c r="S253" i="3"/>
  <c r="S252" i="3"/>
  <c r="S251" i="3"/>
  <c r="S250" i="3"/>
  <c r="S249" i="3"/>
  <c r="S248" i="3"/>
  <c r="S247" i="3"/>
  <c r="S246" i="3"/>
  <c r="S245" i="3"/>
  <c r="S244" i="3"/>
  <c r="S243" i="3"/>
  <c r="S242" i="3"/>
  <c r="S241" i="3"/>
  <c r="S240" i="3"/>
  <c r="S239" i="3"/>
  <c r="S238" i="3"/>
  <c r="S237" i="3"/>
  <c r="S236" i="3"/>
  <c r="S235" i="3"/>
  <c r="S234" i="3"/>
  <c r="S233" i="3"/>
  <c r="S232" i="3"/>
  <c r="S231" i="3"/>
  <c r="S230" i="3"/>
  <c r="S229" i="3"/>
  <c r="S228" i="3"/>
  <c r="S227" i="3"/>
  <c r="S226" i="3"/>
  <c r="S225" i="3"/>
  <c r="S224" i="3"/>
  <c r="S223" i="3"/>
  <c r="S222" i="3"/>
  <c r="S221" i="3"/>
  <c r="S220" i="3"/>
  <c r="S219" i="3"/>
  <c r="S218" i="3"/>
  <c r="S217" i="3"/>
  <c r="S216" i="3"/>
  <c r="S215" i="3"/>
  <c r="S214" i="3"/>
  <c r="S213" i="3"/>
  <c r="S212" i="3"/>
  <c r="S211" i="3"/>
  <c r="S210" i="3"/>
  <c r="S209" i="3"/>
  <c r="S208" i="3"/>
  <c r="S207" i="3"/>
  <c r="S206" i="3"/>
  <c r="S205" i="3"/>
  <c r="S204" i="3"/>
  <c r="S203" i="3"/>
  <c r="S202" i="3"/>
  <c r="S201" i="3"/>
  <c r="S200" i="3"/>
  <c r="S199" i="3"/>
  <c r="S198" i="3"/>
  <c r="S197" i="3"/>
  <c r="S196" i="3"/>
  <c r="S195" i="3"/>
  <c r="S194" i="3"/>
  <c r="S193" i="3"/>
  <c r="S192" i="3"/>
  <c r="S191" i="3"/>
  <c r="S190" i="3"/>
  <c r="S189" i="3"/>
  <c r="S188" i="3"/>
  <c r="S187" i="3"/>
  <c r="S186" i="3"/>
  <c r="S185" i="3"/>
  <c r="S184" i="3"/>
  <c r="S183" i="3"/>
  <c r="S182" i="3"/>
  <c r="S181" i="3"/>
  <c r="S180" i="3"/>
  <c r="S179" i="3"/>
  <c r="S178" i="3"/>
  <c r="S177" i="3"/>
  <c r="S176" i="3"/>
  <c r="S175" i="3"/>
  <c r="S174" i="3"/>
  <c r="S173" i="3"/>
  <c r="S172" i="3"/>
  <c r="S171" i="3"/>
  <c r="S170" i="3"/>
  <c r="S169" i="3"/>
  <c r="S168" i="3"/>
  <c r="S167" i="3"/>
  <c r="S166" i="3"/>
  <c r="S165" i="3"/>
  <c r="S164" i="3"/>
  <c r="S163" i="3"/>
  <c r="S162" i="3"/>
  <c r="S161" i="3"/>
  <c r="S160" i="3"/>
  <c r="S159" i="3"/>
  <c r="S158" i="3"/>
  <c r="S157" i="3"/>
  <c r="S156" i="3"/>
  <c r="S155" i="3"/>
  <c r="S154" i="3"/>
  <c r="S153" i="3"/>
  <c r="S152" i="3"/>
  <c r="S151" i="3"/>
  <c r="S150" i="3"/>
  <c r="S149" i="3"/>
  <c r="S148" i="3"/>
  <c r="S147" i="3"/>
  <c r="S146" i="3"/>
  <c r="S145" i="3"/>
  <c r="S144" i="3"/>
  <c r="S143" i="3"/>
  <c r="S142" i="3"/>
  <c r="S141" i="3"/>
  <c r="S140" i="3"/>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S5" i="3"/>
  <c r="S4" i="3"/>
  <c r="S3"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1" i="3"/>
  <c r="Q380" i="3"/>
  <c r="Q379" i="3"/>
  <c r="Q378" i="3"/>
  <c r="Q377" i="3"/>
  <c r="Q365" i="3"/>
  <c r="Q364" i="3"/>
  <c r="Q363"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6" i="3"/>
  <c r="Q305" i="3"/>
  <c r="Q304" i="3"/>
  <c r="Q303" i="3"/>
  <c r="Q302" i="3"/>
  <c r="Q301" i="3"/>
  <c r="Q300" i="3"/>
  <c r="Q299" i="3"/>
  <c r="Q298" i="3"/>
  <c r="Q297" i="3"/>
  <c r="Q296" i="3"/>
  <c r="Q295" i="3"/>
  <c r="Q294" i="3"/>
  <c r="Q293" i="3"/>
  <c r="Q292"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0" i="3"/>
  <c r="Q239" i="3"/>
  <c r="Q238" i="3"/>
  <c r="Q237" i="3"/>
  <c r="Q236" i="3"/>
  <c r="Q235" i="3"/>
  <c r="Q234" i="3"/>
  <c r="Q233" i="3"/>
  <c r="Q232" i="3"/>
  <c r="Q231" i="3"/>
  <c r="Q230" i="3"/>
  <c r="Q229" i="3"/>
  <c r="Q228"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7" i="3"/>
  <c r="Q156" i="3"/>
  <c r="Q155" i="3"/>
  <c r="Q154" i="3"/>
  <c r="Q152" i="3"/>
  <c r="Q151" i="3"/>
  <c r="Q150" i="3"/>
  <c r="Q149" i="3"/>
  <c r="Q148" i="3"/>
  <c r="Q147" i="3"/>
  <c r="Q146" i="3"/>
  <c r="Q144" i="3"/>
  <c r="Q143" i="3"/>
  <c r="Q140" i="3"/>
  <c r="Q138" i="3"/>
  <c r="Q137" i="3"/>
  <c r="Q135" i="3"/>
  <c r="Q134" i="3"/>
  <c r="Q133" i="3"/>
  <c r="Q132" i="3"/>
  <c r="Q131" i="3"/>
  <c r="Q130" i="3"/>
  <c r="Q128" i="3"/>
  <c r="Q127" i="3"/>
  <c r="Q126" i="3"/>
  <c r="Q125" i="3"/>
  <c r="Q124" i="3"/>
  <c r="Q123" i="3"/>
  <c r="Q122" i="3"/>
  <c r="Q121" i="3"/>
  <c r="Q120" i="3"/>
  <c r="Q119" i="3"/>
  <c r="Q118" i="3"/>
  <c r="Q117" i="3"/>
  <c r="Q116" i="3"/>
  <c r="Q115" i="3"/>
  <c r="Q114" i="3"/>
  <c r="Q113" i="3"/>
  <c r="Q112" i="3"/>
  <c r="Q111" i="3"/>
  <c r="Q110" i="3"/>
  <c r="Q107" i="3"/>
  <c r="Q93" i="3"/>
  <c r="Q92" i="3"/>
  <c r="Q89" i="3"/>
  <c r="Q88" i="3"/>
  <c r="Q83" i="3"/>
  <c r="Q81" i="3"/>
  <c r="Q80" i="3"/>
  <c r="Q79" i="3"/>
  <c r="Q78" i="3"/>
  <c r="Q75" i="3"/>
  <c r="Q74" i="3"/>
  <c r="Q71" i="3"/>
  <c r="Q70" i="3"/>
  <c r="Q68" i="3"/>
  <c r="Q67" i="3"/>
  <c r="Q66" i="3"/>
  <c r="Q65" i="3"/>
  <c r="Q64" i="3"/>
  <c r="Q63" i="3"/>
  <c r="Q61" i="3"/>
  <c r="Q60" i="3"/>
  <c r="Q59" i="3"/>
  <c r="Q58" i="3"/>
  <c r="Q57" i="3"/>
  <c r="Q56" i="3"/>
  <c r="Q55" i="3"/>
  <c r="Q54" i="3"/>
  <c r="Q53" i="3"/>
  <c r="Q52" i="3"/>
  <c r="Q51" i="3"/>
  <c r="Q50" i="3"/>
  <c r="Q49" i="3"/>
  <c r="Q48" i="3"/>
  <c r="Q47" i="3"/>
  <c r="Q46" i="3"/>
  <c r="Q45" i="3"/>
  <c r="Q44" i="3"/>
  <c r="Q43" i="3"/>
  <c r="Q42" i="3"/>
  <c r="Q41" i="3"/>
  <c r="Q40" i="3"/>
  <c r="Q39" i="3"/>
  <c r="Q38" i="3"/>
  <c r="Q37" i="3"/>
  <c r="Q36" i="3"/>
  <c r="Q35" i="3"/>
  <c r="Q34" i="3"/>
  <c r="Q32" i="3"/>
  <c r="Q31" i="3"/>
  <c r="Q30" i="3"/>
  <c r="Q29" i="3"/>
  <c r="Q28" i="3"/>
  <c r="Q27" i="3"/>
  <c r="Q26" i="3"/>
  <c r="Q25" i="3"/>
  <c r="Q24" i="3"/>
  <c r="Q23" i="3"/>
  <c r="Q22" i="3"/>
  <c r="Q21" i="3"/>
  <c r="Q20" i="3"/>
  <c r="Q19" i="3"/>
  <c r="Q18" i="3"/>
  <c r="Q17" i="3"/>
  <c r="Q16" i="3"/>
  <c r="Q15" i="3"/>
  <c r="Q14" i="3"/>
  <c r="Q13" i="3"/>
  <c r="Q12" i="3"/>
  <c r="Q11" i="3"/>
  <c r="Q10" i="3"/>
  <c r="Q9" i="3"/>
  <c r="Q8" i="3"/>
  <c r="Q7" i="3"/>
  <c r="Q6" i="3"/>
  <c r="Q5" i="3"/>
  <c r="Q4" i="3"/>
  <c r="Q3" i="3"/>
  <c r="U426" i="3"/>
  <c r="U425" i="3"/>
  <c r="U424" i="3"/>
  <c r="U423" i="3"/>
  <c r="U422" i="3"/>
  <c r="U421" i="3"/>
  <c r="U420" i="3"/>
  <c r="U419" i="3"/>
  <c r="U418" i="3"/>
  <c r="U417" i="3"/>
  <c r="U416" i="3"/>
  <c r="U415" i="3"/>
  <c r="U414" i="3"/>
  <c r="U413" i="3"/>
  <c r="U412" i="3"/>
  <c r="U411" i="3"/>
  <c r="U410" i="3"/>
  <c r="U409" i="3"/>
  <c r="U408" i="3"/>
  <c r="U407" i="3"/>
  <c r="U406" i="3"/>
  <c r="U405" i="3"/>
  <c r="U404" i="3"/>
  <c r="U403" i="3"/>
  <c r="U402" i="3"/>
  <c r="U401" i="3"/>
  <c r="U400" i="3"/>
  <c r="U399" i="3"/>
  <c r="U398" i="3"/>
  <c r="U397" i="3"/>
  <c r="U396" i="3"/>
  <c r="U395" i="3"/>
  <c r="U394" i="3"/>
  <c r="U393" i="3"/>
  <c r="U392" i="3"/>
  <c r="U391" i="3"/>
  <c r="U390" i="3"/>
  <c r="U389" i="3"/>
  <c r="U388" i="3"/>
  <c r="U387" i="3"/>
  <c r="U386" i="3"/>
  <c r="U385" i="3"/>
  <c r="U384" i="3"/>
  <c r="U383" i="3"/>
  <c r="U382" i="3"/>
  <c r="U381" i="3"/>
  <c r="U380" i="3"/>
  <c r="U379" i="3"/>
  <c r="U378" i="3"/>
  <c r="U377" i="3"/>
  <c r="U376" i="3"/>
  <c r="U375" i="3"/>
  <c r="U374" i="3"/>
  <c r="U373" i="3"/>
  <c r="U372" i="3"/>
  <c r="U371" i="3"/>
  <c r="U370" i="3"/>
  <c r="U369" i="3"/>
  <c r="U368" i="3"/>
  <c r="U367" i="3"/>
  <c r="U366" i="3"/>
  <c r="U365" i="3"/>
  <c r="U364" i="3"/>
  <c r="U363" i="3"/>
  <c r="U362" i="3"/>
  <c r="U361" i="3"/>
  <c r="U360" i="3"/>
  <c r="U359" i="3"/>
  <c r="U358" i="3"/>
  <c r="U357" i="3"/>
  <c r="U356" i="3"/>
  <c r="U355" i="3"/>
  <c r="U354" i="3"/>
  <c r="U353" i="3"/>
  <c r="U352" i="3"/>
  <c r="U351" i="3"/>
  <c r="U350" i="3"/>
  <c r="U349" i="3"/>
  <c r="U348" i="3"/>
  <c r="U347" i="3"/>
  <c r="U346" i="3"/>
  <c r="U345" i="3"/>
  <c r="U344" i="3"/>
  <c r="U343" i="3"/>
  <c r="U342" i="3"/>
  <c r="U341" i="3"/>
  <c r="U340" i="3"/>
  <c r="U339" i="3"/>
  <c r="U338" i="3"/>
  <c r="U337" i="3"/>
  <c r="U336" i="3"/>
  <c r="U335" i="3"/>
  <c r="U334" i="3"/>
  <c r="U333" i="3"/>
  <c r="U332" i="3"/>
  <c r="U331" i="3"/>
  <c r="U330" i="3"/>
  <c r="U329" i="3"/>
  <c r="U328" i="3"/>
  <c r="U327" i="3"/>
  <c r="U326" i="3"/>
  <c r="U325" i="3"/>
  <c r="U324" i="3"/>
  <c r="U323" i="3"/>
  <c r="U322" i="3"/>
  <c r="U321" i="3"/>
  <c r="U320" i="3"/>
  <c r="U319" i="3"/>
  <c r="U318" i="3"/>
  <c r="U317" i="3"/>
  <c r="U316" i="3"/>
  <c r="U315" i="3"/>
  <c r="U314" i="3"/>
  <c r="U313" i="3"/>
  <c r="U312" i="3"/>
  <c r="U311" i="3"/>
  <c r="U310" i="3"/>
  <c r="U309" i="3"/>
  <c r="U308" i="3"/>
  <c r="U307" i="3"/>
  <c r="U306" i="3"/>
  <c r="U305" i="3"/>
  <c r="U304" i="3"/>
  <c r="U303" i="3"/>
  <c r="U302" i="3"/>
  <c r="U301" i="3"/>
  <c r="U300" i="3"/>
  <c r="U299" i="3"/>
  <c r="U298" i="3"/>
  <c r="U297" i="3"/>
  <c r="U296" i="3"/>
  <c r="U295" i="3"/>
  <c r="U294" i="3"/>
  <c r="U293" i="3"/>
  <c r="U292" i="3"/>
  <c r="U291" i="3"/>
  <c r="U290" i="3"/>
  <c r="U289" i="3"/>
  <c r="U288" i="3"/>
  <c r="U287" i="3"/>
  <c r="U286" i="3"/>
  <c r="U285" i="3"/>
  <c r="U284" i="3"/>
  <c r="U283" i="3"/>
  <c r="U282" i="3"/>
  <c r="U281" i="3"/>
  <c r="U280" i="3"/>
  <c r="U279" i="3"/>
  <c r="U278" i="3"/>
  <c r="U277" i="3"/>
  <c r="U276" i="3"/>
  <c r="U275" i="3"/>
  <c r="U274" i="3"/>
  <c r="U273" i="3"/>
  <c r="U272" i="3"/>
  <c r="U271" i="3"/>
  <c r="U270" i="3"/>
  <c r="U269" i="3"/>
  <c r="U268" i="3"/>
  <c r="U267" i="3"/>
  <c r="U266" i="3"/>
  <c r="U265" i="3"/>
  <c r="U264" i="3"/>
  <c r="U263" i="3"/>
  <c r="U262" i="3"/>
  <c r="U261" i="3"/>
  <c r="U260" i="3"/>
  <c r="U259" i="3"/>
  <c r="U258" i="3"/>
  <c r="U257" i="3"/>
  <c r="U256" i="3"/>
  <c r="U255" i="3"/>
  <c r="U254" i="3"/>
  <c r="U253" i="3"/>
  <c r="U252" i="3"/>
  <c r="U251" i="3"/>
  <c r="U250" i="3"/>
  <c r="U249" i="3"/>
  <c r="U248" i="3"/>
  <c r="U247" i="3"/>
  <c r="U246" i="3"/>
  <c r="U245" i="3"/>
  <c r="U244" i="3"/>
  <c r="U243" i="3"/>
  <c r="U242" i="3"/>
  <c r="U241" i="3"/>
  <c r="U240" i="3"/>
  <c r="U239" i="3"/>
  <c r="U238" i="3"/>
  <c r="U237" i="3"/>
  <c r="U236" i="3"/>
  <c r="U235" i="3"/>
  <c r="U234" i="3"/>
  <c r="U233" i="3"/>
  <c r="U232" i="3"/>
  <c r="U231" i="3"/>
  <c r="U230" i="3"/>
  <c r="U229" i="3"/>
  <c r="U228" i="3"/>
  <c r="U227" i="3"/>
  <c r="U226" i="3"/>
  <c r="U225" i="3"/>
  <c r="U224" i="3"/>
  <c r="U223" i="3"/>
  <c r="U222" i="3"/>
  <c r="U221" i="3"/>
  <c r="U220" i="3"/>
  <c r="U219" i="3"/>
  <c r="U218" i="3"/>
  <c r="U217" i="3"/>
  <c r="U216" i="3"/>
  <c r="U215" i="3"/>
  <c r="U214" i="3"/>
  <c r="U213" i="3"/>
  <c r="U212" i="3"/>
  <c r="U211" i="3"/>
  <c r="U210" i="3"/>
  <c r="U209" i="3"/>
  <c r="U208" i="3"/>
  <c r="U207" i="3"/>
  <c r="U206" i="3"/>
  <c r="U205" i="3"/>
  <c r="U204" i="3"/>
  <c r="U203" i="3"/>
  <c r="U202" i="3"/>
  <c r="U201" i="3"/>
  <c r="U200" i="3"/>
  <c r="U199" i="3"/>
  <c r="U198" i="3"/>
  <c r="U197" i="3"/>
  <c r="U196" i="3"/>
  <c r="U195" i="3"/>
  <c r="U194" i="3"/>
  <c r="U193" i="3"/>
  <c r="U192" i="3"/>
  <c r="U191" i="3"/>
  <c r="U190" i="3"/>
  <c r="U189" i="3"/>
  <c r="U188" i="3"/>
  <c r="U187" i="3"/>
  <c r="U186" i="3"/>
  <c r="U185" i="3"/>
  <c r="U184" i="3"/>
  <c r="U183" i="3"/>
  <c r="U182" i="3"/>
  <c r="U181" i="3"/>
  <c r="U180" i="3"/>
  <c r="U179" i="3"/>
  <c r="U178" i="3"/>
  <c r="U177" i="3"/>
  <c r="U176" i="3"/>
  <c r="U175" i="3"/>
  <c r="U174" i="3"/>
  <c r="U173" i="3"/>
  <c r="U172" i="3"/>
  <c r="U171" i="3"/>
  <c r="U170" i="3"/>
  <c r="U169" i="3"/>
  <c r="U168" i="3"/>
  <c r="U167" i="3"/>
  <c r="U166" i="3"/>
  <c r="U165" i="3"/>
  <c r="U164" i="3"/>
  <c r="U163" i="3"/>
  <c r="U162" i="3"/>
  <c r="U161" i="3"/>
  <c r="U160" i="3"/>
  <c r="U159" i="3"/>
  <c r="U158" i="3"/>
  <c r="U157" i="3"/>
  <c r="U156" i="3"/>
  <c r="U155" i="3"/>
  <c r="U154" i="3"/>
  <c r="U153" i="3"/>
  <c r="U152" i="3"/>
  <c r="U151" i="3"/>
  <c r="U150" i="3"/>
  <c r="U149" i="3"/>
  <c r="U148" i="3"/>
  <c r="U147" i="3"/>
  <c r="U146" i="3"/>
  <c r="U145" i="3"/>
  <c r="U144" i="3"/>
  <c r="U143" i="3"/>
  <c r="U142" i="3"/>
  <c r="U141" i="3"/>
  <c r="U140" i="3"/>
  <c r="U139" i="3"/>
  <c r="U138" i="3"/>
  <c r="U137" i="3"/>
  <c r="U136" i="3"/>
  <c r="U135" i="3"/>
  <c r="U134" i="3"/>
  <c r="U133" i="3"/>
  <c r="U132" i="3"/>
  <c r="U131" i="3"/>
  <c r="U130" i="3"/>
  <c r="U129" i="3"/>
  <c r="U128" i="3"/>
  <c r="U127" i="3"/>
  <c r="U126" i="3"/>
  <c r="U125" i="3"/>
  <c r="U124" i="3"/>
  <c r="U123" i="3"/>
  <c r="U122" i="3"/>
  <c r="U121" i="3"/>
  <c r="U120" i="3"/>
  <c r="U119" i="3"/>
  <c r="U118" i="3"/>
  <c r="U117" i="3"/>
  <c r="U116" i="3"/>
  <c r="U115" i="3"/>
  <c r="U114" i="3"/>
  <c r="U113" i="3"/>
  <c r="U112" i="3"/>
  <c r="U111" i="3"/>
  <c r="U110" i="3"/>
  <c r="U109" i="3"/>
  <c r="U108" i="3"/>
  <c r="U107" i="3"/>
  <c r="U106" i="3"/>
  <c r="U105" i="3"/>
  <c r="U104" i="3"/>
  <c r="U103" i="3"/>
  <c r="U102" i="3"/>
  <c r="U101" i="3"/>
  <c r="U100" i="3"/>
  <c r="U99" i="3"/>
  <c r="U98" i="3"/>
  <c r="U97" i="3"/>
  <c r="U96" i="3"/>
  <c r="U95" i="3"/>
  <c r="U94" i="3"/>
  <c r="U93" i="3"/>
  <c r="U92" i="3"/>
  <c r="U91" i="3"/>
  <c r="U90" i="3"/>
  <c r="U89" i="3"/>
  <c r="U88" i="3"/>
  <c r="U87" i="3"/>
  <c r="U86" i="3"/>
  <c r="U85" i="3"/>
  <c r="U84" i="3"/>
  <c r="U83" i="3"/>
  <c r="U82" i="3"/>
  <c r="U81" i="3"/>
  <c r="U80" i="3"/>
  <c r="U79" i="3"/>
  <c r="U78" i="3"/>
  <c r="U77" i="3"/>
  <c r="U76" i="3"/>
  <c r="U75" i="3"/>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U24" i="3"/>
  <c r="U23" i="3"/>
  <c r="U22" i="3"/>
  <c r="U21" i="3"/>
  <c r="U20" i="3"/>
  <c r="U19" i="3"/>
  <c r="U18" i="3"/>
  <c r="U17" i="3"/>
  <c r="U16" i="3"/>
  <c r="U15" i="3"/>
  <c r="U14" i="3"/>
  <c r="U13" i="3"/>
  <c r="U12" i="3"/>
  <c r="U11" i="3"/>
  <c r="U10" i="3"/>
  <c r="U9" i="3"/>
  <c r="U8" i="3"/>
  <c r="U7" i="3"/>
  <c r="U6" i="3"/>
  <c r="U5" i="3"/>
  <c r="U4" i="3"/>
  <c r="U3" i="3"/>
  <c r="V426" i="3"/>
  <c r="V425" i="3"/>
  <c r="V424" i="3"/>
  <c r="V423" i="3"/>
  <c r="V422" i="3"/>
  <c r="V421" i="3"/>
  <c r="V420" i="3"/>
  <c r="V419" i="3"/>
  <c r="V418" i="3"/>
  <c r="V417" i="3"/>
  <c r="V416" i="3"/>
  <c r="V415" i="3"/>
  <c r="V414" i="3"/>
  <c r="V413" i="3"/>
  <c r="V412" i="3"/>
  <c r="V411" i="3"/>
  <c r="V410" i="3"/>
  <c r="V409" i="3"/>
  <c r="V408" i="3"/>
  <c r="V407" i="3"/>
  <c r="V406" i="3"/>
  <c r="V405" i="3"/>
  <c r="V404" i="3"/>
  <c r="V403" i="3"/>
  <c r="V402" i="3"/>
  <c r="V401" i="3"/>
  <c r="V400" i="3"/>
  <c r="V399" i="3"/>
  <c r="V398" i="3"/>
  <c r="V397" i="3"/>
  <c r="V396" i="3"/>
  <c r="V395" i="3"/>
  <c r="V394" i="3"/>
  <c r="V393" i="3"/>
  <c r="V392" i="3"/>
  <c r="V391" i="3"/>
  <c r="V390" i="3"/>
  <c r="V389" i="3"/>
  <c r="V388" i="3"/>
  <c r="V387" i="3"/>
  <c r="V386" i="3"/>
  <c r="V385" i="3"/>
  <c r="V384" i="3"/>
  <c r="V383" i="3"/>
  <c r="V382" i="3"/>
  <c r="V381" i="3"/>
  <c r="V380" i="3"/>
  <c r="V379" i="3"/>
  <c r="V378" i="3"/>
  <c r="V377" i="3"/>
  <c r="V376" i="3"/>
  <c r="V375" i="3"/>
  <c r="V374" i="3"/>
  <c r="V373" i="3"/>
  <c r="V372" i="3"/>
  <c r="V371" i="3"/>
  <c r="V370" i="3"/>
  <c r="V369" i="3"/>
  <c r="V368" i="3"/>
  <c r="V367" i="3"/>
  <c r="V366" i="3"/>
  <c r="V365" i="3"/>
  <c r="V364" i="3"/>
  <c r="V363" i="3"/>
  <c r="V362" i="3"/>
  <c r="V361" i="3"/>
  <c r="V360" i="3"/>
  <c r="V359" i="3"/>
  <c r="V358" i="3"/>
  <c r="V357" i="3"/>
  <c r="V356" i="3"/>
  <c r="V355" i="3"/>
  <c r="V354" i="3"/>
  <c r="V353" i="3"/>
  <c r="V352" i="3"/>
  <c r="V351" i="3"/>
  <c r="V350" i="3"/>
  <c r="V349" i="3"/>
  <c r="V348" i="3"/>
  <c r="V347" i="3"/>
  <c r="V346" i="3"/>
  <c r="V345" i="3"/>
  <c r="V344" i="3"/>
  <c r="V343" i="3"/>
  <c r="V342" i="3"/>
  <c r="V341" i="3"/>
  <c r="V340" i="3"/>
  <c r="V339" i="3"/>
  <c r="V338" i="3"/>
  <c r="V337" i="3"/>
  <c r="V336" i="3"/>
  <c r="V335" i="3"/>
  <c r="V334" i="3"/>
  <c r="V333" i="3"/>
  <c r="V332" i="3"/>
  <c r="V331" i="3"/>
  <c r="V330" i="3"/>
  <c r="V329" i="3"/>
  <c r="V328" i="3"/>
  <c r="V327" i="3"/>
  <c r="V326" i="3"/>
  <c r="V325" i="3"/>
  <c r="V324" i="3"/>
  <c r="V323" i="3"/>
  <c r="V322" i="3"/>
  <c r="V321" i="3"/>
  <c r="V320" i="3"/>
  <c r="V319" i="3"/>
  <c r="V318" i="3"/>
  <c r="V317" i="3"/>
  <c r="V316" i="3"/>
  <c r="V315" i="3"/>
  <c r="V314" i="3"/>
  <c r="V313" i="3"/>
  <c r="V312" i="3"/>
  <c r="V311" i="3"/>
  <c r="V310" i="3"/>
  <c r="V309" i="3"/>
  <c r="V308" i="3"/>
  <c r="V307" i="3"/>
  <c r="V306" i="3"/>
  <c r="V305" i="3"/>
  <c r="V304" i="3"/>
  <c r="V303" i="3"/>
  <c r="V302" i="3"/>
  <c r="V301" i="3"/>
  <c r="V300" i="3"/>
  <c r="V299" i="3"/>
  <c r="V298" i="3"/>
  <c r="V297" i="3"/>
  <c r="V296" i="3"/>
  <c r="V295" i="3"/>
  <c r="V294" i="3"/>
  <c r="V293" i="3"/>
  <c r="V292" i="3"/>
  <c r="V291" i="3"/>
  <c r="V290" i="3"/>
  <c r="V289" i="3"/>
  <c r="V288" i="3"/>
  <c r="V287" i="3"/>
  <c r="V286" i="3"/>
  <c r="V285" i="3"/>
  <c r="V284" i="3"/>
  <c r="V283" i="3"/>
  <c r="V282" i="3"/>
  <c r="V281" i="3"/>
  <c r="V280" i="3"/>
  <c r="V279" i="3"/>
  <c r="V278" i="3"/>
  <c r="V277" i="3"/>
  <c r="V276" i="3"/>
  <c r="V275" i="3"/>
  <c r="V274" i="3"/>
  <c r="V273" i="3"/>
  <c r="V272" i="3"/>
  <c r="V271" i="3"/>
  <c r="V270" i="3"/>
  <c r="V269" i="3"/>
  <c r="V268" i="3"/>
  <c r="V267" i="3"/>
  <c r="V266" i="3"/>
  <c r="V265" i="3"/>
  <c r="V264" i="3"/>
  <c r="V263" i="3"/>
  <c r="V262" i="3"/>
  <c r="V261" i="3"/>
  <c r="V260" i="3"/>
  <c r="V259" i="3"/>
  <c r="V258" i="3"/>
  <c r="V257" i="3"/>
  <c r="V256" i="3"/>
  <c r="V255" i="3"/>
  <c r="V254" i="3"/>
  <c r="V253" i="3"/>
  <c r="V252" i="3"/>
  <c r="V251" i="3"/>
  <c r="V250" i="3"/>
  <c r="V249" i="3"/>
  <c r="V248" i="3"/>
  <c r="V247" i="3"/>
  <c r="V246" i="3"/>
  <c r="V245" i="3"/>
  <c r="V244" i="3"/>
  <c r="V243" i="3"/>
  <c r="V242" i="3"/>
  <c r="V241" i="3"/>
  <c r="V240" i="3"/>
  <c r="V239" i="3"/>
  <c r="V238" i="3"/>
  <c r="V237" i="3"/>
  <c r="V236" i="3"/>
  <c r="V235" i="3"/>
  <c r="V234" i="3"/>
  <c r="V233" i="3"/>
  <c r="V232" i="3"/>
  <c r="V231" i="3"/>
  <c r="V230" i="3"/>
  <c r="V229" i="3"/>
  <c r="V228" i="3"/>
  <c r="V227" i="3"/>
  <c r="V226" i="3"/>
  <c r="V225" i="3"/>
  <c r="V224" i="3"/>
  <c r="V223" i="3"/>
  <c r="V222" i="3"/>
  <c r="V221" i="3"/>
  <c r="V220" i="3"/>
  <c r="V219" i="3"/>
  <c r="V218" i="3"/>
  <c r="V217" i="3"/>
  <c r="V216" i="3"/>
  <c r="V215" i="3"/>
  <c r="V214" i="3"/>
  <c r="V213" i="3"/>
  <c r="V212" i="3"/>
  <c r="V211" i="3"/>
  <c r="V210" i="3"/>
  <c r="V209" i="3"/>
  <c r="V208" i="3"/>
  <c r="V207" i="3"/>
  <c r="V206" i="3"/>
  <c r="V205" i="3"/>
  <c r="V204" i="3"/>
  <c r="V203" i="3"/>
  <c r="V202" i="3"/>
  <c r="V201" i="3"/>
  <c r="V200" i="3"/>
  <c r="V199" i="3"/>
  <c r="V198" i="3"/>
  <c r="V197" i="3"/>
  <c r="V196" i="3"/>
  <c r="V195" i="3"/>
  <c r="V194" i="3"/>
  <c r="V193" i="3"/>
  <c r="V192" i="3"/>
  <c r="V191" i="3"/>
  <c r="V190" i="3"/>
  <c r="V189" i="3"/>
  <c r="V188" i="3"/>
  <c r="V187" i="3"/>
  <c r="V186" i="3"/>
  <c r="V185" i="3"/>
  <c r="V184" i="3"/>
  <c r="V183" i="3"/>
  <c r="V182" i="3"/>
  <c r="V181" i="3"/>
  <c r="V180" i="3"/>
  <c r="V179" i="3"/>
  <c r="V178" i="3"/>
  <c r="V177" i="3"/>
  <c r="V176" i="3"/>
  <c r="V175" i="3"/>
  <c r="V174" i="3"/>
  <c r="V173" i="3"/>
  <c r="V172" i="3"/>
  <c r="V171" i="3"/>
  <c r="V170" i="3"/>
  <c r="V169" i="3"/>
  <c r="V168" i="3"/>
  <c r="V167" i="3"/>
  <c r="V166" i="3"/>
  <c r="V165" i="3"/>
  <c r="V164" i="3"/>
  <c r="V163" i="3"/>
  <c r="V162" i="3"/>
  <c r="V161" i="3"/>
  <c r="V160" i="3"/>
  <c r="V159" i="3"/>
  <c r="V158" i="3"/>
  <c r="V157" i="3"/>
  <c r="V156" i="3"/>
  <c r="V155" i="3"/>
  <c r="V154" i="3"/>
  <c r="V153" i="3"/>
  <c r="V152" i="3"/>
  <c r="V151" i="3"/>
  <c r="V150" i="3"/>
  <c r="V149" i="3"/>
  <c r="V148" i="3"/>
  <c r="V147" i="3"/>
  <c r="V146" i="3"/>
  <c r="V145" i="3"/>
  <c r="V144" i="3"/>
  <c r="V143" i="3"/>
  <c r="V142" i="3"/>
  <c r="V141" i="3"/>
  <c r="V140" i="3"/>
  <c r="V139" i="3"/>
  <c r="V138" i="3"/>
  <c r="V137" i="3"/>
  <c r="V136" i="3"/>
  <c r="V135" i="3"/>
  <c r="V134" i="3"/>
  <c r="V133" i="3"/>
  <c r="V132" i="3"/>
  <c r="V131" i="3"/>
  <c r="V130" i="3"/>
  <c r="V129" i="3"/>
  <c r="V128" i="3"/>
  <c r="V127" i="3"/>
  <c r="V126" i="3"/>
  <c r="V125" i="3"/>
  <c r="V124" i="3"/>
  <c r="V123" i="3"/>
  <c r="V122" i="3"/>
  <c r="V121" i="3"/>
  <c r="V120" i="3"/>
  <c r="V119" i="3"/>
  <c r="V118" i="3"/>
  <c r="V117" i="3"/>
  <c r="V116" i="3"/>
  <c r="V115" i="3"/>
  <c r="V114" i="3"/>
  <c r="V113" i="3"/>
  <c r="V112" i="3"/>
  <c r="V111" i="3"/>
  <c r="V110" i="3"/>
  <c r="V109" i="3"/>
  <c r="V108" i="3"/>
  <c r="V107" i="3"/>
  <c r="V106" i="3"/>
  <c r="V105" i="3"/>
  <c r="V104" i="3"/>
  <c r="V103" i="3"/>
  <c r="V102" i="3"/>
  <c r="V101" i="3"/>
  <c r="V100" i="3"/>
  <c r="V99" i="3"/>
  <c r="V98" i="3"/>
  <c r="V97" i="3"/>
  <c r="V96" i="3"/>
  <c r="V95" i="3"/>
  <c r="V94" i="3"/>
  <c r="V93" i="3"/>
  <c r="V92" i="3"/>
  <c r="V91" i="3"/>
  <c r="V90" i="3"/>
  <c r="V89" i="3"/>
  <c r="V88" i="3"/>
  <c r="V87" i="3"/>
  <c r="V86" i="3"/>
  <c r="V85" i="3"/>
  <c r="V84" i="3"/>
  <c r="V83" i="3"/>
  <c r="V82" i="3"/>
  <c r="V81" i="3"/>
  <c r="V80" i="3"/>
  <c r="V79" i="3"/>
  <c r="V78" i="3"/>
  <c r="V77" i="3"/>
  <c r="V76" i="3"/>
  <c r="V75" i="3"/>
  <c r="V74" i="3"/>
  <c r="V73" i="3"/>
  <c r="V72" i="3"/>
  <c r="V71" i="3"/>
  <c r="V70" i="3"/>
  <c r="V69" i="3"/>
  <c r="V68" i="3"/>
  <c r="V67" i="3"/>
  <c r="V66" i="3"/>
  <c r="V65" i="3"/>
  <c r="V64" i="3"/>
  <c r="V63" i="3"/>
  <c r="V62" i="3"/>
  <c r="V61" i="3"/>
  <c r="V60" i="3"/>
  <c r="V59" i="3"/>
  <c r="V58" i="3"/>
  <c r="V57" i="3"/>
  <c r="V56" i="3"/>
  <c r="V55" i="3"/>
  <c r="V54" i="3"/>
  <c r="V53" i="3"/>
  <c r="V52" i="3"/>
  <c r="V51" i="3"/>
  <c r="V50" i="3"/>
  <c r="V49" i="3"/>
  <c r="V48" i="3"/>
  <c r="V47" i="3"/>
  <c r="V46" i="3"/>
  <c r="V45" i="3"/>
  <c r="V44" i="3"/>
  <c r="V43" i="3"/>
  <c r="V42" i="3"/>
  <c r="V41" i="3"/>
  <c r="V40" i="3"/>
  <c r="V39" i="3"/>
  <c r="V38" i="3"/>
  <c r="V37" i="3"/>
  <c r="V36" i="3"/>
  <c r="V35" i="3"/>
  <c r="V34" i="3"/>
  <c r="V33" i="3"/>
  <c r="V32" i="3"/>
  <c r="V31" i="3"/>
  <c r="V30" i="3"/>
  <c r="V29" i="3"/>
  <c r="V28" i="3"/>
  <c r="V27" i="3"/>
  <c r="V26" i="3"/>
  <c r="V25" i="3"/>
  <c r="V24" i="3"/>
  <c r="V23" i="3"/>
  <c r="V22" i="3"/>
  <c r="V21" i="3"/>
  <c r="V20" i="3"/>
  <c r="V19" i="3"/>
  <c r="V18" i="3"/>
  <c r="V17" i="3"/>
  <c r="V16" i="3"/>
  <c r="V15" i="3"/>
  <c r="V14" i="3"/>
  <c r="V13" i="3"/>
  <c r="V12" i="3"/>
  <c r="V11" i="3"/>
  <c r="V10" i="3"/>
  <c r="V9" i="3"/>
  <c r="V8" i="3"/>
  <c r="V7" i="3"/>
  <c r="V6" i="3"/>
  <c r="V5" i="3"/>
  <c r="V4" i="3"/>
  <c r="V3" i="3"/>
  <c r="W426" i="3"/>
  <c r="W425" i="3"/>
  <c r="W424" i="3"/>
  <c r="W423" i="3"/>
  <c r="W422" i="3"/>
  <c r="W421" i="3"/>
  <c r="W420" i="3"/>
  <c r="W419" i="3"/>
  <c r="W418" i="3"/>
  <c r="W417" i="3"/>
  <c r="W416" i="3"/>
  <c r="W415" i="3"/>
  <c r="W414" i="3"/>
  <c r="W413" i="3"/>
  <c r="W412" i="3"/>
  <c r="W411" i="3"/>
  <c r="W410" i="3"/>
  <c r="W409" i="3"/>
  <c r="W408" i="3"/>
  <c r="W407" i="3"/>
  <c r="W406" i="3"/>
  <c r="W405" i="3"/>
  <c r="W404" i="3"/>
  <c r="W403" i="3"/>
  <c r="W402" i="3"/>
  <c r="W401" i="3"/>
  <c r="W400" i="3"/>
  <c r="W399" i="3"/>
  <c r="W398" i="3"/>
  <c r="W397" i="3"/>
  <c r="W396" i="3"/>
  <c r="W395" i="3"/>
  <c r="W394" i="3"/>
  <c r="W393" i="3"/>
  <c r="W392" i="3"/>
  <c r="W391" i="3"/>
  <c r="W390" i="3"/>
  <c r="W389" i="3"/>
  <c r="W388" i="3"/>
  <c r="W387" i="3"/>
  <c r="W386" i="3"/>
  <c r="W385" i="3"/>
  <c r="W384" i="3"/>
  <c r="W383" i="3"/>
  <c r="W382" i="3"/>
  <c r="W381" i="3"/>
  <c r="W380" i="3"/>
  <c r="W379" i="3"/>
  <c r="W378" i="3"/>
  <c r="W377" i="3"/>
  <c r="W376" i="3"/>
  <c r="W375" i="3"/>
  <c r="W374" i="3"/>
  <c r="W373" i="3"/>
  <c r="W372" i="3"/>
  <c r="W371" i="3"/>
  <c r="W370" i="3"/>
  <c r="W369" i="3"/>
  <c r="W368" i="3"/>
  <c r="W367" i="3"/>
  <c r="W366" i="3"/>
  <c r="W365" i="3"/>
  <c r="W364" i="3"/>
  <c r="W363" i="3"/>
  <c r="W362" i="3"/>
  <c r="W361" i="3"/>
  <c r="W360" i="3"/>
  <c r="W359" i="3"/>
  <c r="W358" i="3"/>
  <c r="W357" i="3"/>
  <c r="W356" i="3"/>
  <c r="W355" i="3"/>
  <c r="W354" i="3"/>
  <c r="W353" i="3"/>
  <c r="W352" i="3"/>
  <c r="W351" i="3"/>
  <c r="W350" i="3"/>
  <c r="W349" i="3"/>
  <c r="W348" i="3"/>
  <c r="W347" i="3"/>
  <c r="W346" i="3"/>
  <c r="W345" i="3"/>
  <c r="W344" i="3"/>
  <c r="W343" i="3"/>
  <c r="W342" i="3"/>
  <c r="W341" i="3"/>
  <c r="W340" i="3"/>
  <c r="W339" i="3"/>
  <c r="W338" i="3"/>
  <c r="W337" i="3"/>
  <c r="W336" i="3"/>
  <c r="W335" i="3"/>
  <c r="W334" i="3"/>
  <c r="W333" i="3"/>
  <c r="W332" i="3"/>
  <c r="W331" i="3"/>
  <c r="W330" i="3"/>
  <c r="W329" i="3"/>
  <c r="W328" i="3"/>
  <c r="W327" i="3"/>
  <c r="W326" i="3"/>
  <c r="W325" i="3"/>
  <c r="W324" i="3"/>
  <c r="W323" i="3"/>
  <c r="W322" i="3"/>
  <c r="W321" i="3"/>
  <c r="W320" i="3"/>
  <c r="W319" i="3"/>
  <c r="W318" i="3"/>
  <c r="W317" i="3"/>
  <c r="W316" i="3"/>
  <c r="W315" i="3"/>
  <c r="W314" i="3"/>
  <c r="W313" i="3"/>
  <c r="W312" i="3"/>
  <c r="W311" i="3"/>
  <c r="W310" i="3"/>
  <c r="W309" i="3"/>
  <c r="W308" i="3"/>
  <c r="W307" i="3"/>
  <c r="W306" i="3"/>
  <c r="W305" i="3"/>
  <c r="W304" i="3"/>
  <c r="W303" i="3"/>
  <c r="W302" i="3"/>
  <c r="W301" i="3"/>
  <c r="W300" i="3"/>
  <c r="W299" i="3"/>
  <c r="W298" i="3"/>
  <c r="W297" i="3"/>
  <c r="W296" i="3"/>
  <c r="W295" i="3"/>
  <c r="W294" i="3"/>
  <c r="W293" i="3"/>
  <c r="W292" i="3"/>
  <c r="W291" i="3"/>
  <c r="W290" i="3"/>
  <c r="W289" i="3"/>
  <c r="W288" i="3"/>
  <c r="W287" i="3"/>
  <c r="W286" i="3"/>
  <c r="W285" i="3"/>
  <c r="W284" i="3"/>
  <c r="W283" i="3"/>
  <c r="W282" i="3"/>
  <c r="W281" i="3"/>
  <c r="W280" i="3"/>
  <c r="W279" i="3"/>
  <c r="W278" i="3"/>
  <c r="W277" i="3"/>
  <c r="W276" i="3"/>
  <c r="W275" i="3"/>
  <c r="W274" i="3"/>
  <c r="W273" i="3"/>
  <c r="W272" i="3"/>
  <c r="W271" i="3"/>
  <c r="W270" i="3"/>
  <c r="W269" i="3"/>
  <c r="W268" i="3"/>
  <c r="W267" i="3"/>
  <c r="W266" i="3"/>
  <c r="W265" i="3"/>
  <c r="W264" i="3"/>
  <c r="W263" i="3"/>
  <c r="W262" i="3"/>
  <c r="W261" i="3"/>
  <c r="W260" i="3"/>
  <c r="W259" i="3"/>
  <c r="W258" i="3"/>
  <c r="W257" i="3"/>
  <c r="W256" i="3"/>
  <c r="W255" i="3"/>
  <c r="W254" i="3"/>
  <c r="W253" i="3"/>
  <c r="W252" i="3"/>
  <c r="W251" i="3"/>
  <c r="W250" i="3"/>
  <c r="W249" i="3"/>
  <c r="W248" i="3"/>
  <c r="W247" i="3"/>
  <c r="W246" i="3"/>
  <c r="W245" i="3"/>
  <c r="W244" i="3"/>
  <c r="W243" i="3"/>
  <c r="W242" i="3"/>
  <c r="W241" i="3"/>
  <c r="W240" i="3"/>
  <c r="W239" i="3"/>
  <c r="W238" i="3"/>
  <c r="W237" i="3"/>
  <c r="W236" i="3"/>
  <c r="W235" i="3"/>
  <c r="W234" i="3"/>
  <c r="W233" i="3"/>
  <c r="W232" i="3"/>
  <c r="W231" i="3"/>
  <c r="W230" i="3"/>
  <c r="W229" i="3"/>
  <c r="W228" i="3"/>
  <c r="W227" i="3"/>
  <c r="W226" i="3"/>
  <c r="W225" i="3"/>
  <c r="W224" i="3"/>
  <c r="W223" i="3"/>
  <c r="W222" i="3"/>
  <c r="W221" i="3"/>
  <c r="W220" i="3"/>
  <c r="W219" i="3"/>
  <c r="W218" i="3"/>
  <c r="W217" i="3"/>
  <c r="W216" i="3"/>
  <c r="W215" i="3"/>
  <c r="W214" i="3"/>
  <c r="W213" i="3"/>
  <c r="W212" i="3"/>
  <c r="W211" i="3"/>
  <c r="W210" i="3"/>
  <c r="W209" i="3"/>
  <c r="W208" i="3"/>
  <c r="W207" i="3"/>
  <c r="W206" i="3"/>
  <c r="W205" i="3"/>
  <c r="W204" i="3"/>
  <c r="W203" i="3"/>
  <c r="W202" i="3"/>
  <c r="W201" i="3"/>
  <c r="W200" i="3"/>
  <c r="W199" i="3"/>
  <c r="W198" i="3"/>
  <c r="W197" i="3"/>
  <c r="W196" i="3"/>
  <c r="W195" i="3"/>
  <c r="W194" i="3"/>
  <c r="W193" i="3"/>
  <c r="W192" i="3"/>
  <c r="W191" i="3"/>
  <c r="W190" i="3"/>
  <c r="W189" i="3"/>
  <c r="W188" i="3"/>
  <c r="W187" i="3"/>
  <c r="W186" i="3"/>
  <c r="W185" i="3"/>
  <c r="W184" i="3"/>
  <c r="W183" i="3"/>
  <c r="W182" i="3"/>
  <c r="W181" i="3"/>
  <c r="W180" i="3"/>
  <c r="W179" i="3"/>
  <c r="W178" i="3"/>
  <c r="W177" i="3"/>
  <c r="W176" i="3"/>
  <c r="W175" i="3"/>
  <c r="W174" i="3"/>
  <c r="W173" i="3"/>
  <c r="W172" i="3"/>
  <c r="W171" i="3"/>
  <c r="W170" i="3"/>
  <c r="W169" i="3"/>
  <c r="W168" i="3"/>
  <c r="W167" i="3"/>
  <c r="W166" i="3"/>
  <c r="W165" i="3"/>
  <c r="W164" i="3"/>
  <c r="W163" i="3"/>
  <c r="W162" i="3"/>
  <c r="W161" i="3"/>
  <c r="W160" i="3"/>
  <c r="W159" i="3"/>
  <c r="W158" i="3"/>
  <c r="W157" i="3"/>
  <c r="W156" i="3"/>
  <c r="W155" i="3"/>
  <c r="W154" i="3"/>
  <c r="W153" i="3"/>
  <c r="W152" i="3"/>
  <c r="W151" i="3"/>
  <c r="W150" i="3"/>
  <c r="W149" i="3"/>
  <c r="W148" i="3"/>
  <c r="W147" i="3"/>
  <c r="W146" i="3"/>
  <c r="W145" i="3"/>
  <c r="W144" i="3"/>
  <c r="W143" i="3"/>
  <c r="W142" i="3"/>
  <c r="W141" i="3"/>
  <c r="W140" i="3"/>
  <c r="W139" i="3"/>
  <c r="W138" i="3"/>
  <c r="W137" i="3"/>
  <c r="W136" i="3"/>
  <c r="W135" i="3"/>
  <c r="W134" i="3"/>
  <c r="W133" i="3"/>
  <c r="W132" i="3"/>
  <c r="W131" i="3"/>
  <c r="W130" i="3"/>
  <c r="W129" i="3"/>
  <c r="W128" i="3"/>
  <c r="W127" i="3"/>
  <c r="W126" i="3"/>
  <c r="W125" i="3"/>
  <c r="W124" i="3"/>
  <c r="W123" i="3"/>
  <c r="W122" i="3"/>
  <c r="W121" i="3"/>
  <c r="W120" i="3"/>
  <c r="W119" i="3"/>
  <c r="W118" i="3"/>
  <c r="W117" i="3"/>
  <c r="W116" i="3"/>
  <c r="W115" i="3"/>
  <c r="W114" i="3"/>
  <c r="W113" i="3"/>
  <c r="W112" i="3"/>
  <c r="W111" i="3"/>
  <c r="W110" i="3"/>
  <c r="W109" i="3"/>
  <c r="W108" i="3"/>
  <c r="W107" i="3"/>
  <c r="W106" i="3"/>
  <c r="W105" i="3"/>
  <c r="W104" i="3"/>
  <c r="W103" i="3"/>
  <c r="W102" i="3"/>
  <c r="W101" i="3"/>
  <c r="W100" i="3"/>
  <c r="W99" i="3"/>
  <c r="W98" i="3"/>
  <c r="W97" i="3"/>
  <c r="W96" i="3"/>
  <c r="W95" i="3"/>
  <c r="W94" i="3"/>
  <c r="W93" i="3"/>
  <c r="W92" i="3"/>
  <c r="W91" i="3"/>
  <c r="W90" i="3"/>
  <c r="W89" i="3"/>
  <c r="W88" i="3"/>
  <c r="W87" i="3"/>
  <c r="W86" i="3"/>
  <c r="W85" i="3"/>
  <c r="W84" i="3"/>
  <c r="W83" i="3"/>
  <c r="W82" i="3"/>
  <c r="W81" i="3"/>
  <c r="W80" i="3"/>
  <c r="W79" i="3"/>
  <c r="W78" i="3"/>
  <c r="W77" i="3"/>
  <c r="W76" i="3"/>
  <c r="W75" i="3"/>
  <c r="W74" i="3"/>
  <c r="W73" i="3"/>
  <c r="W72" i="3"/>
  <c r="W71" i="3"/>
  <c r="W70" i="3"/>
  <c r="W69" i="3"/>
  <c r="W68" i="3"/>
  <c r="W67" i="3"/>
  <c r="W66" i="3"/>
  <c r="W65" i="3"/>
  <c r="W64" i="3"/>
  <c r="W63" i="3"/>
  <c r="W62" i="3"/>
  <c r="W61" i="3"/>
  <c r="W60" i="3"/>
  <c r="W59" i="3"/>
  <c r="W58" i="3"/>
  <c r="W57" i="3"/>
  <c r="W56" i="3"/>
  <c r="W55" i="3"/>
  <c r="W54" i="3"/>
  <c r="W53" i="3"/>
  <c r="W52" i="3"/>
  <c r="W51" i="3"/>
  <c r="W50" i="3"/>
  <c r="W49" i="3"/>
  <c r="W48" i="3"/>
  <c r="W47" i="3"/>
  <c r="W46" i="3"/>
  <c r="W45" i="3"/>
  <c r="W44" i="3"/>
  <c r="W43" i="3"/>
  <c r="W42" i="3"/>
  <c r="W41" i="3"/>
  <c r="W40" i="3"/>
  <c r="W39" i="3"/>
  <c r="W38" i="3"/>
  <c r="W37" i="3"/>
  <c r="W36" i="3"/>
  <c r="W35" i="3"/>
  <c r="W34" i="3"/>
  <c r="W33" i="3"/>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W3" i="3"/>
  <c r="X426" i="3"/>
  <c r="X425" i="3"/>
  <c r="X424" i="3"/>
  <c r="X423" i="3"/>
  <c r="X422" i="3"/>
  <c r="X421" i="3"/>
  <c r="X420" i="3"/>
  <c r="X419" i="3"/>
  <c r="X418" i="3"/>
  <c r="X417" i="3"/>
  <c r="X416" i="3"/>
  <c r="X415" i="3"/>
  <c r="X414" i="3"/>
  <c r="X413" i="3"/>
  <c r="X412" i="3"/>
  <c r="X411" i="3"/>
  <c r="X410" i="3"/>
  <c r="X409" i="3"/>
  <c r="X408" i="3"/>
  <c r="X407" i="3"/>
  <c r="X406" i="3"/>
  <c r="X405" i="3"/>
  <c r="X404" i="3"/>
  <c r="X403" i="3"/>
  <c r="X402" i="3"/>
  <c r="X401" i="3"/>
  <c r="X400" i="3"/>
  <c r="X399" i="3"/>
  <c r="X398" i="3"/>
  <c r="X397" i="3"/>
  <c r="X396" i="3"/>
  <c r="X395" i="3"/>
  <c r="X394" i="3"/>
  <c r="X393" i="3"/>
  <c r="X392" i="3"/>
  <c r="X391" i="3"/>
  <c r="X390" i="3"/>
  <c r="X389" i="3"/>
  <c r="X388" i="3"/>
  <c r="X387" i="3"/>
  <c r="X386" i="3"/>
  <c r="X385" i="3"/>
  <c r="X384" i="3"/>
  <c r="X383" i="3"/>
  <c r="X382" i="3"/>
  <c r="X381" i="3"/>
  <c r="X380" i="3"/>
  <c r="X379" i="3"/>
  <c r="X378" i="3"/>
  <c r="X377" i="3"/>
  <c r="X376" i="3"/>
  <c r="X375" i="3"/>
  <c r="X374" i="3"/>
  <c r="X373" i="3"/>
  <c r="X372" i="3"/>
  <c r="X371" i="3"/>
  <c r="X370" i="3"/>
  <c r="X369" i="3"/>
  <c r="X368" i="3"/>
  <c r="X367" i="3"/>
  <c r="X366" i="3"/>
  <c r="X365" i="3"/>
  <c r="X364" i="3"/>
  <c r="X363" i="3"/>
  <c r="X362" i="3"/>
  <c r="X361" i="3"/>
  <c r="X360" i="3"/>
  <c r="X359" i="3"/>
  <c r="X358" i="3"/>
  <c r="X357" i="3"/>
  <c r="X356" i="3"/>
  <c r="X355" i="3"/>
  <c r="X354" i="3"/>
  <c r="X353" i="3"/>
  <c r="X352" i="3"/>
  <c r="X351" i="3"/>
  <c r="X350" i="3"/>
  <c r="X349" i="3"/>
  <c r="X348" i="3"/>
  <c r="X347" i="3"/>
  <c r="X346" i="3"/>
  <c r="X345" i="3"/>
  <c r="X344" i="3"/>
  <c r="X343" i="3"/>
  <c r="X342" i="3"/>
  <c r="X341" i="3"/>
  <c r="X340" i="3"/>
  <c r="X339" i="3"/>
  <c r="X338" i="3"/>
  <c r="X337" i="3"/>
  <c r="X336" i="3"/>
  <c r="X335" i="3"/>
  <c r="X334" i="3"/>
  <c r="X333" i="3"/>
  <c r="X332" i="3"/>
  <c r="X331" i="3"/>
  <c r="X330" i="3"/>
  <c r="X329" i="3"/>
  <c r="X328" i="3"/>
  <c r="X327" i="3"/>
  <c r="X326" i="3"/>
  <c r="X325" i="3"/>
  <c r="X324" i="3"/>
  <c r="X323" i="3"/>
  <c r="X322" i="3"/>
  <c r="X321" i="3"/>
  <c r="X320" i="3"/>
  <c r="X319" i="3"/>
  <c r="X318" i="3"/>
  <c r="X317" i="3"/>
  <c r="X316" i="3"/>
  <c r="X315" i="3"/>
  <c r="X314" i="3"/>
  <c r="X313" i="3"/>
  <c r="X312" i="3"/>
  <c r="X311" i="3"/>
  <c r="X310" i="3"/>
  <c r="X309" i="3"/>
  <c r="X308" i="3"/>
  <c r="X307" i="3"/>
  <c r="X306" i="3"/>
  <c r="X305" i="3"/>
  <c r="X304" i="3"/>
  <c r="X303" i="3"/>
  <c r="X302" i="3"/>
  <c r="X301" i="3"/>
  <c r="X300" i="3"/>
  <c r="X299" i="3"/>
  <c r="X298" i="3"/>
  <c r="X297" i="3"/>
  <c r="X296" i="3"/>
  <c r="X295" i="3"/>
  <c r="X294" i="3"/>
  <c r="X293" i="3"/>
  <c r="X292" i="3"/>
  <c r="X291" i="3"/>
  <c r="X290" i="3"/>
  <c r="X289" i="3"/>
  <c r="X288" i="3"/>
  <c r="X287" i="3"/>
  <c r="X286" i="3"/>
  <c r="X285" i="3"/>
  <c r="X284" i="3"/>
  <c r="X283" i="3"/>
  <c r="X282" i="3"/>
  <c r="X281" i="3"/>
  <c r="X280" i="3"/>
  <c r="X279" i="3"/>
  <c r="X278" i="3"/>
  <c r="X277" i="3"/>
  <c r="X276" i="3"/>
  <c r="X275" i="3"/>
  <c r="X274" i="3"/>
  <c r="X273" i="3"/>
  <c r="X272" i="3"/>
  <c r="X271" i="3"/>
  <c r="X270" i="3"/>
  <c r="X269" i="3"/>
  <c r="X268" i="3"/>
  <c r="X267" i="3"/>
  <c r="X266" i="3"/>
  <c r="X265" i="3"/>
  <c r="X264" i="3"/>
  <c r="X263" i="3"/>
  <c r="X262" i="3"/>
  <c r="X261" i="3"/>
  <c r="X260" i="3"/>
  <c r="X259" i="3"/>
  <c r="X258" i="3"/>
  <c r="X257" i="3"/>
  <c r="X256" i="3"/>
  <c r="X255" i="3"/>
  <c r="X254" i="3"/>
  <c r="X253" i="3"/>
  <c r="X252" i="3"/>
  <c r="X251" i="3"/>
  <c r="X250" i="3"/>
  <c r="X249" i="3"/>
  <c r="X248" i="3"/>
  <c r="X247" i="3"/>
  <c r="X246" i="3"/>
  <c r="X245" i="3"/>
  <c r="X244" i="3"/>
  <c r="X243" i="3"/>
  <c r="X242" i="3"/>
  <c r="X241" i="3"/>
  <c r="X240" i="3"/>
  <c r="X239" i="3"/>
  <c r="X238" i="3"/>
  <c r="X237" i="3"/>
  <c r="X236" i="3"/>
  <c r="X235" i="3"/>
  <c r="X234" i="3"/>
  <c r="X233" i="3"/>
  <c r="X232" i="3"/>
  <c r="X231" i="3"/>
  <c r="X230" i="3"/>
  <c r="X229" i="3"/>
  <c r="X228" i="3"/>
  <c r="X227" i="3"/>
  <c r="X226" i="3"/>
  <c r="X225" i="3"/>
  <c r="X224" i="3"/>
  <c r="X223" i="3"/>
  <c r="X222" i="3"/>
  <c r="X221" i="3"/>
  <c r="X220" i="3"/>
  <c r="X219" i="3"/>
  <c r="X218" i="3"/>
  <c r="X217" i="3"/>
  <c r="X216" i="3"/>
  <c r="X215" i="3"/>
  <c r="X214" i="3"/>
  <c r="X213" i="3"/>
  <c r="X212" i="3"/>
  <c r="X211" i="3"/>
  <c r="X210" i="3"/>
  <c r="X209" i="3"/>
  <c r="X208" i="3"/>
  <c r="X207" i="3"/>
  <c r="X206" i="3"/>
  <c r="X205" i="3"/>
  <c r="X204" i="3"/>
  <c r="X203" i="3"/>
  <c r="X202" i="3"/>
  <c r="X201" i="3"/>
  <c r="X200" i="3"/>
  <c r="X199" i="3"/>
  <c r="X198" i="3"/>
  <c r="X197" i="3"/>
  <c r="X196" i="3"/>
  <c r="X195" i="3"/>
  <c r="X194" i="3"/>
  <c r="X193" i="3"/>
  <c r="X192" i="3"/>
  <c r="X191" i="3"/>
  <c r="X190" i="3"/>
  <c r="X189" i="3"/>
  <c r="X188" i="3"/>
  <c r="X187" i="3"/>
  <c r="X186" i="3"/>
  <c r="X185" i="3"/>
  <c r="X184" i="3"/>
  <c r="X183" i="3"/>
  <c r="X182" i="3"/>
  <c r="X181" i="3"/>
  <c r="X180" i="3"/>
  <c r="X179" i="3"/>
  <c r="X178" i="3"/>
  <c r="X177" i="3"/>
  <c r="X176" i="3"/>
  <c r="X175" i="3"/>
  <c r="X174" i="3"/>
  <c r="X173" i="3"/>
  <c r="X172" i="3"/>
  <c r="X171" i="3"/>
  <c r="X170" i="3"/>
  <c r="X169" i="3"/>
  <c r="X168" i="3"/>
  <c r="X167" i="3"/>
  <c r="X166" i="3"/>
  <c r="X165" i="3"/>
  <c r="X164" i="3"/>
  <c r="X163" i="3"/>
  <c r="X162" i="3"/>
  <c r="X161" i="3"/>
  <c r="X160" i="3"/>
  <c r="X159" i="3"/>
  <c r="X158" i="3"/>
  <c r="X157" i="3"/>
  <c r="X156" i="3"/>
  <c r="X155" i="3"/>
  <c r="X154" i="3"/>
  <c r="X153" i="3"/>
  <c r="X152" i="3"/>
  <c r="X151" i="3"/>
  <c r="X150" i="3"/>
  <c r="X149" i="3"/>
  <c r="X148" i="3"/>
  <c r="X147" i="3"/>
  <c r="X146" i="3"/>
  <c r="X145" i="3"/>
  <c r="X144" i="3"/>
  <c r="X143" i="3"/>
  <c r="X142" i="3"/>
  <c r="X141" i="3"/>
  <c r="X140" i="3"/>
  <c r="X139" i="3"/>
  <c r="X138" i="3"/>
  <c r="X137" i="3"/>
  <c r="X136" i="3"/>
  <c r="X135" i="3"/>
  <c r="X134" i="3"/>
  <c r="X133" i="3"/>
  <c r="X132" i="3"/>
  <c r="X131" i="3"/>
  <c r="X130" i="3"/>
  <c r="X129" i="3"/>
  <c r="X128" i="3"/>
  <c r="X127" i="3"/>
  <c r="X126" i="3"/>
  <c r="X125" i="3"/>
  <c r="X124" i="3"/>
  <c r="X123" i="3"/>
  <c r="X122" i="3"/>
  <c r="X121" i="3"/>
  <c r="X120" i="3"/>
  <c r="X119" i="3"/>
  <c r="X118" i="3"/>
  <c r="X117" i="3"/>
  <c r="X116" i="3"/>
  <c r="X115" i="3"/>
  <c r="X114" i="3"/>
  <c r="X113" i="3"/>
  <c r="X112" i="3"/>
  <c r="X111" i="3"/>
  <c r="X110" i="3"/>
  <c r="X109" i="3"/>
  <c r="X108" i="3"/>
  <c r="X107" i="3"/>
  <c r="X106" i="3"/>
  <c r="X105" i="3"/>
  <c r="X104" i="3"/>
  <c r="X103" i="3"/>
  <c r="X102" i="3"/>
  <c r="X101" i="3"/>
  <c r="X100" i="3"/>
  <c r="X99" i="3"/>
  <c r="X98" i="3"/>
  <c r="X97" i="3"/>
  <c r="X96" i="3"/>
  <c r="X95" i="3"/>
  <c r="X94" i="3"/>
  <c r="X93" i="3"/>
  <c r="X92" i="3"/>
  <c r="X91" i="3"/>
  <c r="X90" i="3"/>
  <c r="X89" i="3"/>
  <c r="X88" i="3"/>
  <c r="X87" i="3"/>
  <c r="X86" i="3"/>
  <c r="X85" i="3"/>
  <c r="X84" i="3"/>
  <c r="X83" i="3"/>
  <c r="X82" i="3"/>
  <c r="X81" i="3"/>
  <c r="X80" i="3"/>
  <c r="X79" i="3"/>
  <c r="X78" i="3"/>
  <c r="X77" i="3"/>
  <c r="X76" i="3"/>
  <c r="X75" i="3"/>
  <c r="X74" i="3"/>
  <c r="X73" i="3"/>
  <c r="X72" i="3"/>
  <c r="X71" i="3"/>
  <c r="X70" i="3"/>
  <c r="X69" i="3"/>
  <c r="X68" i="3"/>
  <c r="X67" i="3"/>
  <c r="X66" i="3"/>
  <c r="X65" i="3"/>
  <c r="X64" i="3"/>
  <c r="X63" i="3"/>
  <c r="X62" i="3"/>
  <c r="X61" i="3"/>
  <c r="X60" i="3"/>
  <c r="X59" i="3"/>
  <c r="X58" i="3"/>
  <c r="X57" i="3"/>
  <c r="X56" i="3"/>
  <c r="X55" i="3"/>
  <c r="X54" i="3"/>
  <c r="X53" i="3"/>
  <c r="X52" i="3"/>
  <c r="X51" i="3"/>
  <c r="X50" i="3"/>
  <c r="X49" i="3"/>
  <c r="X48" i="3"/>
  <c r="X47" i="3"/>
  <c r="X46" i="3"/>
  <c r="X45" i="3"/>
  <c r="X44" i="3"/>
  <c r="X43" i="3"/>
  <c r="X42" i="3"/>
  <c r="X41" i="3"/>
  <c r="X40" i="3"/>
  <c r="X39" i="3"/>
  <c r="X38" i="3"/>
  <c r="X37" i="3"/>
  <c r="X36" i="3"/>
  <c r="X35" i="3"/>
  <c r="X34" i="3"/>
  <c r="X33" i="3"/>
  <c r="X32" i="3"/>
  <c r="X31" i="3"/>
  <c r="X30" i="3"/>
  <c r="X29" i="3"/>
  <c r="X28" i="3"/>
  <c r="X27" i="3"/>
  <c r="X26" i="3"/>
  <c r="X25" i="3"/>
  <c r="X24" i="3"/>
  <c r="X23" i="3"/>
  <c r="X22" i="3"/>
  <c r="X21" i="3"/>
  <c r="X20" i="3"/>
  <c r="X19" i="3"/>
  <c r="X18" i="3"/>
  <c r="X17" i="3"/>
  <c r="X16" i="3"/>
  <c r="X15" i="3"/>
  <c r="X14" i="3"/>
  <c r="X13" i="3"/>
  <c r="X12" i="3"/>
  <c r="X11" i="3"/>
  <c r="X10" i="3"/>
  <c r="X9" i="3"/>
  <c r="X8" i="3"/>
  <c r="X7" i="3"/>
  <c r="X6" i="3"/>
  <c r="X5" i="3"/>
  <c r="X4" i="3"/>
  <c r="X3" i="3"/>
  <c r="Y426" i="3"/>
  <c r="Y425" i="3"/>
  <c r="Y424" i="3"/>
  <c r="Y423" i="3"/>
  <c r="Y422" i="3"/>
  <c r="Y421" i="3"/>
  <c r="Y420" i="3"/>
  <c r="Y419" i="3"/>
  <c r="Y418" i="3"/>
  <c r="Y417" i="3"/>
  <c r="Y416" i="3"/>
  <c r="Y415" i="3"/>
  <c r="Y414" i="3"/>
  <c r="Y413" i="3"/>
  <c r="Y412" i="3"/>
  <c r="Y411" i="3"/>
  <c r="Y410" i="3"/>
  <c r="Y409" i="3"/>
  <c r="Y408" i="3"/>
  <c r="Y407" i="3"/>
  <c r="Y406" i="3"/>
  <c r="Y405" i="3"/>
  <c r="Y404" i="3"/>
  <c r="Y403" i="3"/>
  <c r="Y402" i="3"/>
  <c r="Y401" i="3"/>
  <c r="Y400" i="3"/>
  <c r="Y399" i="3"/>
  <c r="Y398" i="3"/>
  <c r="Y397" i="3"/>
  <c r="Y396" i="3"/>
  <c r="Y395" i="3"/>
  <c r="Y394" i="3"/>
  <c r="Y393" i="3"/>
  <c r="Y392" i="3"/>
  <c r="Y391" i="3"/>
  <c r="Y390" i="3"/>
  <c r="Y389" i="3"/>
  <c r="Y388" i="3"/>
  <c r="Y387" i="3"/>
  <c r="Y386" i="3"/>
  <c r="Y385" i="3"/>
  <c r="Y384" i="3"/>
  <c r="Y383" i="3"/>
  <c r="Y382" i="3"/>
  <c r="Y381" i="3"/>
  <c r="Y380" i="3"/>
  <c r="Y379" i="3"/>
  <c r="Y378" i="3"/>
  <c r="Y377" i="3"/>
  <c r="Y376" i="3"/>
  <c r="Y375" i="3"/>
  <c r="Y374" i="3"/>
  <c r="Y373" i="3"/>
  <c r="Y372" i="3"/>
  <c r="Y371" i="3"/>
  <c r="Y370" i="3"/>
  <c r="Y369" i="3"/>
  <c r="Y368" i="3"/>
  <c r="Y367" i="3"/>
  <c r="Y366" i="3"/>
  <c r="Y365" i="3"/>
  <c r="Y364" i="3"/>
  <c r="Y363" i="3"/>
  <c r="Y362" i="3"/>
  <c r="Y361" i="3"/>
  <c r="Y360" i="3"/>
  <c r="Y359" i="3"/>
  <c r="Y358" i="3"/>
  <c r="Y357" i="3"/>
  <c r="Y356" i="3"/>
  <c r="Y355" i="3"/>
  <c r="Y354" i="3"/>
  <c r="Y353" i="3"/>
  <c r="Y352" i="3"/>
  <c r="Y351" i="3"/>
  <c r="Y350" i="3"/>
  <c r="Y349" i="3"/>
  <c r="Y348" i="3"/>
  <c r="Y347" i="3"/>
  <c r="Y346" i="3"/>
  <c r="Y345" i="3"/>
  <c r="Y344" i="3"/>
  <c r="Y343" i="3"/>
  <c r="Y342" i="3"/>
  <c r="Y341" i="3"/>
  <c r="Y340" i="3"/>
  <c r="Y339" i="3"/>
  <c r="Y338" i="3"/>
  <c r="Y337" i="3"/>
  <c r="Y336" i="3"/>
  <c r="Y335" i="3"/>
  <c r="Y334" i="3"/>
  <c r="Y333" i="3"/>
  <c r="Y332" i="3"/>
  <c r="Y331" i="3"/>
  <c r="Y330" i="3"/>
  <c r="Y329" i="3"/>
  <c r="Y328" i="3"/>
  <c r="Y327" i="3"/>
  <c r="Y326" i="3"/>
  <c r="Y325" i="3"/>
  <c r="Y324" i="3"/>
  <c r="Y323" i="3"/>
  <c r="Y322" i="3"/>
  <c r="Y321" i="3"/>
  <c r="Y320" i="3"/>
  <c r="Y319" i="3"/>
  <c r="Y318" i="3"/>
  <c r="Y317" i="3"/>
  <c r="Y316" i="3"/>
  <c r="Y315" i="3"/>
  <c r="Y314" i="3"/>
  <c r="Y313" i="3"/>
  <c r="Y312" i="3"/>
  <c r="Y311" i="3"/>
  <c r="Y310" i="3"/>
  <c r="Y309" i="3"/>
  <c r="Y308" i="3"/>
  <c r="Y307" i="3"/>
  <c r="Y306" i="3"/>
  <c r="Y305" i="3"/>
  <c r="Y304" i="3"/>
  <c r="Y303" i="3"/>
  <c r="Y302" i="3"/>
  <c r="Y301" i="3"/>
  <c r="Y300" i="3"/>
  <c r="Y299" i="3"/>
  <c r="Y298" i="3"/>
  <c r="Y297" i="3"/>
  <c r="Y296" i="3"/>
  <c r="Y295" i="3"/>
  <c r="Y294" i="3"/>
  <c r="Y293" i="3"/>
  <c r="Y292" i="3"/>
  <c r="Y291" i="3"/>
  <c r="Y290" i="3"/>
  <c r="Y289" i="3"/>
  <c r="Y288" i="3"/>
  <c r="Y287" i="3"/>
  <c r="Y286" i="3"/>
  <c r="Y285" i="3"/>
  <c r="Y284" i="3"/>
  <c r="Y283" i="3"/>
  <c r="Y282" i="3"/>
  <c r="Y281" i="3"/>
  <c r="Y280" i="3"/>
  <c r="Y279" i="3"/>
  <c r="Y278" i="3"/>
  <c r="Y277" i="3"/>
  <c r="Y276" i="3"/>
  <c r="Y275" i="3"/>
  <c r="Y274" i="3"/>
  <c r="Y273" i="3"/>
  <c r="Y272" i="3"/>
  <c r="Y271" i="3"/>
  <c r="Y270" i="3"/>
  <c r="Y269" i="3"/>
  <c r="Y268" i="3"/>
  <c r="Y267" i="3"/>
  <c r="Y266" i="3"/>
  <c r="Y265" i="3"/>
  <c r="Y264" i="3"/>
  <c r="Y263" i="3"/>
  <c r="Y262" i="3"/>
  <c r="Y261" i="3"/>
  <c r="Y260" i="3"/>
  <c r="Y259" i="3"/>
  <c r="Y258" i="3"/>
  <c r="Y257" i="3"/>
  <c r="Y256" i="3"/>
  <c r="Y255" i="3"/>
  <c r="Y254" i="3"/>
  <c r="Y253" i="3"/>
  <c r="Y252" i="3"/>
  <c r="Y251" i="3"/>
  <c r="Y250" i="3"/>
  <c r="Y249" i="3"/>
  <c r="Y248" i="3"/>
  <c r="Y247" i="3"/>
  <c r="Y246" i="3"/>
  <c r="Y245" i="3"/>
  <c r="Y244" i="3"/>
  <c r="Y243" i="3"/>
  <c r="Y242" i="3"/>
  <c r="Y241" i="3"/>
  <c r="Y240" i="3"/>
  <c r="Y239" i="3"/>
  <c r="Y238" i="3"/>
  <c r="Y237" i="3"/>
  <c r="Y236" i="3"/>
  <c r="Y235" i="3"/>
  <c r="Y234" i="3"/>
  <c r="Y233" i="3"/>
  <c r="Y232" i="3"/>
  <c r="Y231" i="3"/>
  <c r="Y230" i="3"/>
  <c r="Y229" i="3"/>
  <c r="Y228" i="3"/>
  <c r="Y227" i="3"/>
  <c r="Y226" i="3"/>
  <c r="Y225" i="3"/>
  <c r="Y224" i="3"/>
  <c r="Y223" i="3"/>
  <c r="Y222" i="3"/>
  <c r="Y221" i="3"/>
  <c r="Y220" i="3"/>
  <c r="Y219" i="3"/>
  <c r="Y218" i="3"/>
  <c r="Y217" i="3"/>
  <c r="Y216" i="3"/>
  <c r="Y215" i="3"/>
  <c r="Y214" i="3"/>
  <c r="Y213" i="3"/>
  <c r="Y212" i="3"/>
  <c r="Y211" i="3"/>
  <c r="Y210" i="3"/>
  <c r="Y209" i="3"/>
  <c r="Y208" i="3"/>
  <c r="Y207" i="3"/>
  <c r="Y206" i="3"/>
  <c r="Y205" i="3"/>
  <c r="Y204" i="3"/>
  <c r="Y203" i="3"/>
  <c r="Y202" i="3"/>
  <c r="Y201" i="3"/>
  <c r="Y200" i="3"/>
  <c r="Y199" i="3"/>
  <c r="Y198" i="3"/>
  <c r="Y197" i="3"/>
  <c r="Y196" i="3"/>
  <c r="Y195" i="3"/>
  <c r="Y194" i="3"/>
  <c r="Y193" i="3"/>
  <c r="Y192" i="3"/>
  <c r="Y191" i="3"/>
  <c r="Y190" i="3"/>
  <c r="Y189" i="3"/>
  <c r="Y188" i="3"/>
  <c r="Y187" i="3"/>
  <c r="Y186" i="3"/>
  <c r="Y185" i="3"/>
  <c r="Y184" i="3"/>
  <c r="Y183" i="3"/>
  <c r="Y182" i="3"/>
  <c r="Y181" i="3"/>
  <c r="Y180" i="3"/>
  <c r="Y179" i="3"/>
  <c r="Y178" i="3"/>
  <c r="Y177" i="3"/>
  <c r="Y176" i="3"/>
  <c r="Y175" i="3"/>
  <c r="Y174" i="3"/>
  <c r="Y173" i="3"/>
  <c r="Y172" i="3"/>
  <c r="Y171" i="3"/>
  <c r="Y170" i="3"/>
  <c r="Y169" i="3"/>
  <c r="Y168" i="3"/>
  <c r="Y167" i="3"/>
  <c r="Y166" i="3"/>
  <c r="Y165" i="3"/>
  <c r="Y164" i="3"/>
  <c r="Y163" i="3"/>
  <c r="Y162" i="3"/>
  <c r="Y161" i="3"/>
  <c r="Y160" i="3"/>
  <c r="Y159" i="3"/>
  <c r="Y158" i="3"/>
  <c r="Y157" i="3"/>
  <c r="Y156" i="3"/>
  <c r="Y155" i="3"/>
  <c r="Y154" i="3"/>
  <c r="Y153" i="3"/>
  <c r="Y152" i="3"/>
  <c r="Y151" i="3"/>
  <c r="Y150" i="3"/>
  <c r="Y149" i="3"/>
  <c r="Y148" i="3"/>
  <c r="Y147" i="3"/>
  <c r="Y146" i="3"/>
  <c r="Y145" i="3"/>
  <c r="Y144" i="3"/>
  <c r="Y143" i="3"/>
  <c r="Y142" i="3"/>
  <c r="Y141" i="3"/>
  <c r="Y140" i="3"/>
  <c r="Y139" i="3"/>
  <c r="Y138" i="3"/>
  <c r="Y137" i="3"/>
  <c r="Y136" i="3"/>
  <c r="Y135" i="3"/>
  <c r="Y134" i="3"/>
  <c r="Y133" i="3"/>
  <c r="Y132" i="3"/>
  <c r="Y131" i="3"/>
  <c r="Y130" i="3"/>
  <c r="Y129" i="3"/>
  <c r="Y128" i="3"/>
  <c r="Y127" i="3"/>
  <c r="Y126" i="3"/>
  <c r="Y125" i="3"/>
  <c r="Y124" i="3"/>
  <c r="Y123" i="3"/>
  <c r="Y122" i="3"/>
  <c r="Y121" i="3"/>
  <c r="Y120" i="3"/>
  <c r="Y119" i="3"/>
  <c r="Y118" i="3"/>
  <c r="Y117" i="3"/>
  <c r="Y116" i="3"/>
  <c r="Y115" i="3"/>
  <c r="Y114" i="3"/>
  <c r="Y113" i="3"/>
  <c r="Y112" i="3"/>
  <c r="Y111" i="3"/>
  <c r="Y110" i="3"/>
  <c r="Y109" i="3"/>
  <c r="Y108" i="3"/>
  <c r="Y107" i="3"/>
  <c r="Y106" i="3"/>
  <c r="Y105" i="3"/>
  <c r="Y104" i="3"/>
  <c r="Y103" i="3"/>
  <c r="Y102" i="3"/>
  <c r="Y101" i="3"/>
  <c r="Y100" i="3"/>
  <c r="Y99" i="3"/>
  <c r="Y98" i="3"/>
  <c r="Y97" i="3"/>
  <c r="Y96" i="3"/>
  <c r="Y95" i="3"/>
  <c r="Y94" i="3"/>
  <c r="Y93" i="3"/>
  <c r="Y92" i="3"/>
  <c r="Y91" i="3"/>
  <c r="Y90" i="3"/>
  <c r="Y89" i="3"/>
  <c r="Y88" i="3"/>
  <c r="Y87" i="3"/>
  <c r="Y86" i="3"/>
  <c r="Y85" i="3"/>
  <c r="Y84" i="3"/>
  <c r="Y83" i="3"/>
  <c r="Y82" i="3"/>
  <c r="Y81" i="3"/>
  <c r="Y80" i="3"/>
  <c r="Y79" i="3"/>
  <c r="Y78" i="3"/>
  <c r="Y77" i="3"/>
  <c r="Y76" i="3"/>
  <c r="Y75" i="3"/>
  <c r="Y74" i="3"/>
  <c r="Y73" i="3"/>
  <c r="Y72" i="3"/>
  <c r="Y71" i="3"/>
  <c r="Y70" i="3"/>
  <c r="Y69" i="3"/>
  <c r="Y68" i="3"/>
  <c r="Y67" i="3"/>
  <c r="Y66" i="3"/>
  <c r="Y65" i="3"/>
  <c r="Y64" i="3"/>
  <c r="Y63" i="3"/>
  <c r="Y62" i="3"/>
  <c r="Y61" i="3"/>
  <c r="Y60" i="3"/>
  <c r="Y59" i="3"/>
  <c r="Y58" i="3"/>
  <c r="Y57" i="3"/>
  <c r="Y56" i="3"/>
  <c r="Y55" i="3"/>
  <c r="Y54" i="3"/>
  <c r="Y53" i="3"/>
  <c r="Y52" i="3"/>
  <c r="Y51" i="3"/>
  <c r="Y50" i="3"/>
  <c r="Y49" i="3"/>
  <c r="Y48" i="3"/>
  <c r="Y47" i="3"/>
  <c r="Y46" i="3"/>
  <c r="Y45" i="3"/>
  <c r="Y44" i="3"/>
  <c r="Y43" i="3"/>
  <c r="Y42" i="3"/>
  <c r="Y41" i="3"/>
  <c r="Y40" i="3"/>
  <c r="Y39" i="3"/>
  <c r="Y38" i="3"/>
  <c r="Y37" i="3"/>
  <c r="Y36" i="3"/>
  <c r="Y35" i="3"/>
  <c r="Y34" i="3"/>
  <c r="Y33" i="3"/>
  <c r="Y32" i="3"/>
  <c r="Y31" i="3"/>
  <c r="Y30" i="3"/>
  <c r="Y29" i="3"/>
  <c r="Y28" i="3"/>
  <c r="Y27" i="3"/>
  <c r="Y26" i="3"/>
  <c r="Y25" i="3"/>
  <c r="Y24" i="3"/>
  <c r="Y23" i="3"/>
  <c r="Y22" i="3"/>
  <c r="Y21" i="3"/>
  <c r="Y20" i="3"/>
  <c r="Y19" i="3"/>
  <c r="Y18" i="3"/>
  <c r="Y17" i="3"/>
  <c r="Y16" i="3"/>
  <c r="Y15" i="3"/>
  <c r="Y14" i="3"/>
  <c r="Y13" i="3"/>
  <c r="Y12" i="3"/>
  <c r="Y11" i="3"/>
  <c r="Y10" i="3"/>
  <c r="Y9" i="3"/>
  <c r="Y8" i="3"/>
  <c r="Y7" i="3"/>
  <c r="Y6" i="3"/>
  <c r="Y5" i="3"/>
  <c r="Y4" i="3"/>
  <c r="Y3"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J426" i="3"/>
  <c r="J425" i="3"/>
  <c r="J424" i="3"/>
  <c r="J423" i="3"/>
  <c r="J422" i="3"/>
  <c r="J421" i="3"/>
  <c r="J420" i="3"/>
  <c r="J419" i="3"/>
  <c r="J418" i="3"/>
  <c r="J417" i="3"/>
  <c r="J416" i="3"/>
  <c r="J415" i="3"/>
  <c r="J414" i="3"/>
  <c r="J413" i="3"/>
  <c r="J412" i="3"/>
  <c r="J411" i="3"/>
  <c r="J410" i="3"/>
  <c r="J409" i="3"/>
  <c r="J408" i="3"/>
  <c r="J407" i="3"/>
  <c r="J406" i="3"/>
  <c r="J405" i="3"/>
  <c r="J404" i="3"/>
  <c r="J403" i="3"/>
  <c r="J402" i="3"/>
  <c r="J401" i="3"/>
  <c r="J400" i="3"/>
  <c r="J399" i="3"/>
  <c r="J398" i="3"/>
  <c r="J397" i="3"/>
  <c r="J396" i="3"/>
  <c r="J395" i="3"/>
  <c r="J394" i="3"/>
  <c r="J393" i="3"/>
  <c r="J392" i="3"/>
  <c r="J391" i="3"/>
  <c r="J390" i="3"/>
  <c r="J389" i="3"/>
  <c r="J388" i="3"/>
  <c r="J387" i="3"/>
  <c r="J386" i="3"/>
  <c r="J385" i="3"/>
  <c r="J384" i="3"/>
  <c r="J383" i="3"/>
  <c r="J382" i="3"/>
  <c r="J381" i="3"/>
  <c r="J380" i="3"/>
  <c r="J379" i="3"/>
  <c r="J378" i="3"/>
  <c r="J377" i="3"/>
  <c r="J376" i="3"/>
  <c r="J375"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3"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J3"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K8" i="3"/>
  <c r="K7" i="3"/>
  <c r="K6" i="3"/>
  <c r="K5" i="3"/>
  <c r="K4" i="3"/>
  <c r="K3" i="3"/>
  <c r="L426" i="3"/>
  <c r="L425" i="3"/>
  <c r="L424" i="3"/>
  <c r="L423" i="3"/>
  <c r="L422" i="3"/>
  <c r="L421" i="3"/>
  <c r="L420" i="3"/>
  <c r="L419" i="3"/>
  <c r="L418" i="3"/>
  <c r="L417" i="3"/>
  <c r="L416" i="3"/>
  <c r="L415" i="3"/>
  <c r="L414" i="3"/>
  <c r="L413" i="3"/>
  <c r="L412" i="3"/>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L5" i="3"/>
  <c r="L4" i="3"/>
  <c r="L3"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4" i="3"/>
  <c r="M3" i="3"/>
  <c r="N426" i="3"/>
  <c r="N425" i="3"/>
  <c r="N424" i="3"/>
  <c r="N423" i="3"/>
  <c r="N422" i="3"/>
  <c r="N421" i="3"/>
  <c r="N420" i="3"/>
  <c r="N419" i="3"/>
  <c r="N418" i="3"/>
  <c r="N417" i="3"/>
  <c r="N416" i="3"/>
  <c r="N415" i="3"/>
  <c r="N414" i="3"/>
  <c r="N413" i="3"/>
  <c r="N412" i="3"/>
  <c r="N411" i="3"/>
  <c r="N410" i="3"/>
  <c r="N409" i="3"/>
  <c r="N408" i="3"/>
  <c r="N407" i="3"/>
  <c r="N406" i="3"/>
  <c r="N405" i="3"/>
  <c r="N404" i="3"/>
  <c r="N403" i="3"/>
  <c r="N402" i="3"/>
  <c r="N401" i="3"/>
  <c r="N400" i="3"/>
  <c r="N399" i="3"/>
  <c r="N398" i="3"/>
  <c r="N397" i="3"/>
  <c r="N396" i="3"/>
  <c r="N395" i="3"/>
  <c r="N394" i="3"/>
  <c r="N393" i="3"/>
  <c r="N392" i="3"/>
  <c r="N391" i="3"/>
  <c r="N390" i="3"/>
  <c r="N389" i="3"/>
  <c r="N388" i="3"/>
  <c r="N387" i="3"/>
  <c r="N386" i="3"/>
  <c r="N385" i="3"/>
  <c r="N384" i="3"/>
  <c r="N383" i="3"/>
  <c r="N382" i="3"/>
  <c r="N381" i="3"/>
  <c r="N380" i="3"/>
  <c r="N379" i="3"/>
  <c r="N378" i="3"/>
  <c r="N377" i="3"/>
  <c r="N376" i="3"/>
  <c r="N375" i="3"/>
  <c r="N374" i="3"/>
  <c r="N373" i="3"/>
  <c r="N372" i="3"/>
  <c r="N371" i="3"/>
  <c r="N370" i="3"/>
  <c r="N369" i="3"/>
  <c r="N368" i="3"/>
  <c r="N367" i="3"/>
  <c r="N366" i="3"/>
  <c r="N365" i="3"/>
  <c r="N364" i="3"/>
  <c r="N363" i="3"/>
  <c r="N362" i="3"/>
  <c r="N361" i="3"/>
  <c r="N360" i="3"/>
  <c r="N359" i="3"/>
  <c r="N358" i="3"/>
  <c r="N357" i="3"/>
  <c r="N356" i="3"/>
  <c r="N355" i="3"/>
  <c r="N354" i="3"/>
  <c r="N353" i="3"/>
  <c r="N352" i="3"/>
  <c r="N351" i="3"/>
  <c r="N350" i="3"/>
  <c r="N349" i="3"/>
  <c r="N348" i="3"/>
  <c r="N347" i="3"/>
  <c r="N346" i="3"/>
  <c r="N345" i="3"/>
  <c r="N344" i="3"/>
  <c r="N343" i="3"/>
  <c r="N342" i="3"/>
  <c r="N341" i="3"/>
  <c r="N340" i="3"/>
  <c r="N339" i="3"/>
  <c r="N338" i="3"/>
  <c r="N337" i="3"/>
  <c r="N336" i="3"/>
  <c r="N335" i="3"/>
  <c r="N334" i="3"/>
  <c r="N333" i="3"/>
  <c r="N332" i="3"/>
  <c r="N331" i="3"/>
  <c r="N330" i="3"/>
  <c r="N329" i="3"/>
  <c r="N328" i="3"/>
  <c r="N327" i="3"/>
  <c r="N326" i="3"/>
  <c r="N325" i="3"/>
  <c r="N324" i="3"/>
  <c r="N323" i="3"/>
  <c r="N322" i="3"/>
  <c r="N321" i="3"/>
  <c r="N320" i="3"/>
  <c r="N319" i="3"/>
  <c r="N318" i="3"/>
  <c r="N317" i="3"/>
  <c r="N316" i="3"/>
  <c r="N315" i="3"/>
  <c r="N314" i="3"/>
  <c r="N313" i="3"/>
  <c r="N312" i="3"/>
  <c r="N311" i="3"/>
  <c r="N310" i="3"/>
  <c r="N309" i="3"/>
  <c r="N308" i="3"/>
  <c r="N307" i="3"/>
  <c r="N306" i="3"/>
  <c r="N305" i="3"/>
  <c r="N304" i="3"/>
  <c r="N303" i="3"/>
  <c r="N302" i="3"/>
  <c r="N301" i="3"/>
  <c r="N300" i="3"/>
  <c r="N299" i="3"/>
  <c r="N298" i="3"/>
  <c r="N297" i="3"/>
  <c r="N296" i="3"/>
  <c r="N295" i="3"/>
  <c r="N294" i="3"/>
  <c r="N293" i="3"/>
  <c r="N292" i="3"/>
  <c r="N291" i="3"/>
  <c r="N290" i="3"/>
  <c r="N289" i="3"/>
  <c r="N288" i="3"/>
  <c r="N287" i="3"/>
  <c r="N286" i="3"/>
  <c r="N285" i="3"/>
  <c r="N284" i="3"/>
  <c r="N283" i="3"/>
  <c r="N282" i="3"/>
  <c r="N281" i="3"/>
  <c r="N280" i="3"/>
  <c r="N279" i="3"/>
  <c r="N278" i="3"/>
  <c r="N277" i="3"/>
  <c r="N276" i="3"/>
  <c r="N275" i="3"/>
  <c r="N274" i="3"/>
  <c r="N273" i="3"/>
  <c r="N272" i="3"/>
  <c r="N271" i="3"/>
  <c r="N270" i="3"/>
  <c r="N269" i="3"/>
  <c r="N268" i="3"/>
  <c r="N267" i="3"/>
  <c r="N266" i="3"/>
  <c r="N265" i="3"/>
  <c r="N264" i="3"/>
  <c r="N263" i="3"/>
  <c r="N262" i="3"/>
  <c r="N261" i="3"/>
  <c r="N260" i="3"/>
  <c r="N259" i="3"/>
  <c r="N258" i="3"/>
  <c r="N257" i="3"/>
  <c r="N256" i="3"/>
  <c r="N255" i="3"/>
  <c r="N254" i="3"/>
  <c r="N253" i="3"/>
  <c r="N252" i="3"/>
  <c r="N251" i="3"/>
  <c r="N250" i="3"/>
  <c r="N249" i="3"/>
  <c r="N248" i="3"/>
  <c r="N247" i="3"/>
  <c r="N246" i="3"/>
  <c r="N245" i="3"/>
  <c r="N244" i="3"/>
  <c r="N243" i="3"/>
  <c r="N242" i="3"/>
  <c r="N241" i="3"/>
  <c r="N240" i="3"/>
  <c r="N239" i="3"/>
  <c r="N238" i="3"/>
  <c r="N237" i="3"/>
  <c r="N236" i="3"/>
  <c r="N235" i="3"/>
  <c r="N234" i="3"/>
  <c r="N233" i="3"/>
  <c r="N232" i="3"/>
  <c r="N231" i="3"/>
  <c r="N230" i="3"/>
  <c r="N229" i="3"/>
  <c r="N228" i="3"/>
  <c r="N227" i="3"/>
  <c r="N226" i="3"/>
  <c r="N225" i="3"/>
  <c r="N224" i="3"/>
  <c r="N223" i="3"/>
  <c r="N222" i="3"/>
  <c r="N221" i="3"/>
  <c r="N220" i="3"/>
  <c r="N219" i="3"/>
  <c r="N218" i="3"/>
  <c r="N217" i="3"/>
  <c r="N216" i="3"/>
  <c r="N215" i="3"/>
  <c r="N214" i="3"/>
  <c r="N213" i="3"/>
  <c r="N212" i="3"/>
  <c r="N211" i="3"/>
  <c r="N210" i="3"/>
  <c r="N209" i="3"/>
  <c r="N208" i="3"/>
  <c r="N207" i="3"/>
  <c r="N206" i="3"/>
  <c r="N205" i="3"/>
  <c r="N204" i="3"/>
  <c r="N203" i="3"/>
  <c r="N202" i="3"/>
  <c r="N201" i="3"/>
  <c r="N200" i="3"/>
  <c r="N199" i="3"/>
  <c r="N198" i="3"/>
  <c r="N197" i="3"/>
  <c r="N196" i="3"/>
  <c r="N195" i="3"/>
  <c r="N194" i="3"/>
  <c r="N193" i="3"/>
  <c r="N192" i="3"/>
  <c r="N191" i="3"/>
  <c r="N190" i="3"/>
  <c r="N189" i="3"/>
  <c r="N188" i="3"/>
  <c r="N187" i="3"/>
  <c r="N186" i="3"/>
  <c r="N185" i="3"/>
  <c r="N184" i="3"/>
  <c r="N183" i="3"/>
  <c r="N182" i="3"/>
  <c r="N181" i="3"/>
  <c r="N180" i="3"/>
  <c r="N179" i="3"/>
  <c r="N178" i="3"/>
  <c r="N177" i="3"/>
  <c r="N176" i="3"/>
  <c r="N175" i="3"/>
  <c r="N174" i="3"/>
  <c r="N173" i="3"/>
  <c r="N172" i="3"/>
  <c r="N171" i="3"/>
  <c r="N170" i="3"/>
  <c r="N169" i="3"/>
  <c r="N168" i="3"/>
  <c r="N167" i="3"/>
  <c r="N166" i="3"/>
  <c r="N165" i="3"/>
  <c r="N164" i="3"/>
  <c r="N163" i="3"/>
  <c r="N162" i="3"/>
  <c r="N161" i="3"/>
  <c r="N160" i="3"/>
  <c r="N159" i="3"/>
  <c r="N158" i="3"/>
  <c r="N157" i="3"/>
  <c r="N156" i="3"/>
  <c r="N155" i="3"/>
  <c r="N154" i="3"/>
  <c r="N153" i="3"/>
  <c r="N152" i="3"/>
  <c r="N151" i="3"/>
  <c r="N150" i="3"/>
  <c r="N149" i="3"/>
  <c r="N148" i="3"/>
  <c r="N147" i="3"/>
  <c r="N146" i="3"/>
  <c r="N145" i="3"/>
  <c r="N144" i="3"/>
  <c r="N143" i="3"/>
  <c r="N142" i="3"/>
  <c r="N141" i="3"/>
  <c r="N140" i="3"/>
  <c r="N139" i="3"/>
  <c r="N138" i="3"/>
  <c r="N137" i="3"/>
  <c r="N136" i="3"/>
  <c r="N135" i="3"/>
  <c r="N134" i="3"/>
  <c r="N133" i="3"/>
  <c r="N132" i="3"/>
  <c r="N131" i="3"/>
  <c r="N130" i="3"/>
  <c r="N129" i="3"/>
  <c r="N128" i="3"/>
  <c r="N127" i="3"/>
  <c r="N126" i="3"/>
  <c r="N125" i="3"/>
  <c r="N124" i="3"/>
  <c r="N123" i="3"/>
  <c r="N122" i="3"/>
  <c r="N121" i="3"/>
  <c r="N120" i="3"/>
  <c r="N119" i="3"/>
  <c r="N118" i="3"/>
  <c r="N117" i="3"/>
  <c r="N116" i="3"/>
  <c r="N115" i="3"/>
  <c r="N114" i="3"/>
  <c r="N113" i="3"/>
  <c r="N112" i="3"/>
  <c r="N111" i="3"/>
  <c r="N110" i="3"/>
  <c r="N109" i="3"/>
  <c r="N108" i="3"/>
  <c r="N107" i="3"/>
  <c r="N106" i="3"/>
  <c r="N105" i="3"/>
  <c r="N104"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 r="N4" i="3"/>
  <c r="N3"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2" i="3"/>
  <c r="N2" i="3"/>
  <c r="M2" i="3"/>
  <c r="L2" i="3"/>
  <c r="K2" i="3"/>
  <c r="J2" i="3"/>
  <c r="I2" i="3"/>
  <c r="Y2" i="3"/>
  <c r="X2" i="3"/>
  <c r="W2" i="3"/>
  <c r="V2" i="3"/>
  <c r="U2" i="3"/>
  <c r="Q2" i="3"/>
  <c r="S2" i="3"/>
  <c r="R2" i="3"/>
  <c r="P2" i="3"/>
  <c r="H2" i="3"/>
  <c r="T2" i="3"/>
  <c r="G2" i="3"/>
  <c r="A424" i="1" s="1"/>
  <c r="F2" i="3"/>
  <c r="E2" i="3"/>
  <c r="B2" i="3"/>
  <c r="X19" i="2"/>
  <c r="X18" i="2"/>
  <c r="X17" i="2"/>
  <c r="X16" i="2"/>
  <c r="X15" i="2"/>
  <c r="V19" i="2"/>
  <c r="V18" i="2"/>
  <c r="V17" i="2"/>
  <c r="V16" i="2"/>
  <c r="V15" i="2"/>
  <c r="U19" i="2"/>
  <c r="U18" i="2"/>
  <c r="U15" i="2"/>
  <c r="A94" i="1" l="1"/>
  <c r="A142" i="1"/>
  <c r="A222" i="1"/>
  <c r="A270" i="1"/>
  <c r="A326" i="1"/>
  <c r="A398" i="1"/>
  <c r="A26" i="1"/>
  <c r="A55" i="1"/>
  <c r="A410" i="1"/>
  <c r="A80" i="1"/>
  <c r="A128" i="1"/>
  <c r="A144" i="1"/>
  <c r="A168" i="1"/>
  <c r="A192" i="1"/>
  <c r="A208" i="1"/>
  <c r="A224" i="1"/>
  <c r="A232" i="1"/>
  <c r="A248" i="1"/>
  <c r="A256" i="1"/>
  <c r="A272" i="1"/>
  <c r="A296" i="1"/>
  <c r="A312" i="1"/>
  <c r="A320" i="1"/>
  <c r="A336" i="1"/>
  <c r="A360" i="1"/>
  <c r="A376" i="1"/>
  <c r="A384" i="1"/>
  <c r="A400" i="1"/>
  <c r="A408" i="1"/>
  <c r="A4" i="1"/>
  <c r="A12" i="1"/>
  <c r="A20" i="1"/>
  <c r="A28" i="1"/>
  <c r="A411" i="1"/>
  <c r="A419" i="1"/>
  <c r="A238" i="1"/>
  <c r="A246" i="1"/>
  <c r="A286" i="1"/>
  <c r="A334" i="1"/>
  <c r="A406" i="1"/>
  <c r="A417" i="1"/>
  <c r="A418" i="1"/>
  <c r="A33" i="1"/>
  <c r="A41" i="1"/>
  <c r="A49" i="1"/>
  <c r="A57" i="1"/>
  <c r="A65" i="1"/>
  <c r="A73" i="1"/>
  <c r="A81" i="1"/>
  <c r="A89" i="1"/>
  <c r="A97" i="1"/>
  <c r="A105" i="1"/>
  <c r="A113" i="1"/>
  <c r="A121" i="1"/>
  <c r="A129" i="1"/>
  <c r="A137" i="1"/>
  <c r="A145" i="1"/>
  <c r="A153" i="1"/>
  <c r="A161" i="1"/>
  <c r="A169" i="1"/>
  <c r="A177" i="1"/>
  <c r="A185" i="1"/>
  <c r="A193" i="1"/>
  <c r="A201" i="1"/>
  <c r="A209" i="1"/>
  <c r="A217" i="1"/>
  <c r="A233" i="1"/>
  <c r="A257" i="1"/>
  <c r="A273" i="1"/>
  <c r="A281" i="1"/>
  <c r="A297" i="1"/>
  <c r="A321" i="1"/>
  <c r="A337" i="1"/>
  <c r="A345" i="1"/>
  <c r="A361" i="1"/>
  <c r="A385" i="1"/>
  <c r="A401" i="1"/>
  <c r="A5" i="1"/>
  <c r="A13" i="1"/>
  <c r="A21" i="1"/>
  <c r="A29" i="1"/>
  <c r="A412" i="1"/>
  <c r="A420" i="1"/>
  <c r="A78" i="1"/>
  <c r="A166" i="1"/>
  <c r="A278" i="1"/>
  <c r="A318" i="1"/>
  <c r="A390" i="1"/>
  <c r="A409" i="1"/>
  <c r="A79" i="1"/>
  <c r="A27" i="1"/>
  <c r="A34" i="1"/>
  <c r="A42" i="1"/>
  <c r="A50" i="1"/>
  <c r="A58" i="1"/>
  <c r="A66" i="1"/>
  <c r="A74" i="1"/>
  <c r="A82" i="1"/>
  <c r="A90" i="1"/>
  <c r="A98" i="1"/>
  <c r="A106" i="1"/>
  <c r="A114" i="1"/>
  <c r="A122" i="1"/>
  <c r="A130" i="1"/>
  <c r="A138" i="1"/>
  <c r="A146" i="1"/>
  <c r="A154" i="1"/>
  <c r="A162" i="1"/>
  <c r="A170" i="1"/>
  <c r="A178" i="1"/>
  <c r="A186" i="1"/>
  <c r="A194" i="1"/>
  <c r="A202" i="1"/>
  <c r="A210" i="1"/>
  <c r="A218" i="1"/>
  <c r="A226" i="1"/>
  <c r="A234" i="1"/>
  <c r="A242" i="1"/>
  <c r="A250" i="1"/>
  <c r="A258" i="1"/>
  <c r="A266" i="1"/>
  <c r="A274" i="1"/>
  <c r="A282" i="1"/>
  <c r="A290" i="1"/>
  <c r="A298" i="1"/>
  <c r="A306" i="1"/>
  <c r="A314" i="1"/>
  <c r="A322" i="1"/>
  <c r="A338" i="1"/>
  <c r="A346" i="1"/>
  <c r="A354" i="1"/>
  <c r="A362" i="1"/>
  <c r="A370" i="1"/>
  <c r="A378" i="1"/>
  <c r="A386" i="1"/>
  <c r="A394" i="1"/>
  <c r="A402" i="1"/>
  <c r="A6" i="1"/>
  <c r="A14" i="1"/>
  <c r="A22" i="1"/>
  <c r="A30" i="1"/>
  <c r="A413" i="1"/>
  <c r="A421" i="1"/>
  <c r="A206" i="1"/>
  <c r="A230" i="1"/>
  <c r="A294" i="1"/>
  <c r="A342" i="1"/>
  <c r="A382" i="1"/>
  <c r="A18" i="1"/>
  <c r="A19" i="1"/>
  <c r="A35" i="1"/>
  <c r="A43" i="1"/>
  <c r="A51" i="1"/>
  <c r="A59" i="1"/>
  <c r="A67" i="1"/>
  <c r="A75" i="1"/>
  <c r="A91" i="1"/>
  <c r="A99" i="1"/>
  <c r="A107" i="1"/>
  <c r="A7" i="1"/>
  <c r="A15" i="1"/>
  <c r="A23" i="1"/>
  <c r="A31" i="1"/>
  <c r="A414" i="1"/>
  <c r="A422" i="1"/>
  <c r="A158" i="1"/>
  <c r="A254" i="1"/>
  <c r="A302" i="1"/>
  <c r="A358" i="1"/>
  <c r="A374" i="1"/>
  <c r="A11" i="1"/>
  <c r="A52" i="1"/>
  <c r="A68" i="1"/>
  <c r="A76" i="1"/>
  <c r="A92" i="1"/>
  <c r="A100" i="1"/>
  <c r="A425" i="1"/>
  <c r="A8" i="1"/>
  <c r="A16" i="1"/>
  <c r="A24" i="1"/>
  <c r="A36" i="1"/>
  <c r="A415" i="1"/>
  <c r="A423" i="1"/>
  <c r="A182" i="1"/>
  <c r="A262" i="1"/>
  <c r="A310" i="1"/>
  <c r="A350" i="1"/>
  <c r="A366" i="1"/>
  <c r="A3" i="1"/>
  <c r="A37" i="1"/>
  <c r="A45" i="1"/>
  <c r="A53" i="1"/>
  <c r="A61" i="1"/>
  <c r="A69" i="1"/>
  <c r="A77" i="1"/>
  <c r="A85" i="1"/>
  <c r="A93" i="1"/>
  <c r="A101" i="1"/>
  <c r="A109" i="1"/>
  <c r="A118" i="1"/>
  <c r="A125" i="1"/>
  <c r="A133" i="1"/>
  <c r="A141" i="1"/>
  <c r="A149" i="1"/>
  <c r="A157" i="1"/>
  <c r="A165" i="1"/>
  <c r="A173" i="1"/>
  <c r="A181" i="1"/>
  <c r="A189" i="1"/>
  <c r="A197" i="1"/>
  <c r="A205" i="1"/>
  <c r="A213" i="1"/>
  <c r="A221" i="1"/>
  <c r="A245" i="1"/>
  <c r="A261" i="1"/>
  <c r="A269" i="1"/>
  <c r="A285" i="1"/>
  <c r="A309" i="1"/>
  <c r="A325" i="1"/>
  <c r="A333" i="1"/>
  <c r="A349" i="1"/>
  <c r="A373" i="1"/>
  <c r="A389" i="1"/>
  <c r="A397" i="1"/>
  <c r="A405" i="1"/>
  <c r="A426" i="1"/>
  <c r="A9" i="1"/>
  <c r="A17" i="1"/>
  <c r="A25" i="1"/>
  <c r="A330" i="1"/>
  <c r="A416" i="1"/>
  <c r="A117" i="1"/>
  <c r="C41" i="3"/>
  <c r="C52" i="3"/>
  <c r="C79" i="3"/>
  <c r="C107" i="3"/>
  <c r="C166" i="3"/>
  <c r="C350" i="3"/>
  <c r="C43" i="3"/>
  <c r="C53" i="3"/>
  <c r="C80" i="3"/>
  <c r="C128" i="3"/>
  <c r="C146" i="3"/>
  <c r="C170" i="3"/>
  <c r="C230" i="3"/>
  <c r="C242" i="3"/>
  <c r="C400" i="3"/>
  <c r="C408" i="3"/>
  <c r="C54" i="3"/>
  <c r="C65" i="3"/>
  <c r="C81" i="3"/>
  <c r="C130" i="3"/>
  <c r="C149" i="3"/>
  <c r="C201" i="3"/>
  <c r="C354" i="3"/>
  <c r="C385" i="3"/>
  <c r="C401" i="3"/>
  <c r="C45" i="3"/>
  <c r="C194" i="3"/>
  <c r="C233" i="3"/>
  <c r="C248" i="3"/>
  <c r="C386" i="3"/>
  <c r="C394" i="3"/>
  <c r="C402" i="3"/>
  <c r="C57" i="3"/>
  <c r="C113" i="3"/>
  <c r="C182" i="3"/>
  <c r="C234" i="3"/>
  <c r="C250" i="3"/>
  <c r="C59" i="3"/>
  <c r="C74" i="3"/>
  <c r="C89" i="3"/>
  <c r="C137" i="3"/>
  <c r="C224" i="3"/>
  <c r="C281" i="3"/>
  <c r="C360" i="3"/>
  <c r="C50" i="3"/>
  <c r="C75" i="3"/>
  <c r="C92" i="3"/>
  <c r="C138" i="3"/>
  <c r="C154" i="3"/>
  <c r="C185" i="3"/>
  <c r="C197" i="3"/>
  <c r="C282" i="3"/>
  <c r="C362" i="3"/>
  <c r="C389" i="3"/>
  <c r="C397" i="3"/>
  <c r="C405" i="3"/>
  <c r="C51" i="3"/>
  <c r="C61" i="3"/>
  <c r="C78" i="3"/>
  <c r="C93" i="3"/>
  <c r="C186" i="3"/>
  <c r="C226" i="3"/>
  <c r="C238" i="3"/>
  <c r="C349" i="3"/>
  <c r="C390" i="3"/>
  <c r="C398" i="3"/>
  <c r="C406" i="3"/>
  <c r="AF20" i="2"/>
  <c r="AH20" i="2"/>
  <c r="AG20" i="2"/>
  <c r="AE20" i="2"/>
  <c r="C296" i="3"/>
  <c r="D303" i="3"/>
  <c r="A303" i="1" s="1"/>
  <c r="C142" i="3"/>
  <c r="C358" i="3"/>
  <c r="D32" i="3"/>
  <c r="A32" i="1" s="1"/>
  <c r="D160" i="3"/>
  <c r="A160" i="1" s="1"/>
  <c r="D288" i="3"/>
  <c r="A288" i="1" s="1"/>
  <c r="C232" i="3"/>
  <c r="C306" i="3"/>
  <c r="D46" i="3"/>
  <c r="A46" i="1" s="1"/>
  <c r="D174" i="3"/>
  <c r="A174" i="1" s="1"/>
  <c r="C168" i="3"/>
  <c r="C256" i="3"/>
  <c r="C320" i="3"/>
  <c r="C370" i="3"/>
  <c r="D56" i="3"/>
  <c r="A56" i="1" s="1"/>
  <c r="D184" i="3"/>
  <c r="A184" i="1" s="1"/>
  <c r="D327" i="3"/>
  <c r="A327" i="1" s="1"/>
  <c r="C192" i="3"/>
  <c r="C257" i="3"/>
  <c r="C321" i="3"/>
  <c r="C384" i="3"/>
  <c r="D71" i="3"/>
  <c r="A71" i="1" s="1"/>
  <c r="D187" i="3"/>
  <c r="A187" i="1" s="1"/>
  <c r="D328" i="3"/>
  <c r="A328" i="1" s="1"/>
  <c r="C193" i="3"/>
  <c r="C269" i="3"/>
  <c r="C333" i="3"/>
  <c r="D96" i="3"/>
  <c r="A96" i="1" s="1"/>
  <c r="D199" i="3"/>
  <c r="A199" i="1" s="1"/>
  <c r="D352" i="3"/>
  <c r="A352" i="1" s="1"/>
  <c r="C205" i="3"/>
  <c r="C270" i="3"/>
  <c r="C334" i="3"/>
  <c r="D110" i="3"/>
  <c r="A110" i="1" s="1"/>
  <c r="D211" i="3"/>
  <c r="A211" i="1" s="1"/>
  <c r="D367" i="3"/>
  <c r="A367" i="1" s="1"/>
  <c r="C206" i="3"/>
  <c r="C345" i="3"/>
  <c r="D120" i="3"/>
  <c r="A120" i="1" s="1"/>
  <c r="D225" i="3"/>
  <c r="A225" i="1" s="1"/>
  <c r="D391" i="3"/>
  <c r="A391" i="1" s="1"/>
  <c r="C141" i="3"/>
  <c r="C217" i="3"/>
  <c r="C294" i="3"/>
  <c r="C346" i="3"/>
  <c r="D135" i="3"/>
  <c r="A135" i="1" s="1"/>
  <c r="D264" i="3"/>
  <c r="A264" i="1" s="1"/>
  <c r="D392" i="3"/>
  <c r="A392" i="1" s="1"/>
  <c r="D70" i="3"/>
  <c r="A70" i="1" s="1"/>
  <c r="D83" i="3"/>
  <c r="A83" i="1" s="1"/>
  <c r="D95" i="3"/>
  <c r="A95" i="1" s="1"/>
  <c r="D108" i="3"/>
  <c r="A108" i="1" s="1"/>
  <c r="D134" i="3"/>
  <c r="A134" i="1" s="1"/>
  <c r="D147" i="3"/>
  <c r="A147" i="1" s="1"/>
  <c r="D159" i="3"/>
  <c r="A159" i="1" s="1"/>
  <c r="D172" i="3"/>
  <c r="A172" i="1" s="1"/>
  <c r="D198" i="3"/>
  <c r="A198" i="1" s="1"/>
  <c r="D223" i="3"/>
  <c r="A223" i="1" s="1"/>
  <c r="D237" i="3"/>
  <c r="A237" i="1" s="1"/>
  <c r="D249" i="3"/>
  <c r="A249" i="1" s="1"/>
  <c r="D263" i="3"/>
  <c r="A263" i="1" s="1"/>
  <c r="D276" i="3"/>
  <c r="A276" i="1" s="1"/>
  <c r="D301" i="3"/>
  <c r="A301" i="1" s="1"/>
  <c r="D313" i="3"/>
  <c r="A313" i="1" s="1"/>
  <c r="D340" i="3"/>
  <c r="A340" i="1" s="1"/>
  <c r="D365" i="3"/>
  <c r="A365" i="1" s="1"/>
  <c r="D377" i="3"/>
  <c r="A377" i="1" s="1"/>
  <c r="D239" i="3"/>
  <c r="A239" i="1" s="1"/>
  <c r="D252" i="3"/>
  <c r="A252" i="1" s="1"/>
  <c r="D277" i="3"/>
  <c r="A277" i="1" s="1"/>
  <c r="D289" i="3"/>
  <c r="A289" i="1" s="1"/>
  <c r="D316" i="3"/>
  <c r="A316" i="1" s="1"/>
  <c r="D341" i="3"/>
  <c r="A341" i="1" s="1"/>
  <c r="D353" i="3"/>
  <c r="A353" i="1" s="1"/>
  <c r="D380" i="3"/>
  <c r="A380" i="1" s="1"/>
  <c r="C35" i="3"/>
  <c r="C67" i="3"/>
  <c r="C91" i="3"/>
  <c r="C99" i="3"/>
  <c r="C118" i="3"/>
  <c r="C144" i="3"/>
  <c r="C157" i="3"/>
  <c r="C169" i="3"/>
  <c r="C208" i="3"/>
  <c r="C221" i="3"/>
  <c r="C246" i="3"/>
  <c r="C258" i="3"/>
  <c r="C272" i="3"/>
  <c r="C285" i="3"/>
  <c r="C297" i="3"/>
  <c r="C310" i="3"/>
  <c r="C322" i="3"/>
  <c r="C336" i="3"/>
  <c r="C361" i="3"/>
  <c r="C374" i="3"/>
  <c r="D47" i="3"/>
  <c r="A47" i="1" s="1"/>
  <c r="D60" i="3"/>
  <c r="A60" i="1" s="1"/>
  <c r="D72" i="3"/>
  <c r="A72" i="1" s="1"/>
  <c r="D86" i="3"/>
  <c r="A86" i="1" s="1"/>
  <c r="D111" i="3"/>
  <c r="A111" i="1" s="1"/>
  <c r="D124" i="3"/>
  <c r="A124" i="1" s="1"/>
  <c r="D136" i="3"/>
  <c r="A136" i="1" s="1"/>
  <c r="D150" i="3"/>
  <c r="A150" i="1" s="1"/>
  <c r="D163" i="3"/>
  <c r="A163" i="1" s="1"/>
  <c r="D175" i="3"/>
  <c r="A175" i="1" s="1"/>
  <c r="D188" i="3"/>
  <c r="A188" i="1" s="1"/>
  <c r="D200" i="3"/>
  <c r="A200" i="1" s="1"/>
  <c r="D214" i="3"/>
  <c r="A214" i="1" s="1"/>
  <c r="D228" i="3"/>
  <c r="A228" i="1" s="1"/>
  <c r="D240" i="3"/>
  <c r="A240" i="1" s="1"/>
  <c r="D253" i="3"/>
  <c r="A253" i="1" s="1"/>
  <c r="D265" i="3"/>
  <c r="A265" i="1" s="1"/>
  <c r="D279" i="3"/>
  <c r="A279" i="1" s="1"/>
  <c r="D292" i="3"/>
  <c r="A292" i="1" s="1"/>
  <c r="D304" i="3"/>
  <c r="A304" i="1" s="1"/>
  <c r="D317" i="3"/>
  <c r="A317" i="1" s="1"/>
  <c r="D329" i="3"/>
  <c r="A329" i="1" s="1"/>
  <c r="D343" i="3"/>
  <c r="A343" i="1" s="1"/>
  <c r="D356" i="3"/>
  <c r="A356" i="1" s="1"/>
  <c r="D368" i="3"/>
  <c r="A368" i="1" s="1"/>
  <c r="D381" i="3"/>
  <c r="A381" i="1" s="1"/>
  <c r="D393" i="3"/>
  <c r="A393" i="1" s="1"/>
  <c r="D404" i="3"/>
  <c r="A404" i="1" s="1"/>
  <c r="C33" i="3"/>
  <c r="C49" i="3"/>
  <c r="C73" i="3"/>
  <c r="C97" i="3"/>
  <c r="C105" i="3"/>
  <c r="C114" i="3"/>
  <c r="C153" i="3"/>
  <c r="C178" i="3"/>
  <c r="D44" i="3"/>
  <c r="A44" i="1" s="1"/>
  <c r="C34" i="3"/>
  <c r="C42" i="3"/>
  <c r="C58" i="3"/>
  <c r="C66" i="3"/>
  <c r="C82" i="3"/>
  <c r="C90" i="3"/>
  <c r="C98" i="3"/>
  <c r="C106" i="3"/>
  <c r="C117" i="3"/>
  <c r="C129" i="3"/>
  <c r="C181" i="3"/>
  <c r="C218" i="3"/>
  <c r="C245" i="3"/>
  <c r="C309" i="3"/>
  <c r="C373" i="3"/>
  <c r="D84" i="3"/>
  <c r="A84" i="1" s="1"/>
  <c r="D123" i="3"/>
  <c r="A123" i="1" s="1"/>
  <c r="D148" i="3"/>
  <c r="A148" i="1" s="1"/>
  <c r="D212" i="3"/>
  <c r="A212" i="1" s="1"/>
  <c r="D407" i="3"/>
  <c r="A407" i="1" s="1"/>
  <c r="C36" i="3"/>
  <c r="C68" i="3"/>
  <c r="C76" i="3"/>
  <c r="C100" i="3"/>
  <c r="C133" i="3"/>
  <c r="C145" i="3"/>
  <c r="C158" i="3"/>
  <c r="C209" i="3"/>
  <c r="C222" i="3"/>
  <c r="C261" i="3"/>
  <c r="C273" i="3"/>
  <c r="C286" i="3"/>
  <c r="C298" i="3"/>
  <c r="C312" i="3"/>
  <c r="C325" i="3"/>
  <c r="C337" i="3"/>
  <c r="C376" i="3"/>
  <c r="D48" i="3"/>
  <c r="A48" i="1" s="1"/>
  <c r="D62" i="3"/>
  <c r="A62" i="1" s="1"/>
  <c r="D87" i="3"/>
  <c r="A87" i="1" s="1"/>
  <c r="D112" i="3"/>
  <c r="A112" i="1" s="1"/>
  <c r="D126" i="3"/>
  <c r="A126" i="1" s="1"/>
  <c r="D139" i="3"/>
  <c r="A139" i="1" s="1"/>
  <c r="D151" i="3"/>
  <c r="A151" i="1" s="1"/>
  <c r="D164" i="3"/>
  <c r="A164" i="1" s="1"/>
  <c r="D176" i="3"/>
  <c r="A176" i="1" s="1"/>
  <c r="D190" i="3"/>
  <c r="A190" i="1" s="1"/>
  <c r="D203" i="3"/>
  <c r="A203" i="1" s="1"/>
  <c r="D215" i="3"/>
  <c r="A215" i="1" s="1"/>
  <c r="D229" i="3"/>
  <c r="A229" i="1" s="1"/>
  <c r="D241" i="3"/>
  <c r="A241" i="1" s="1"/>
  <c r="D255" i="3"/>
  <c r="A255" i="1" s="1"/>
  <c r="D268" i="3"/>
  <c r="A268" i="1" s="1"/>
  <c r="D280" i="3"/>
  <c r="A280" i="1" s="1"/>
  <c r="D293" i="3"/>
  <c r="A293" i="1" s="1"/>
  <c r="D305" i="3"/>
  <c r="A305" i="1" s="1"/>
  <c r="D319" i="3"/>
  <c r="A319" i="1" s="1"/>
  <c r="D332" i="3"/>
  <c r="A332" i="1" s="1"/>
  <c r="D344" i="3"/>
  <c r="A344" i="1" s="1"/>
  <c r="D357" i="3"/>
  <c r="A357" i="1" s="1"/>
  <c r="D369" i="3"/>
  <c r="A369" i="1" s="1"/>
  <c r="D383" i="3"/>
  <c r="A383" i="1" s="1"/>
  <c r="D396" i="3"/>
  <c r="A396" i="1" s="1"/>
  <c r="C37" i="3"/>
  <c r="C69" i="3"/>
  <c r="C77" i="3"/>
  <c r="C85" i="3"/>
  <c r="C101" i="3"/>
  <c r="C109" i="3"/>
  <c r="C121" i="3"/>
  <c r="C173" i="3"/>
  <c r="C210" i="3"/>
  <c r="C274" i="3"/>
  <c r="C326" i="3"/>
  <c r="C338" i="3"/>
  <c r="D38" i="3"/>
  <c r="A38" i="1" s="1"/>
  <c r="D63" i="3"/>
  <c r="A63" i="1" s="1"/>
  <c r="D88" i="3"/>
  <c r="A88" i="1" s="1"/>
  <c r="D102" i="3"/>
  <c r="A102" i="1" s="1"/>
  <c r="D115" i="3"/>
  <c r="A115" i="1" s="1"/>
  <c r="D127" i="3"/>
  <c r="A127" i="1" s="1"/>
  <c r="D140" i="3"/>
  <c r="A140" i="1" s="1"/>
  <c r="D152" i="3"/>
  <c r="A152" i="1" s="1"/>
  <c r="D179" i="3"/>
  <c r="A179" i="1" s="1"/>
  <c r="D191" i="3"/>
  <c r="A191" i="1" s="1"/>
  <c r="D204" i="3"/>
  <c r="A204" i="1" s="1"/>
  <c r="D216" i="3"/>
  <c r="A216" i="1" s="1"/>
  <c r="D231" i="3"/>
  <c r="A231" i="1" s="1"/>
  <c r="D244" i="3"/>
  <c r="A244" i="1" s="1"/>
  <c r="D295" i="3"/>
  <c r="A295" i="1" s="1"/>
  <c r="D308" i="3"/>
  <c r="A308" i="1" s="1"/>
  <c r="D359" i="3"/>
  <c r="A359" i="1" s="1"/>
  <c r="D372" i="3"/>
  <c r="A372" i="1" s="1"/>
  <c r="C94" i="3"/>
  <c r="C161" i="3"/>
  <c r="C213" i="3"/>
  <c r="C302" i="3"/>
  <c r="C314" i="3"/>
  <c r="C366" i="3"/>
  <c r="C378" i="3"/>
  <c r="D39" i="3"/>
  <c r="A39" i="1" s="1"/>
  <c r="D64" i="3"/>
  <c r="A64" i="1" s="1"/>
  <c r="D103" i="3"/>
  <c r="A103" i="1" s="1"/>
  <c r="D116" i="3"/>
  <c r="A116" i="1" s="1"/>
  <c r="D155" i="3"/>
  <c r="A155" i="1" s="1"/>
  <c r="D167" i="3"/>
  <c r="A167" i="1" s="1"/>
  <c r="D180" i="3"/>
  <c r="A180" i="1" s="1"/>
  <c r="D219" i="3"/>
  <c r="A219" i="1" s="1"/>
  <c r="D271" i="3"/>
  <c r="A271" i="1" s="1"/>
  <c r="D284" i="3"/>
  <c r="A284" i="1" s="1"/>
  <c r="D335" i="3"/>
  <c r="A335" i="1" s="1"/>
  <c r="D348" i="3"/>
  <c r="A348" i="1" s="1"/>
  <c r="D399" i="3"/>
  <c r="A399" i="1" s="1"/>
  <c r="C55" i="3"/>
  <c r="C125" i="3"/>
  <c r="C162" i="3"/>
  <c r="C189" i="3"/>
  <c r="C278" i="3"/>
  <c r="C290" i="3"/>
  <c r="C342" i="3"/>
  <c r="D40" i="3"/>
  <c r="A40" i="1" s="1"/>
  <c r="D104" i="3"/>
  <c r="A104" i="1" s="1"/>
  <c r="D131" i="3"/>
  <c r="A131" i="1" s="1"/>
  <c r="D143" i="3"/>
  <c r="A143" i="1" s="1"/>
  <c r="D156" i="3"/>
  <c r="A156" i="1" s="1"/>
  <c r="D195" i="3"/>
  <c r="A195" i="1" s="1"/>
  <c r="D207" i="3"/>
  <c r="A207" i="1" s="1"/>
  <c r="D220" i="3"/>
  <c r="A220" i="1" s="1"/>
  <c r="D247" i="3"/>
  <c r="A247" i="1" s="1"/>
  <c r="D260" i="3"/>
  <c r="A260" i="1" s="1"/>
  <c r="D311" i="3"/>
  <c r="A311" i="1" s="1"/>
  <c r="D324" i="3"/>
  <c r="A324" i="1" s="1"/>
  <c r="D375" i="3"/>
  <c r="A375" i="1" s="1"/>
  <c r="D388" i="3"/>
  <c r="A388" i="1" s="1"/>
  <c r="C227" i="3"/>
  <c r="D227" i="3"/>
  <c r="A227" i="1" s="1"/>
  <c r="C235" i="3"/>
  <c r="D235" i="3"/>
  <c r="A235" i="1" s="1"/>
  <c r="D243" i="3"/>
  <c r="A243" i="1" s="1"/>
  <c r="C251" i="3"/>
  <c r="D251" i="3"/>
  <c r="A251" i="1" s="1"/>
  <c r="C259" i="3"/>
  <c r="D259" i="3"/>
  <c r="A259" i="1" s="1"/>
  <c r="D267" i="3"/>
  <c r="A267" i="1" s="1"/>
  <c r="C275" i="3"/>
  <c r="D275" i="3"/>
  <c r="A275" i="1" s="1"/>
  <c r="C283" i="3"/>
  <c r="D283" i="3"/>
  <c r="A283" i="1" s="1"/>
  <c r="C291" i="3"/>
  <c r="D291" i="3"/>
  <c r="A291" i="1" s="1"/>
  <c r="C299" i="3"/>
  <c r="D299" i="3"/>
  <c r="A299" i="1" s="1"/>
  <c r="C307" i="3"/>
  <c r="D307" i="3"/>
  <c r="A307" i="1" s="1"/>
  <c r="C315" i="3"/>
  <c r="D315" i="3"/>
  <c r="A315" i="1" s="1"/>
  <c r="C323" i="3"/>
  <c r="D323" i="3"/>
  <c r="A323" i="1" s="1"/>
  <c r="C331" i="3"/>
  <c r="D331" i="3"/>
  <c r="A331" i="1" s="1"/>
  <c r="C339" i="3"/>
  <c r="D339" i="3"/>
  <c r="A339" i="1" s="1"/>
  <c r="C347" i="3"/>
  <c r="D347" i="3"/>
  <c r="A347" i="1" s="1"/>
  <c r="C355" i="3"/>
  <c r="D355" i="3"/>
  <c r="A355" i="1" s="1"/>
  <c r="D363" i="3"/>
  <c r="A363" i="1" s="1"/>
  <c r="C371" i="3"/>
  <c r="D371" i="3"/>
  <c r="A371" i="1" s="1"/>
  <c r="D379" i="3"/>
  <c r="A379" i="1" s="1"/>
  <c r="D387" i="3"/>
  <c r="A387" i="1" s="1"/>
  <c r="D395" i="3"/>
  <c r="A395" i="1" s="1"/>
  <c r="D403" i="3"/>
  <c r="A403" i="1" s="1"/>
  <c r="C165" i="3"/>
  <c r="C177" i="3"/>
  <c r="C202" i="3"/>
  <c r="C254" i="3"/>
  <c r="C318" i="3"/>
  <c r="C330" i="3"/>
  <c r="C382" i="3"/>
  <c r="D119" i="3"/>
  <c r="A119" i="1" s="1"/>
  <c r="D132" i="3"/>
  <c r="A132" i="1" s="1"/>
  <c r="D171" i="3"/>
  <c r="A171" i="1" s="1"/>
  <c r="D183" i="3"/>
  <c r="A183" i="1" s="1"/>
  <c r="D196" i="3"/>
  <c r="A196" i="1" s="1"/>
  <c r="D236" i="3"/>
  <c r="A236" i="1" s="1"/>
  <c r="D287" i="3"/>
  <c r="A287" i="1" s="1"/>
  <c r="D300" i="3"/>
  <c r="A300" i="1" s="1"/>
  <c r="D351" i="3"/>
  <c r="A351" i="1" s="1"/>
  <c r="D364" i="3"/>
  <c r="A364" i="1" s="1"/>
</calcChain>
</file>

<file path=xl/sharedStrings.xml><?xml version="1.0" encoding="utf-8"?>
<sst xmlns="http://schemas.openxmlformats.org/spreadsheetml/2006/main" count="8418" uniqueCount="1342">
  <si>
    <t>CoC</t>
  </si>
  <si>
    <t>Region</t>
  </si>
  <si>
    <t>County</t>
  </si>
  <si>
    <t>Organization Name</t>
  </si>
  <si>
    <t>Project Name</t>
  </si>
  <si>
    <t>HMIS Project ID</t>
  </si>
  <si>
    <t>Project Type</t>
  </si>
  <si>
    <t>Beds for Families w/ Children</t>
  </si>
  <si>
    <t>Rooms for Families w/ Children</t>
  </si>
  <si>
    <t>Beds for Adults Only</t>
  </si>
  <si>
    <t>Year-Round Beds</t>
  </si>
  <si>
    <t>Overflow Beds</t>
  </si>
  <si>
    <t>Pit Count</t>
  </si>
  <si>
    <t>Total Beds</t>
  </si>
  <si>
    <t>HMIS Participating</t>
  </si>
  <si>
    <t>Victim Service Provider</t>
  </si>
  <si>
    <t>Target Population</t>
  </si>
  <si>
    <t>federalFundingOtherSpecify</t>
  </si>
  <si>
    <t>Bed Type</t>
  </si>
  <si>
    <t>address1</t>
  </si>
  <si>
    <t>address2</t>
  </si>
  <si>
    <t>city</t>
  </si>
  <si>
    <t>state</t>
  </si>
  <si>
    <t>zip</t>
  </si>
  <si>
    <t>NA</t>
  </si>
  <si>
    <t>Durham</t>
  </si>
  <si>
    <t>Orange</t>
  </si>
  <si>
    <t>Year Round Beds</t>
  </si>
  <si>
    <t>Durham City &amp; County CoC</t>
  </si>
  <si>
    <t>Sum of Year-Round Beds</t>
  </si>
  <si>
    <t>Column Labels</t>
  </si>
  <si>
    <t>Row Labels</t>
  </si>
  <si>
    <t>Comparable</t>
  </si>
  <si>
    <t>No</t>
  </si>
  <si>
    <t>Yes</t>
  </si>
  <si>
    <t>Grand Total</t>
  </si>
  <si>
    <t>ES</t>
  </si>
  <si>
    <t>OPH</t>
  </si>
  <si>
    <t>PSH</t>
  </si>
  <si>
    <t>RRH</t>
  </si>
  <si>
    <t>TH</t>
  </si>
  <si>
    <t>North Carolina Balance of State CoC</t>
  </si>
  <si>
    <t>DV</t>
  </si>
  <si>
    <t>HMIS</t>
  </si>
  <si>
    <t>VSP Comparable (excluded)</t>
  </si>
  <si>
    <t>VSP not comparable (excluded)</t>
  </si>
  <si>
    <t>None of the above</t>
  </si>
  <si>
    <t>Total Year Round</t>
  </si>
  <si>
    <t>% Year Round Participating</t>
  </si>
  <si>
    <t>Non-HMIS</t>
  </si>
  <si>
    <t>Non-Comparable VSP</t>
  </si>
  <si>
    <t>Comparable VSP</t>
  </si>
  <si>
    <t>Chapel Hill/Orange County CoC</t>
  </si>
  <si>
    <t>(All)</t>
  </si>
  <si>
    <t>(Multiple Items)</t>
  </si>
  <si>
    <t>Region 01</t>
  </si>
  <si>
    <t>Region 02</t>
  </si>
  <si>
    <t>Region 03</t>
  </si>
  <si>
    <t>Region 04</t>
  </si>
  <si>
    <t>Region 05</t>
  </si>
  <si>
    <t>Region 06</t>
  </si>
  <si>
    <t>Region 07</t>
  </si>
  <si>
    <t>Region 08</t>
  </si>
  <si>
    <t>Region 09</t>
  </si>
  <si>
    <t>Region 10</t>
  </si>
  <si>
    <t>Region 11</t>
  </si>
  <si>
    <t>Region 12</t>
  </si>
  <si>
    <t>Region 13</t>
  </si>
  <si>
    <t>Sum of Pit Count</t>
  </si>
  <si>
    <t>Sum of Total Beds</t>
  </si>
  <si>
    <t>Alliance Health - Durham County</t>
  </si>
  <si>
    <t>CASA - Durham County</t>
  </si>
  <si>
    <t>Department of Veterans Affairs - Durham County</t>
  </si>
  <si>
    <t>Durham Crisis Response Center - Durham County</t>
  </si>
  <si>
    <t>Durham Housing Authority - Durham County</t>
  </si>
  <si>
    <t>Families Moving Forward - Durham County</t>
  </si>
  <si>
    <t>Family Promise of the Triangle - Durham County</t>
  </si>
  <si>
    <t>Housing for New Hope - Durham County</t>
  </si>
  <si>
    <t>Love and Respect, Inc. - Durham County</t>
  </si>
  <si>
    <t>Project Access of Durham - Durham County</t>
  </si>
  <si>
    <t>The LGBTQ Center - Durham County</t>
  </si>
  <si>
    <t>Triangle Residential Options For Substance Abusers - Durham County</t>
  </si>
  <si>
    <t>Urban Ministries of Durham - Durham County</t>
  </si>
  <si>
    <t>USA Veterans Help - Durham County</t>
  </si>
  <si>
    <t>Volunteers of America Carolinas - Durham County</t>
  </si>
  <si>
    <t>2025</t>
  </si>
  <si>
    <t>Utilization</t>
  </si>
  <si>
    <t>ID</t>
  </si>
  <si>
    <t>Cherokee</t>
  </si>
  <si>
    <t>Johnston</t>
  </si>
  <si>
    <t>Anson</t>
  </si>
  <si>
    <t>Pitt</t>
  </si>
  <si>
    <t>Haywood</t>
  </si>
  <si>
    <t>Moore</t>
  </si>
  <si>
    <t>Richmond</t>
  </si>
  <si>
    <t>Scotland</t>
  </si>
  <si>
    <t>Cabarrus</t>
  </si>
  <si>
    <t>Burke</t>
  </si>
  <si>
    <t>Harnett</t>
  </si>
  <si>
    <t>Halifax</t>
  </si>
  <si>
    <t>Craven</t>
  </si>
  <si>
    <t>Granville</t>
  </si>
  <si>
    <t>Caswell</t>
  </si>
  <si>
    <t>Lee</t>
  </si>
  <si>
    <t>Henderson</t>
  </si>
  <si>
    <t>Catawba</t>
  </si>
  <si>
    <t>Davidson</t>
  </si>
  <si>
    <t>Clay</t>
  </si>
  <si>
    <t>Sampson</t>
  </si>
  <si>
    <t>Robeson</t>
  </si>
  <si>
    <t>Transylvania</t>
  </si>
  <si>
    <t>Union</t>
  </si>
  <si>
    <t>Vance</t>
  </si>
  <si>
    <t>Wilson</t>
  </si>
  <si>
    <t>Macon</t>
  </si>
  <si>
    <t>Beaufort</t>
  </si>
  <si>
    <t>Onslow</t>
  </si>
  <si>
    <t>Chatham</t>
  </si>
  <si>
    <t>Carteret</t>
  </si>
  <si>
    <t>Hyde</t>
  </si>
  <si>
    <t>Rockingham</t>
  </si>
  <si>
    <t>Pasquotank</t>
  </si>
  <si>
    <t>Caldwell</t>
  </si>
  <si>
    <t>Randolph</t>
  </si>
  <si>
    <t>Rowan</t>
  </si>
  <si>
    <t>Duplin</t>
  </si>
  <si>
    <t>Alamance</t>
  </si>
  <si>
    <t>Jackson</t>
  </si>
  <si>
    <t>Swain</t>
  </si>
  <si>
    <t>Davie</t>
  </si>
  <si>
    <t>Iredell</t>
  </si>
  <si>
    <t>Edgecombe</t>
  </si>
  <si>
    <t>Nash</t>
  </si>
  <si>
    <t>Columbus</t>
  </si>
  <si>
    <t>Lenoir</t>
  </si>
  <si>
    <t>Rutherford</t>
  </si>
  <si>
    <t>Polk</t>
  </si>
  <si>
    <t>Dare</t>
  </si>
  <si>
    <t>Franklin</t>
  </si>
  <si>
    <t>Person</t>
  </si>
  <si>
    <t>Bladen</t>
  </si>
  <si>
    <t>McDowell</t>
  </si>
  <si>
    <t>Northampton</t>
  </si>
  <si>
    <t>Alexander</t>
  </si>
  <si>
    <t>Hertford</t>
  </si>
  <si>
    <t>Madison</t>
  </si>
  <si>
    <t>Wayne</t>
  </si>
  <si>
    <t>Hoke</t>
  </si>
  <si>
    <t>Jones</t>
  </si>
  <si>
    <t>Martin</t>
  </si>
  <si>
    <t>Montgomery</t>
  </si>
  <si>
    <t>Warren</t>
  </si>
  <si>
    <t>Eastern Band of Cherokee Indians boundary</t>
  </si>
  <si>
    <t>Graham</t>
  </si>
  <si>
    <t>Stanly</t>
  </si>
  <si>
    <t>Yadkin</t>
  </si>
  <si>
    <t>5533-EHA</t>
  </si>
  <si>
    <t>Multi</t>
  </si>
  <si>
    <t>7665-EHA</t>
  </si>
  <si>
    <t>5451-EHA</t>
  </si>
  <si>
    <t>Row #</t>
  </si>
  <si>
    <t>CocState</t>
  </si>
  <si>
    <t>HudNum</t>
  </si>
  <si>
    <t>Status</t>
  </si>
  <si>
    <t>Year</t>
  </si>
  <si>
    <t>HMIS Org ID</t>
  </si>
  <si>
    <t>Common Name</t>
  </si>
  <si>
    <t>HIC Date</t>
  </si>
  <si>
    <t>Geocode</t>
  </si>
  <si>
    <t>Inventory Type</t>
  </si>
  <si>
    <t>Inventory Start Date</t>
  </si>
  <si>
    <t>Operating Start Date</t>
  </si>
  <si>
    <t>Operating End Date</t>
  </si>
  <si>
    <t>mcKinneyVentoEsgEs</t>
  </si>
  <si>
    <t>mcKinneyVentoEsgRrh</t>
  </si>
  <si>
    <t>mcKinneyVentoEsgCov</t>
  </si>
  <si>
    <t>mcKinneyVentoEsgRUSH</t>
  </si>
  <si>
    <t>mcKinneyVentoCocSh</t>
  </si>
  <si>
    <t>mcKinneyVentoCocTh</t>
  </si>
  <si>
    <t>mcKinneyVentoCocPsh</t>
  </si>
  <si>
    <t>mcKinneyVentoCocRrh</t>
  </si>
  <si>
    <t>mcKinneyVentoCocSro</t>
  </si>
  <si>
    <t>mcKinneyVentoCocThRrh</t>
  </si>
  <si>
    <t>mcKinneyVentoSpC</t>
  </si>
  <si>
    <t>mcKinneyVentoS8</t>
  </si>
  <si>
    <t>mcKinneyVentoShp</t>
  </si>
  <si>
    <t>mcKinneyVentoYhdp</t>
  </si>
  <si>
    <t>mcKinneyVentoYhdpRenewals</t>
  </si>
  <si>
    <t>mcKinneyVentoUnshelt</t>
  </si>
  <si>
    <t>mcKinneyVentoRural</t>
  </si>
  <si>
    <t>federalFundingVash</t>
  </si>
  <si>
    <t>federalFundingSsvf</t>
  </si>
  <si>
    <t>federalFundingGpdBh</t>
  </si>
  <si>
    <t>federalFundingGpdLd</t>
  </si>
  <si>
    <t>federalFundingGpdHh</t>
  </si>
  <si>
    <t>federalFundingGpdCt</t>
  </si>
  <si>
    <t>federalFundingGpdSith</t>
  </si>
  <si>
    <t>federalFundingGpdTp</t>
  </si>
  <si>
    <t>federalFundingHchvCrs</t>
  </si>
  <si>
    <t>federalFundingHchvSh</t>
  </si>
  <si>
    <t>federalFundingBcp</t>
  </si>
  <si>
    <t>federalFundingMgh</t>
  </si>
  <si>
    <t>federalFundingTlp</t>
  </si>
  <si>
    <t>federalFundingRhyDp</t>
  </si>
  <si>
    <t>federalFundingHopwaHmv</t>
  </si>
  <si>
    <t>federalFundingHopwaPh</t>
  </si>
  <si>
    <t>federalFundingHopwaStsf</t>
  </si>
  <si>
    <t>federalFundingHopwaTh</t>
  </si>
  <si>
    <t>federalFundingHopwaCovid</t>
  </si>
  <si>
    <t>federalFundingPih</t>
  </si>
  <si>
    <t>federalFundingIndianEhv</t>
  </si>
  <si>
    <t>federalFundingHome</t>
  </si>
  <si>
    <t>federalFundingHomeArp</t>
  </si>
  <si>
    <t>federalFundingOther</t>
  </si>
  <si>
    <t>Housing Type</t>
  </si>
  <si>
    <t>Beds HH w/ Children</t>
  </si>
  <si>
    <t>Units HH w/ Children</t>
  </si>
  <si>
    <t>Veteran Beds HH w/ Children</t>
  </si>
  <si>
    <t>Youth Beds HH w/ Children</t>
  </si>
  <si>
    <t>CH Beds HH w/ Children</t>
  </si>
  <si>
    <t>Beds HH w/o Children</t>
  </si>
  <si>
    <t>Veteran Beds HH w/o Children</t>
  </si>
  <si>
    <t>Youth Beds HH w/o Children</t>
  </si>
  <si>
    <t>CH Beds HH w/o Children</t>
  </si>
  <si>
    <t>Beds HH w/ only Children</t>
  </si>
  <si>
    <t>CH Beds HH w only Children</t>
  </si>
  <si>
    <t>Total Seasonal Beds</t>
  </si>
  <si>
    <t>Availability Start Date</t>
  </si>
  <si>
    <t>Availability End Date</t>
  </si>
  <si>
    <t>O/V Beds</t>
  </si>
  <si>
    <t>Updated On</t>
  </si>
  <si>
    <t>notes</t>
  </si>
  <si>
    <t>projectNotes</t>
  </si>
  <si>
    <t>sandyRelated</t>
  </si>
  <si>
    <t>sandyRelatedNote</t>
  </si>
  <si>
    <t>HOPWAMedAssistedLivingFac</t>
  </si>
  <si>
    <t>NC</t>
  </si>
  <si>
    <t>NC-502</t>
  </si>
  <si>
    <t>Submitted</t>
  </si>
  <si>
    <t>Housing for New Hope - Durham County - Andover Apartments - PSH - HUD</t>
  </si>
  <si>
    <t>#370828</t>
  </si>
  <si>
    <t>Current</t>
  </si>
  <si>
    <t>SB-C</t>
  </si>
  <si>
    <t>18 West Colony Place, Suite 250</t>
  </si>
  <si>
    <t>Unusually low utilization last year due to repairs; this year's rate is normal due to regular turnover.</t>
  </si>
  <si>
    <t>Housing for New Hope - Durham County - Williams Square Apartments - PSH - HUD</t>
  </si>
  <si>
    <t>501 E. Carver St.</t>
  </si>
  <si>
    <t>This site-based project has 1 bedroom units for adult only households. CE is redesigned their By Name List report to better account for these household adjustments between shelter and permanent housing referrals and this has improved the utilization rate.</t>
  </si>
  <si>
    <t>Housing for New Hope - Durham County - Williams Square Apartments 3 - PSH - HUD</t>
  </si>
  <si>
    <t>SB-S</t>
  </si>
  <si>
    <t>Utilization was low this year due to evictions and repairs needed to units before they could be rented again.</t>
  </si>
  <si>
    <t>Alliance Health - Durham County - DASH Supportive Housing - PSH - HUD</t>
  </si>
  <si>
    <t>TB</t>
  </si>
  <si>
    <t>5200 W. Paramount Parkway</t>
  </si>
  <si>
    <t>Suite 200</t>
  </si>
  <si>
    <t>Morrisville</t>
  </si>
  <si>
    <t>1 household member exited since last year's HIC.</t>
  </si>
  <si>
    <t>Durham Crisis Response Center - Durham County - Emergency Shelter - ES - Private</t>
  </si>
  <si>
    <t>Facility</t>
  </si>
  <si>
    <t>#379063</t>
  </si>
  <si>
    <t>VSP</t>
  </si>
  <si>
    <t>206 North Dillard Street</t>
  </si>
  <si>
    <t>Beds are able be adjusted depending on the size of a family between Household Types.</t>
  </si>
  <si>
    <t>Durham Housing Authority - Durham County - Goley Point - PSH - HUD</t>
  </si>
  <si>
    <t>330 E. Main St.</t>
  </si>
  <si>
    <t>Slight movement between household types, but the same number of clients served.</t>
  </si>
  <si>
    <t>Housing for New Hope - Durham County - Rehousing - RRH - City ESG</t>
  </si>
  <si>
    <t>This project has a very similar capacity to last year.</t>
  </si>
  <si>
    <t>Triangle Residential Options for Substance Abusers - Durham County - TROSA GPD - TH -  VA</t>
  </si>
  <si>
    <t>1820 James St.</t>
  </si>
  <si>
    <t>The utilization is correct, the % varies based on how many veterans apply to our program and are approved by the VA for GPD.</t>
  </si>
  <si>
    <t>Durham Housing Authority - Durham County - HUD VASH - PSH - VA</t>
  </si>
  <si>
    <t>There has been normal voucher turnover resulting in a change of the household configurations.</t>
  </si>
  <si>
    <t>USA Veterans Help - Durham County - USAVH - ES -  VA</t>
  </si>
  <si>
    <t>2608 Parmell Lane</t>
  </si>
  <si>
    <t>Housing for New Hope - Durham County - Streets to Home I - PSH - HUD</t>
  </si>
  <si>
    <t>Last year's PIT was unusually low for this project due to recent exits. 20 confirmed for this year's count.</t>
  </si>
  <si>
    <t>VoAC - Durham County - Priority 2 (Durham) RR - SSVF</t>
  </si>
  <si>
    <t>3710 University Drive, St#218</t>
  </si>
  <si>
    <t>SSVF grants are awarded across COC boundaries and more affordable housing was found in Durham this year, as opposed to other COCs in the same catchment area. Additionally, there were larger families than on average (one 6 person, one 5 person household)</t>
  </si>
  <si>
    <t>Housing for New Hope - Durham County - Streets to Home II - PSH - HUD</t>
  </si>
  <si>
    <t>Two single households exited recently</t>
  </si>
  <si>
    <t>CASA - Durham County - Denson Apts - PSH - HUD</t>
  </si>
  <si>
    <t>624 West Jones St.</t>
  </si>
  <si>
    <t>Raleigh</t>
  </si>
  <si>
    <t>This project is the result of a commitment APR and works collaboratively with other CoC programs. 6 clients are being reported under the Durham Housing Authority's HUD VASH project that enters data into HMIS.</t>
  </si>
  <si>
    <t>This project is the result of a commitment APR and works collaboratively with other CoC programs.</t>
  </si>
  <si>
    <t>Urban Ministries of Durham - Durham County - Families Emergency Shelter - ES - Private</t>
  </si>
  <si>
    <t>Private/Local</t>
  </si>
  <si>
    <t>410 Liberty Street</t>
  </si>
  <si>
    <t>P.O. Box 249</t>
  </si>
  <si>
    <t>The low bed utilization does not reflect the 75% unit utilization. Families were relatively small this year ; one was a two parent family but all  6 families had one child. Families are sheltered in separate rooms to protect their privacy. This project receives centralized referrals from Coordinated prioritized by need.</t>
  </si>
  <si>
    <t>Urban Ministries of Durham - Durham County - Singles Emergency Shelter - ES - Private</t>
  </si>
  <si>
    <t>12 beds were previously unavailable and under rehabilitation</t>
  </si>
  <si>
    <t>Housing for New Hope - Durham County - Rapid Rehousing I - RRH - HUD</t>
  </si>
  <si>
    <t>Slight increase due in part to larger families enrolled this year.</t>
  </si>
  <si>
    <t>Families Moving Forward - Durham County - The NEST- ES - State ESG</t>
  </si>
  <si>
    <t>Local Dedicated Housing Funds</t>
  </si>
  <si>
    <t>300 North Queen Street</t>
  </si>
  <si>
    <t>Urban Ministries of Durham - Durham County - Fresh Start II RRH - HUD</t>
  </si>
  <si>
    <t>2 more households, one exited at the end on January to independent rental housing.</t>
  </si>
  <si>
    <t>CASA - Durham County - Maplewood - PSH - HUD</t>
  </si>
  <si>
    <t>807 E. Main St</t>
  </si>
  <si>
    <t>Suite 200 Bldg #2</t>
  </si>
  <si>
    <t>One bed and client are being reported under this project instead of the non-HMIS VAMC project to deduplicate the inventory. The projects works to enroll clients quickly, but sometimes there is a transition between eligible clients.</t>
  </si>
  <si>
    <t>Project Access of Durham - Durham County - Homeless Care Transitions - ES - Private</t>
  </si>
  <si>
    <t>Voucher</t>
  </si>
  <si>
    <t>Private foundation funding</t>
  </si>
  <si>
    <t>4206 N. Roxboro St Suite 100</t>
  </si>
  <si>
    <t>These beds are designated for a very special medically vulnerable population.</t>
  </si>
  <si>
    <t>Project Access of Durham - Durham County - Rapid Re-Housing - RRH - City DHF</t>
  </si>
  <si>
    <t>Dedicated Housing Fund</t>
  </si>
  <si>
    <t>Contract extension in 2024 allowed to for greater stability and increased capacity.</t>
  </si>
  <si>
    <t>Department of Veterans Affairs - Durham County - HUD-VASH - VA</t>
  </si>
  <si>
    <t>Clients and vouchers located in Durham for the HUD VASH program but not being serviced by an HMIS participating project are reported here. This year, the vouchers issued by Housing Authorities outside of Durham County but which are also located in this CoC are fewer than last year.</t>
  </si>
  <si>
    <t>Durham Housing Authority - Durham County - EHV - PH - HUD</t>
  </si>
  <si>
    <t>There has been significant program turnover and a portion of vouchers were returned to HUD.</t>
  </si>
  <si>
    <t>Durham Housing Authority - Durham County - Housing Choice Vouchers - PH - HUD</t>
  </si>
  <si>
    <t>We believe this is the peak of HCVs available in the community given the current funding and that they will not open to new clients for several months.</t>
  </si>
  <si>
    <t>The LGBTQ Center - Durham County - CoC Rapid Rehousing - RRH - HUD</t>
  </si>
  <si>
    <t>114 Hunt St</t>
  </si>
  <si>
    <t>One larger than average family (7) with children increased the beds this year.</t>
  </si>
  <si>
    <t>Love and Respect, Inc - Durham County - White Flag Shelter - ES - Private</t>
  </si>
  <si>
    <t>Private</t>
  </si>
  <si>
    <t>1604 Angier Ave.</t>
  </si>
  <si>
    <t>This project operates during cold weather nights only and does not coordinate their open nights with other 'White Flag' shelters in the community.</t>
  </si>
  <si>
    <t>Volunteers of America - Durham County - Maple Court - OPH - VA</t>
  </si>
  <si>
    <t>Local/Private funds</t>
  </si>
  <si>
    <t>3710 University Drive, Ste 218</t>
  </si>
  <si>
    <t>Families Moving Forward - Durham County - DV RRH - CoC</t>
  </si>
  <si>
    <t>This was a new project as a result of a grant reallocation last year. This year, the program was fully operational and serving more households.</t>
  </si>
  <si>
    <t>Family Promise of the Triangle - Durham County - Rapid Re-Housing - State ESG</t>
  </si>
  <si>
    <t>New funding started January 1st and clients were still in housing search on PIT night.</t>
  </si>
  <si>
    <t>NC-503</t>
  </si>
  <si>
    <t>Community Crossroads Center - Pitt County</t>
  </si>
  <si>
    <t>Community Crossroads Center - Pitt County - Emergency Shelter - ES - Private</t>
  </si>
  <si>
    <t>#371194</t>
  </si>
  <si>
    <t>207 Manhattan Ave</t>
  </si>
  <si>
    <t>Greenville</t>
  </si>
  <si>
    <t>Wesley Shelter, Inc. - Wilson County</t>
  </si>
  <si>
    <t>Wesley Shelter - Wilson County - DV Shelter - ES - Private</t>
  </si>
  <si>
    <t>#379195</t>
  </si>
  <si>
    <t>Echo Ministry - Surry County</t>
  </si>
  <si>
    <t>ECHO Ministry - Surry County - The Ark Shelter - ES - State ESG</t>
  </si>
  <si>
    <t>#379171</t>
  </si>
  <si>
    <t>130 Hill St</t>
  </si>
  <si>
    <t>Elkin</t>
  </si>
  <si>
    <t>Religious Community Services - Multiple BOS Counties</t>
  </si>
  <si>
    <t>Religious Community Services - Craven County - RCS Homeless Shelter - ES - Private</t>
  </si>
  <si>
    <t>#379049</t>
  </si>
  <si>
    <t>919 George St</t>
  </si>
  <si>
    <t>New Bern</t>
  </si>
  <si>
    <t>Rowan Helping Ministries - Rowan County</t>
  </si>
  <si>
    <t>Rowan Helping Ministries - Rowan County -  Emergency Shelter - ES - State ESG</t>
  </si>
  <si>
    <t>#372508</t>
  </si>
  <si>
    <t>217 North Long Street</t>
  </si>
  <si>
    <t>Salisbury</t>
  </si>
  <si>
    <t>United Community Ministries - Multiple BoS Counties</t>
  </si>
  <si>
    <t>United Community Ministries - Nash County - UCM Shelter - ES - Private</t>
  </si>
  <si>
    <t>#372406</t>
  </si>
  <si>
    <t>341 McDonald St</t>
  </si>
  <si>
    <t>Rocky Mount</t>
  </si>
  <si>
    <t>United Community Ministries - Edgecombe County - Bassett Center TH - Private</t>
  </si>
  <si>
    <t>916 Branch St.</t>
  </si>
  <si>
    <t>Surry Homeless and Affordable Housing Coalition - Surry County</t>
  </si>
  <si>
    <t>SHAHC - Surry County - Transitional Housing - TH - Private</t>
  </si>
  <si>
    <t>725 Creed St</t>
  </si>
  <si>
    <t>Mount Airy</t>
  </si>
  <si>
    <t>UCCS - Union County</t>
  </si>
  <si>
    <t>UCCS - Union County - Emergency Adult Shelter - ES - State ESG</t>
  </si>
  <si>
    <t>#379179</t>
  </si>
  <si>
    <t>160 Meadow Street</t>
  </si>
  <si>
    <t>Monroe</t>
  </si>
  <si>
    <t>Homes of Hope - Stanly County</t>
  </si>
  <si>
    <t>Homes of Hope - Stanly County - Transitional Housing - TH - Private</t>
  </si>
  <si>
    <t>#379167</t>
  </si>
  <si>
    <t>1816-B East Main St</t>
  </si>
  <si>
    <t>Albemarle</t>
  </si>
  <si>
    <t>Trillium - Multiple BoS Counties</t>
  </si>
  <si>
    <t>Trillium - Multiple BoS Counties - PSH#1 - PSH - HUD</t>
  </si>
  <si>
    <t>#372028</t>
  </si>
  <si>
    <t>201 West First St</t>
  </si>
  <si>
    <t>Rowan Helping Ministries - Rowan County - Eagle's Nest - TH - Private</t>
  </si>
  <si>
    <t>#379159</t>
  </si>
  <si>
    <t>327 East Liberty Street</t>
  </si>
  <si>
    <t>Mission Ministries Alliance - McDowell County</t>
  </si>
  <si>
    <t>Mission Ministries Alliance - McDowell County - Friendship Home for Women&amp;Children - ES - State ESG</t>
  </si>
  <si>
    <t>#379111</t>
  </si>
  <si>
    <t>124 Fleming Ave</t>
  </si>
  <si>
    <t>Marion</t>
  </si>
  <si>
    <t>Mission Ministries Alliance - McDowell County - Center for Men - ES - State ESG</t>
  </si>
  <si>
    <t>804 State St</t>
  </si>
  <si>
    <t>Diakonos, Inc. - Iredell County</t>
  </si>
  <si>
    <t>Diakonos, Inc. - Iredell County - Night Shelter - ES - State ESG</t>
  </si>
  <si>
    <t>#379097</t>
  </si>
  <si>
    <t>1421 Fifth St</t>
  </si>
  <si>
    <t>Statesville</t>
  </si>
  <si>
    <t>Salvation Army of Hickory - Catawba County</t>
  </si>
  <si>
    <t>Salvation Army of Hickory - Catawba County - Shelter of Hope - ES - Private</t>
  </si>
  <si>
    <t>#371338</t>
  </si>
  <si>
    <t>780 Third Ave Pl SE</t>
  </si>
  <si>
    <t>Hickory</t>
  </si>
  <si>
    <t>Salisbury VA Medical Center - Rowan County</t>
  </si>
  <si>
    <t>Salisbury VAMC - Rowan County - HUD-VASH - VA</t>
  </si>
  <si>
    <t>1601 Brenner Ave</t>
  </si>
  <si>
    <t>Healthcare for Homeless Vets at Building 11, 1st F</t>
  </si>
  <si>
    <t>Utilization rate is confirmed. The project has vouchers available but these were not issued by the night of the PIT count.</t>
  </si>
  <si>
    <t>The project has chosen not to use HMIS at this time.</t>
  </si>
  <si>
    <t>Trillium (formerly Eastpointe) - Multiple BoS Counties</t>
  </si>
  <si>
    <t>Eastpointe - Multiple BoS Counties - Shelter Plus Care I - PSH - HUD</t>
  </si>
  <si>
    <t>#379191</t>
  </si>
  <si>
    <t>100 South James ST.</t>
  </si>
  <si>
    <t>Goldsboro</t>
  </si>
  <si>
    <t>This project is in the process of transferred to Trillium (4721).</t>
  </si>
  <si>
    <t>Family Care Center of Catawba Valley - Catawba County</t>
  </si>
  <si>
    <t>Family Care Center of Catawba Valley - Catawba County - Emergency Shelter - ES - Private</t>
  </si>
  <si>
    <t>2875 Highland Ave NE</t>
  </si>
  <si>
    <t>Washington Area Interchurch Shelter and Kitchen - Beaufort County</t>
  </si>
  <si>
    <t>Washington Area Interchurch Shelter and Kitchen - Beaufort County - ES - Private</t>
  </si>
  <si>
    <t>#379013</t>
  </si>
  <si>
    <t>114 West Martin Luther King Drive</t>
  </si>
  <si>
    <t>Washington</t>
  </si>
  <si>
    <t>Onslow Community Outreach - Onslow County</t>
  </si>
  <si>
    <t>Onslow Community Outreach - Onslow County - Emergency Shelter - ES - State ESG</t>
  </si>
  <si>
    <t>#371452</t>
  </si>
  <si>
    <t>1210 Hargett St</t>
  </si>
  <si>
    <t>Jacksonville</t>
  </si>
  <si>
    <t>Hope Station - Wilson County</t>
  </si>
  <si>
    <t>Hope Station - Wilson County - Men's Shelter - ES - ESG State</t>
  </si>
  <si>
    <t>309 Goldsboro Street East</t>
  </si>
  <si>
    <t>Davidson County First Hope Ministries - Davidson County</t>
  </si>
  <si>
    <t>Davidson County First Hope Ministries - Davidson County - Emergency Shelter - ES - Private</t>
  </si>
  <si>
    <t>#379057</t>
  </si>
  <si>
    <t>107 E 1st Ave</t>
  </si>
  <si>
    <t>Lexington</t>
  </si>
  <si>
    <t>Vaya Health - Jackson County</t>
  </si>
  <si>
    <t>Vaya Health - Multiple BoS Counties - Western Combo  - PSH - HUD</t>
  </si>
  <si>
    <t>#379113</t>
  </si>
  <si>
    <t>200 Ridgefield Court, Suite 218</t>
  </si>
  <si>
    <t>Asheville</t>
  </si>
  <si>
    <t>Allied Churches of Alamance Co - Alamance County</t>
  </si>
  <si>
    <t>Allied Churches of Alamance Co - Alamance County - Emergency Shelter - ES - State ESG</t>
  </si>
  <si>
    <t>#370432</t>
  </si>
  <si>
    <t>206 North Fisher Street</t>
  </si>
  <si>
    <t>Burlington</t>
  </si>
  <si>
    <t>Hurlburt Johnson Friendship House - Cherokee County</t>
  </si>
  <si>
    <t>Hurlburt Johnson Friendship House - Cherokee County - Murphy Emergency Shelter - ES - Private</t>
  </si>
  <si>
    <t>#379039</t>
  </si>
  <si>
    <t>73 Blumenthal St</t>
  </si>
  <si>
    <t>Murphy</t>
  </si>
  <si>
    <t>Vaya Health - Multiple BoS Counties - Central Chronic - PSH - HUD</t>
  </si>
  <si>
    <t>Dulatown Outreach Center - Caldwell County</t>
  </si>
  <si>
    <t>Dulatown Outreach Center - Caldwell County - Kwanzaa Family Inn - ES - State ESG</t>
  </si>
  <si>
    <t>#379027</t>
  </si>
  <si>
    <t>1631 Old North Rd</t>
  </si>
  <si>
    <t>Homes of Hope - Stanly County - Stanly Community Inn - ES - State ESG</t>
  </si>
  <si>
    <t>501 S First St</t>
  </si>
  <si>
    <t>Salvation Army of Hickory - Catawba County - Brigadiers Charles and Evelyn Sams Men's TH - Private</t>
  </si>
  <si>
    <t>780 3rd Ave SE</t>
  </si>
  <si>
    <t>My Sister's Place - Madison County</t>
  </si>
  <si>
    <t>My Sister's Place - Madison County - My Sister's Place - ES - Private</t>
  </si>
  <si>
    <t>#379115</t>
  </si>
  <si>
    <t>VOCA</t>
  </si>
  <si>
    <t>Marshall</t>
  </si>
  <si>
    <t>Diakonos, Inc. - Iredell County - Fifth Street Ministries - ES - State ESG</t>
  </si>
  <si>
    <t>Safe Harbor Rescue Mission - Catawba County</t>
  </si>
  <si>
    <t>Safe Harbor Rescue Mission - Catawba County - Greenleaf - TH - Private</t>
  </si>
  <si>
    <t>#379035</t>
  </si>
  <si>
    <t>112 2nd Ave SE</t>
  </si>
  <si>
    <t>Dulatown Outreach Center - Caldwell County - Kwanzaa Transitional Shelter - ES - Private</t>
  </si>
  <si>
    <t>Trillium - Multiple BoS Counties - PSH#2 - PSH - HUD</t>
  </si>
  <si>
    <t>#379133</t>
  </si>
  <si>
    <t>201 West First Street</t>
  </si>
  <si>
    <t>Greenville Housing Authority - Pitt County</t>
  </si>
  <si>
    <t>Greenville Housing Authority - Multiple BoS Counties - HUD-VASH - HUD</t>
  </si>
  <si>
    <t>#379147</t>
  </si>
  <si>
    <t>1103 Broad St</t>
  </si>
  <si>
    <t>PO Box 1426</t>
  </si>
  <si>
    <t>Greenville Housing Authority - Multiple BoS Counties - Seeds of Change PSH - HUD</t>
  </si>
  <si>
    <t>Turning Point - Union County</t>
  </si>
  <si>
    <t>Turning Point - Union County - DV Shelter - ES - Private</t>
  </si>
  <si>
    <t>PO Box 952</t>
  </si>
  <si>
    <t>Low utilization confirmed. Shelter noted that it was unusually low the night of PIT.</t>
  </si>
  <si>
    <t>Beacon Rescue Mission - Harnett County</t>
  </si>
  <si>
    <t>Beacon Rescue Mission - Harnett County - Rescue Mission - Families ES - Private</t>
  </si>
  <si>
    <t>#379085</t>
  </si>
  <si>
    <t>Private Funding</t>
  </si>
  <si>
    <t>207 W. Broad St.</t>
  </si>
  <si>
    <t>Dunn</t>
  </si>
  <si>
    <t>Albemarle Hopeline - Pasquotank County</t>
  </si>
  <si>
    <t>Albemarle Hopeline - Pasquotank County - Hopeline DV Shelter - ES - Private</t>
  </si>
  <si>
    <t>#379139</t>
  </si>
  <si>
    <t>PO BOX 2064</t>
  </si>
  <si>
    <t>Elizabeth City</t>
  </si>
  <si>
    <t>Low utilization confirmed. PIT night happened to be a slow night this year.</t>
  </si>
  <si>
    <t>This shelter is site based and prefers not to share the physical address due to the target population.</t>
  </si>
  <si>
    <t>Cabarrus Victim's Asstistance Network - Cabarrus County</t>
  </si>
  <si>
    <t>Cabarrus Victim's Asstistance Network - Cabarrus County - DV Shelter - ES - Private</t>
  </si>
  <si>
    <t>#379025</t>
  </si>
  <si>
    <t>PO BOX 1749</t>
  </si>
  <si>
    <t>Concord</t>
  </si>
  <si>
    <t>Carteret Co. Domestic Violence - Carteret County</t>
  </si>
  <si>
    <t>Carteret Co. Domestic Violence - Carteret County - DV Shelter - ES - State ESG</t>
  </si>
  <si>
    <t>#379031</t>
  </si>
  <si>
    <t>PO Box 2279</t>
  </si>
  <si>
    <t>Morehead City</t>
  </si>
  <si>
    <t>Tarboro Community Outreach - Edgecombe County</t>
  </si>
  <si>
    <t>Tarboro Community Outreach - Edgecombe County - Emergency Shelter - ES - Private</t>
  </si>
  <si>
    <t>#379065</t>
  </si>
  <si>
    <t>EFSP</t>
  </si>
  <si>
    <t>701 Cedar Lane</t>
  </si>
  <si>
    <t>Tarboro</t>
  </si>
  <si>
    <t>Catholic Worker House - Chatham County</t>
  </si>
  <si>
    <t>Catholic Worker House - Chatham County - Silk Hope Shelter - ES - Private</t>
  </si>
  <si>
    <t>#379037</t>
  </si>
  <si>
    <t>3355 Woody Store Rd</t>
  </si>
  <si>
    <t>Siler City</t>
  </si>
  <si>
    <t>REACH of Cherokee - Cherokee County</t>
  </si>
  <si>
    <t>REACH of Cherokee - Cherokee County - REACH Shelter - ES - Private</t>
  </si>
  <si>
    <t>Southeastern Family Violence Center - Robeson County</t>
  </si>
  <si>
    <t>Southeastern Family Violence Center - Robeson County - DV Shelter - ES - State ESG</t>
  </si>
  <si>
    <t>#379155</t>
  </si>
  <si>
    <t>Lumberton</t>
  </si>
  <si>
    <t>Shelter was under renovation last year and did not have anyone sheltered in the project.</t>
  </si>
  <si>
    <t>Sipe's Orchard Home - Catawba County</t>
  </si>
  <si>
    <t>Sipe's Orchard Home - Catawba County - Transitional Housing for Youth - TH - Private</t>
  </si>
  <si>
    <t>4431 County Home Road</t>
  </si>
  <si>
    <t>Conover</t>
  </si>
  <si>
    <t>Smithfield Rescue Mission - Johnston County</t>
  </si>
  <si>
    <t>Smithfield Rescue Mission - Johnston County - New Life Men's Shelter - ES - Private</t>
  </si>
  <si>
    <t>#379101</t>
  </si>
  <si>
    <t>523 Glenn St</t>
  </si>
  <si>
    <t>Smithfield</t>
  </si>
  <si>
    <t>Smithfield Rescue Mission - Johnston County - New Life Men's TH - Private</t>
  </si>
  <si>
    <t>Outreach Mission Inc. - Lee County</t>
  </si>
  <si>
    <t>Outreach Mission Inc. - Lee County - Men's Shelter - ES - Private</t>
  </si>
  <si>
    <t>#379105</t>
  </si>
  <si>
    <t>705 Chatham St</t>
  </si>
  <si>
    <t>Sanford</t>
  </si>
  <si>
    <t>Coastal Women's Shelter - Craven County</t>
  </si>
  <si>
    <t>Coastal Women's Shelter - Craven County - Mary Matthews DV Shelter - ES - Private</t>
  </si>
  <si>
    <t>Family Promise of Moore County - Moore County</t>
  </si>
  <si>
    <t>Family Promise of Moore County - Moore County - Emergency Shelter - ES - Private</t>
  </si>
  <si>
    <t>#379125</t>
  </si>
  <si>
    <t>303 peach ave</t>
  </si>
  <si>
    <t>Aberdeen</t>
  </si>
  <si>
    <t>Family Services of Davidson Co - Davidson County</t>
  </si>
  <si>
    <t>Family Services of Davidson Co - Davidson County - DV Shelter - ES - State ESG</t>
  </si>
  <si>
    <t>Center for Family Violence Prevention - Pitt County</t>
  </si>
  <si>
    <t>Center for Family Violence Prevention - Pitt County - New Directions DV Shelter - ES - State ESG</t>
  </si>
  <si>
    <t>111 E. 3rd St</t>
  </si>
  <si>
    <t>My Sister's House (Rocky Mount) - Nash County</t>
  </si>
  <si>
    <t>My Sister's House (Rocky Mount) - Nash County - DV Shelter - ES - Private</t>
  </si>
  <si>
    <t>#379127</t>
  </si>
  <si>
    <t>GCC, VOCA,  NCDOA, EFSP</t>
  </si>
  <si>
    <t>Nashville</t>
  </si>
  <si>
    <t>0% utilization confirmed. This project happened to have zero clients on PIT night.</t>
  </si>
  <si>
    <t>Friend to Friend - Moore County</t>
  </si>
  <si>
    <t>Friend to Friend - Moore County - Haven House DV Shelter - ES - State ESG</t>
  </si>
  <si>
    <t>PO Box 1508</t>
  </si>
  <si>
    <t>Carthage</t>
  </si>
  <si>
    <t>Friends of the Homeless - Lenoir County</t>
  </si>
  <si>
    <t>Friends of the Homeless - Lenoir County - Homeless Shelter - ES - Private</t>
  </si>
  <si>
    <t>#379107</t>
  </si>
  <si>
    <t>112 Independence St</t>
  </si>
  <si>
    <t>Kinston</t>
  </si>
  <si>
    <t>Harbor House - Johnston County</t>
  </si>
  <si>
    <t>Harbor House - Johnston County - Harbor House - DV Shelter - ES - Private</t>
  </si>
  <si>
    <t>1148 Buffalo Rd</t>
  </si>
  <si>
    <t>Low utilization confirmed. This shelter's beds were available but not filled on the night of PIT.</t>
  </si>
  <si>
    <t>Haven of Lee County - Lee County</t>
  </si>
  <si>
    <t>Haven of Lee - Lee County - DV Shelter - ES - State ESG</t>
  </si>
  <si>
    <t>P.O. Box 3191</t>
  </si>
  <si>
    <t>Help Inc. (Wentworth) - Rockingham County</t>
  </si>
  <si>
    <t>Help Inc - Rockingham County - Freedom House DV Shelter - ES - Private</t>
  </si>
  <si>
    <t>#379157</t>
  </si>
  <si>
    <t>VOCA, FVPSA</t>
  </si>
  <si>
    <t>Wentworth</t>
  </si>
  <si>
    <t>Hendersonville Rescue Mission - Henderson County</t>
  </si>
  <si>
    <t>Hendersonville Rescue Mission - Henderson County - Rescue Mission - ES - Private</t>
  </si>
  <si>
    <t>#379089</t>
  </si>
  <si>
    <t>639 Maple Street</t>
  </si>
  <si>
    <t>Hendersonville</t>
  </si>
  <si>
    <t>Hendersonville Rescue Mission - Henderson County - Anne's Place - TH - Private</t>
  </si>
  <si>
    <t>414 9th Ave West</t>
  </si>
  <si>
    <t>New Horizons Life and Family Services - Richmond County</t>
  </si>
  <si>
    <t>New Horizons Life and Family Services - Richmond County - DV Shelter - ES - Private</t>
  </si>
  <si>
    <t>#379153</t>
  </si>
  <si>
    <t>Onslow Victim's Shelter - Onslow County</t>
  </si>
  <si>
    <t>Onslow Victim's Shelter - Onslow County - DV Shelter - ES - Private</t>
  </si>
  <si>
    <t>FVPSA, CFW, GCC, EFSP</t>
  </si>
  <si>
    <t>Options - Burke County</t>
  </si>
  <si>
    <t>Options Inc. - Burke County - DV Shelter - ES - Private</t>
  </si>
  <si>
    <t>#379023</t>
  </si>
  <si>
    <t>PO Box 2512</t>
  </si>
  <si>
    <t>Morganton</t>
  </si>
  <si>
    <t>Randolph Family Crisis Center - Randolph County</t>
  </si>
  <si>
    <t>Randolph Family Crisis Center - Randolph County - Asheboro DV Shelter - ES - Private</t>
  </si>
  <si>
    <t>#379151</t>
  </si>
  <si>
    <t>FVPSA, NCCW, VAWA</t>
  </si>
  <si>
    <t>Asheboro</t>
  </si>
  <si>
    <t>Shelter has expanded in the last year</t>
  </si>
  <si>
    <t>REACH of Clay - Clay County</t>
  </si>
  <si>
    <t>REACH of Clay - Clay County - DV Shelter - ES - State ESG</t>
  </si>
  <si>
    <t>#379043</t>
  </si>
  <si>
    <t>FVPSA</t>
  </si>
  <si>
    <t>P.O. Box 1485</t>
  </si>
  <si>
    <t>Hayesville</t>
  </si>
  <si>
    <t>REACH of Haywood - Haywood County</t>
  </si>
  <si>
    <t>REACH of Haywood - Haywood County - DV Shelter - ES - State ESG</t>
  </si>
  <si>
    <t>#379087</t>
  </si>
  <si>
    <t>Counil for Women, Governor's Crime Commission</t>
  </si>
  <si>
    <t>P.O. Box 206</t>
  </si>
  <si>
    <t>Waynesville</t>
  </si>
  <si>
    <t>REACH of Macon - Macon County</t>
  </si>
  <si>
    <t>REACH of Macon - Macon County - DV Shelter - ES - State ESG</t>
  </si>
  <si>
    <t>P.O. Box 228</t>
  </si>
  <si>
    <t>Family Crisis Council - Rowan County</t>
  </si>
  <si>
    <t>Family Crisis Council - Rowan County - DV Shelter - ES - ESG CV</t>
  </si>
  <si>
    <t>Safe Haven of Person County - Person County</t>
  </si>
  <si>
    <t>Safe Haven of Person County - Person County - DV Shelter - ES - Private</t>
  </si>
  <si>
    <t>#379145</t>
  </si>
  <si>
    <t>GCC, NC CASA</t>
  </si>
  <si>
    <t>P.O. Box 474</t>
  </si>
  <si>
    <t>Roxboro</t>
  </si>
  <si>
    <t>SAFE of Harnett Co - Harnett County</t>
  </si>
  <si>
    <t>SAFE of Harnett Co. - Harnett County - DV Shelter - ES - State ESG</t>
  </si>
  <si>
    <t>Lillington</t>
  </si>
  <si>
    <t>SAFE of Lenoir - Lenoir County</t>
  </si>
  <si>
    <t>SAFE of Lenoir - Lenoir County - DV Shelter - ES - Private</t>
  </si>
  <si>
    <t>VOCA, GCC</t>
  </si>
  <si>
    <t>SAFE of Transylvania County - Transylvania County</t>
  </si>
  <si>
    <t>SAFE of Transylvania - Transylvania County - DV Shelter - ES - Private</t>
  </si>
  <si>
    <t>#379175</t>
  </si>
  <si>
    <t>Brevard</t>
  </si>
  <si>
    <t>Safe Space Inc - Franklin County</t>
  </si>
  <si>
    <t>Safe Space Inc. - Franklin County - DV Shelter - ES - Private</t>
  </si>
  <si>
    <t>#379069</t>
  </si>
  <si>
    <t>Gov Crime Commiss</t>
  </si>
  <si>
    <t>P.O. Box 240</t>
  </si>
  <si>
    <t>Louisburg</t>
  </si>
  <si>
    <t>Samaritan Inn (Wadesboro) - Anson County</t>
  </si>
  <si>
    <t>Samaritan Inn (Wadesboro) - Anson County - Believers Crusade Shelter - ES - Private</t>
  </si>
  <si>
    <t>#379007</t>
  </si>
  <si>
    <t>525 Salisbury St.</t>
  </si>
  <si>
    <t>Wadesboro</t>
  </si>
  <si>
    <t>Shelter Home of Caldwell County - Caldwell County</t>
  </si>
  <si>
    <t>Shelter Home of Caldwell County - Caldwell County - DV Shelter - ES - Private</t>
  </si>
  <si>
    <t>P.O. Box 426</t>
  </si>
  <si>
    <t>Shelter Home of Caldwell County - Caldwell County - DV Transitional Housing - DV - Private</t>
  </si>
  <si>
    <t>P.O. Box 426, Lenoir, NC 28645</t>
  </si>
  <si>
    <t>Cabarrus Cooperative Christian Ministry - Cabarrus County</t>
  </si>
  <si>
    <t>Cabarrus Cooperative Christian Ministry - Cabarrus County - Teaching House - TH - Private</t>
  </si>
  <si>
    <t>Local</t>
  </si>
  <si>
    <t>246 Country Club Dr.  NE</t>
  </si>
  <si>
    <t>This project recently expanded from 9 to 19 units.</t>
  </si>
  <si>
    <t>The Haven of Transylvania County - Transylvania County</t>
  </si>
  <si>
    <t>The Haven of Transylvania County - Transylvania County - Haven Thomas House - ES - State ESG</t>
  </si>
  <si>
    <t>240 S. Caldwell St.</t>
  </si>
  <si>
    <t>Cabarrus Cooperative Christian Ministry - Cabarrus County - Mothers and Children's - TH - Private</t>
  </si>
  <si>
    <t>274 Spring St NW</t>
  </si>
  <si>
    <t>Cabarrus Cooperative Christian Ministry - Cabarrus County - The Annex - ES - Private</t>
  </si>
  <si>
    <t>769 Sunderland Rd</t>
  </si>
  <si>
    <t>Rockingham County Help for Homeless - Rockingham County</t>
  </si>
  <si>
    <t>Rockingham County Help for Homeless - Rockingham County - Permanent Supportive Housing - PSH - HUD</t>
  </si>
  <si>
    <t>110 N Franklin Street</t>
  </si>
  <si>
    <t>Partners BHM Northern - Multiple BoS Counties</t>
  </si>
  <si>
    <t>Partners BHM - Multiple BoS Counties - PSH - HUD</t>
  </si>
  <si>
    <t>200 Elkin Business Park Dr</t>
  </si>
  <si>
    <t>Vaya Health - Multiple BoS Counties - Central Combo 2011 - PSH - HUD</t>
  </si>
  <si>
    <t>Pitt County Community Development - Pitt County</t>
  </si>
  <si>
    <t>Pitt County Community Development - Pitt County - Rapid ReHousing - RRH - State ESG</t>
  </si>
  <si>
    <t>Under-Development</t>
  </si>
  <si>
    <t>1717 W. 5th Street, Greeville, NC 27834</t>
  </si>
  <si>
    <t>Greenville Housing Authority - Multiple BoS Counties - Project Hope PSH - HUD</t>
  </si>
  <si>
    <t>Voucher turnover results in a different distribution of vouchers.</t>
  </si>
  <si>
    <t>Eastpointe - Multiple BoS Counties - Shelter Plus Care III - PSH - HUD</t>
  </si>
  <si>
    <t>500 Nash Medical Arts Mall</t>
  </si>
  <si>
    <t>The Haven of Transylvania County - Transylvania County - RRH - State ESG</t>
  </si>
  <si>
    <t>Volunteers of America Carolinas - Multiple BoS Counties</t>
  </si>
  <si>
    <t>VoAC - Multiple BoS Counties - Priority 2 (BoS) RR - SSVF</t>
  </si>
  <si>
    <t>Union Mission - Halifax County</t>
  </si>
  <si>
    <t>Union Mission - Halifax County - Emergency Shelter - ES - Private</t>
  </si>
  <si>
    <t>#379083</t>
  </si>
  <si>
    <t>1310 Roanoke Avenue</t>
  </si>
  <si>
    <t>Roanoke Rapids</t>
  </si>
  <si>
    <t>Home of Refuge Outreach - Rockingham County</t>
  </si>
  <si>
    <t>Home of Refuge Outreach - Rockingham County - Seasonal Shelter - ES - Private</t>
  </si>
  <si>
    <t>205 N. Main St</t>
  </si>
  <si>
    <t>Eden</t>
  </si>
  <si>
    <t>Asheville Buncombe Community Christian Ministries - Multiple BoS Counties</t>
  </si>
  <si>
    <t>Asheville Buncombe Community Christian Ministries - Multiple BoS Counties - Rapid Rehousing - SSVF</t>
  </si>
  <si>
    <t>20 20th Street</t>
  </si>
  <si>
    <t>Rowan Helping Ministries - Rowan County - VA Community Contract - ES - VA</t>
  </si>
  <si>
    <t>Community Partners of Hope - Vance County</t>
  </si>
  <si>
    <t>Community Partners of Hope - Vance County - Men's Shelter - Private</t>
  </si>
  <si>
    <t>#379181</t>
  </si>
  <si>
    <t>P.O. Box 1791</t>
  </si>
  <si>
    <t>Family Promise of Carteret County - Carteret County</t>
  </si>
  <si>
    <t>Family Promise of Carteret County - Carteret County - Emergency Shelter - ES - Private</t>
  </si>
  <si>
    <t>1500 Arendell St</t>
  </si>
  <si>
    <t>Hannah's Place - Halifax County</t>
  </si>
  <si>
    <t>Hannah's Place - Halifax County - DV Shelter - ES - Private</t>
  </si>
  <si>
    <t>FVPSA, GCC</t>
  </si>
  <si>
    <t>P.O. Box 1392</t>
  </si>
  <si>
    <t>Steps to Hope - Polk County</t>
  </si>
  <si>
    <t>Steps to Hope - Polk County - DV/SA Shelter - ES - Private</t>
  </si>
  <si>
    <t>#379149</t>
  </si>
  <si>
    <t>60 Ward St</t>
  </si>
  <si>
    <t>The Haven of Transylvania County - Transylvania County - Haven Family House - ES - State ESG</t>
  </si>
  <si>
    <t>126 Oakdale Street</t>
  </si>
  <si>
    <t>Family Care Center of Catawba Valley - Catawba County - Transitional Housing - TH - Private</t>
  </si>
  <si>
    <t>Johnston-Lee-Harnett Community Action - Multiple BoS Counties</t>
  </si>
  <si>
    <t>Johnston-Lee-Harnett Community Action - Multiple BoS Counties - Rapid Rehousing - RRH - State ESG</t>
  </si>
  <si>
    <t>PO Drawer 711</t>
  </si>
  <si>
    <t>Hope Station - Wilson County - Rapid ReHousing - RRH - State ESG</t>
  </si>
  <si>
    <t>Diakonos, Inc. - Multiple BoS Counties - DISSY Rapid Rehousing - RRH - State ESG</t>
  </si>
  <si>
    <t>PO Box 5217</t>
  </si>
  <si>
    <t>Wayne Uplift Resource Association - Wayne County</t>
  </si>
  <si>
    <t>Wayne Uplift Resource Association - Wayne County - DV Shelter ES - Private</t>
  </si>
  <si>
    <t>VOCA, and Governor's Crime Commission</t>
  </si>
  <si>
    <t>P.O. Box 1518</t>
  </si>
  <si>
    <t>Community Partners of Hope - Vance County - Men's Transitional Housing - Private</t>
  </si>
  <si>
    <t>Diakonos, Inc. - Iredell County - My Sister's House DV Shelter - ES - Private</t>
  </si>
  <si>
    <t>Outer Banks Hotline Shelter - Dare County</t>
  </si>
  <si>
    <t>Outer Banks Hotline Shelter - Dare County - DV Shelter - ES - Private</t>
  </si>
  <si>
    <t>#379055</t>
  </si>
  <si>
    <t>Gov. Crime Commiss.</t>
  </si>
  <si>
    <t>P.O. Box 1056</t>
  </si>
  <si>
    <t>Nags Head</t>
  </si>
  <si>
    <t>Philippians Place - Onslow County</t>
  </si>
  <si>
    <t>Philippians Place - Onslow County - Transitional Housing - TH</t>
  </si>
  <si>
    <t>City of Jacksonville, Private donations</t>
  </si>
  <si>
    <t>901 Henderson Dr</t>
  </si>
  <si>
    <t>Ruth's House - Beaufort County</t>
  </si>
  <si>
    <t>Ruth's House - Beaufort County - DV Shelter - ES - Private</t>
  </si>
  <si>
    <t>GCC, VOCA, FVPSA, Council for Women</t>
  </si>
  <si>
    <t>PO Box 2843</t>
  </si>
  <si>
    <t>Beds can be moved into different household units to respond to the need.</t>
  </si>
  <si>
    <t>SAFE of Transylvania County - Transylvania County - DV Transitional Housing - TH - Private</t>
  </si>
  <si>
    <t>Salvation Army - Cabarrus County</t>
  </si>
  <si>
    <t>Salvation Army - Cabarrus County - Center of Hope Shelter - ES - Private</t>
  </si>
  <si>
    <t>45 Ashlyn Dr SE</t>
  </si>
  <si>
    <t>UCCS - Union County - Rapid Re-Housing - RRH - State ESG</t>
  </si>
  <si>
    <t>Southeastern Family Violence Center - Robeson County - Rapid Re-Housing - RRH - State ESG</t>
  </si>
  <si>
    <t>This project is for the wider community and not limited to Category 4 clients (like their other projects).</t>
  </si>
  <si>
    <t>Diakonos, Inc. - Iredell County - Veterans Transitional Housing - TH - Private</t>
  </si>
  <si>
    <t>1208 Wilsonlee Blvd</t>
  </si>
  <si>
    <t>Greenville Housing Authority - Multiple BoS Counties - Solid Ground - PSH - HUD</t>
  </si>
  <si>
    <t>Greenville Housing Authority - Multiple BoS Counties - Stable Solutions PSH - HUD</t>
  </si>
  <si>
    <t>Family Promise of Lee County - Lee County</t>
  </si>
  <si>
    <t>Family Promise - Lee County - Family Shelter - ES - Private</t>
  </si>
  <si>
    <t>2302 woodland ave</t>
  </si>
  <si>
    <t>Greater Mt. Airy Ministry of Hospitality - Surry County</t>
  </si>
  <si>
    <t>Greater Mt. Airy Ministry of Hospitality - Surry County - Shepherd's House Mt Airy - ES - State ESG</t>
  </si>
  <si>
    <t>227 Rockford Street</t>
  </si>
  <si>
    <t>Lumberton Christian Care - Robeson County</t>
  </si>
  <si>
    <t>Lumberton Christian Care - Robeson County - Emergency Shelter - ES - Private</t>
  </si>
  <si>
    <t>American Rescue Plan funding for food and shelter through local United Way</t>
  </si>
  <si>
    <t>220 E 2nd St</t>
  </si>
  <si>
    <t>Place of Grace - Richmond County</t>
  </si>
  <si>
    <t>Place of Grace - Richmond County - Emergency Shelter - ES - Private</t>
  </si>
  <si>
    <t>252 School St</t>
  </si>
  <si>
    <t>Safelight - Henderson County</t>
  </si>
  <si>
    <t>Safelight - Henderson County - Mainstay DV Shelter - ES - Private</t>
  </si>
  <si>
    <t>VOCA, VAWA, FVPSA, SASP, STOP, Council for Women</t>
  </si>
  <si>
    <t>Haywood Pathways Center - Haywood County</t>
  </si>
  <si>
    <t>Haywood Pathways Center - Haywood County - Myre-Ken - ES - Private</t>
  </si>
  <si>
    <t>Private FUnds</t>
  </si>
  <si>
    <t>179 Hemlock St</t>
  </si>
  <si>
    <t>WOC - Onslow County</t>
  </si>
  <si>
    <t>WOC - Onslow County - Rapid Re-Housing - RRH - Private</t>
  </si>
  <si>
    <t>99 Village Dr #15</t>
  </si>
  <si>
    <t>Charles George Asheville VAMC - Multiple BoS Counties</t>
  </si>
  <si>
    <t>Charles George VAMC - Madison County - HUD-VASH - VA</t>
  </si>
  <si>
    <t>Charles George VAMC - Rutherford County</t>
  </si>
  <si>
    <t>Charles George VAMC - Rutherford County - HUD-VASH - VA</t>
  </si>
  <si>
    <t>#379161</t>
  </si>
  <si>
    <t>Family Resources - Rutherford County</t>
  </si>
  <si>
    <t>Family Resources - Rutherford County - DV Shelter - ES - Private</t>
  </si>
  <si>
    <t>Forest City</t>
  </si>
  <si>
    <t>Trillium - Multiple BoS Counties - PSH#3 - PSH - HUD</t>
  </si>
  <si>
    <t>Bread of Life Ministries of Sanford - Lee County</t>
  </si>
  <si>
    <t>Bread of Life Ministries of Sanford - Lee County - Emer. Weather Shelter - Seasonal- ES - Private</t>
  </si>
  <si>
    <t>City of Sanford</t>
  </si>
  <si>
    <t>PO Box 175</t>
  </si>
  <si>
    <t>Thrive - Henderson County</t>
  </si>
  <si>
    <t>Thrive - Multiple BoS Counties - Pathways to PH - PSH - HUD</t>
  </si>
  <si>
    <t>218 West Allen Street</t>
  </si>
  <si>
    <t>Charles George VAMC/Isothermal Housing - McDowell County</t>
  </si>
  <si>
    <t>Charles George VAMC - McDowell County - HUD-VASH - VA</t>
  </si>
  <si>
    <t>The project served the same number of households on the night of the PIT count as last year.</t>
  </si>
  <si>
    <t>Charles George VAMC/Mountain Projects - Haywood County</t>
  </si>
  <si>
    <t>Charles George VAMC - Haywood County - HUD-VASH - VA</t>
  </si>
  <si>
    <t>1100 Tunnel Road</t>
  </si>
  <si>
    <t>Charles George VAMC/Western Carolina Community Action - Henderson County</t>
  </si>
  <si>
    <t>Charles George VAMC - Henderson County - HUD-VASH - VA</t>
  </si>
  <si>
    <t>Eastpointe - Multiple BoS Counties - Shelter Plus Care Southeast - PSH - HUD</t>
  </si>
  <si>
    <t>Hope Station - Wilson County - Family Shelter - ES - Private</t>
  </si>
  <si>
    <t>XXX Closed 2024 Community Link - Cabarrus County</t>
  </si>
  <si>
    <t>Community Link - Multiple BoS Counties - Northern PSH combo -PSH - HUD</t>
  </si>
  <si>
    <t>601 E 5th Street, Suite 220</t>
  </si>
  <si>
    <t>Charlotte</t>
  </si>
  <si>
    <t>UCCS - Union County - Rapid Re-Housing - RRH - HUD</t>
  </si>
  <si>
    <t>Eastern Carolina Homelessness Organization (ECHO) - Multiple BoS Counties - HP - SSVF</t>
  </si>
  <si>
    <t>Eastern Carolina Homelessness Organization (ECHO) - Multiple BoS Counties - RRH - SSVF</t>
  </si>
  <si>
    <t>#379017</t>
  </si>
  <si>
    <t>1204 N Kings BLVD</t>
  </si>
  <si>
    <t>Myrtle Beach</t>
  </si>
  <si>
    <t>SC</t>
  </si>
  <si>
    <t>UCCS - Union County - Family Shelter - ES - State ESG</t>
  </si>
  <si>
    <t>Open Door Community Center - Beaufort County</t>
  </si>
  <si>
    <t>Open Door Community Center - Beaufort County - Women's and Children Shelter - ES - State ESG</t>
  </si>
  <si>
    <t>1240 Cowell Farm Road</t>
  </si>
  <si>
    <t>Union Mission - Halifax County - Room at the Inn (RATI) - ES - Private</t>
  </si>
  <si>
    <t>1239 Hamilton Street</t>
  </si>
  <si>
    <t>Carolina CARE Partnership - Multiple BoS Counties</t>
  </si>
  <si>
    <t>Carolina CARE Partnership - Cabarrus County - TBRA - PSH - HOPWA</t>
  </si>
  <si>
    <t>HIV</t>
  </si>
  <si>
    <t>This provider is based in Mecklenburg and the location of vouchers varies year to year.</t>
  </si>
  <si>
    <t>Charles George VAMC - Burke County</t>
  </si>
  <si>
    <t>Charles George VAMC - Burke County - HUD-VASH - VA</t>
  </si>
  <si>
    <t>Charles George VAMC - Catawba County</t>
  </si>
  <si>
    <t>Charles George VAMC - Catawba County - HUD-VASH - VA</t>
  </si>
  <si>
    <t>Durham VAMC - Pitt County</t>
  </si>
  <si>
    <t>Durham VAMC - Pitt County - HUD-VASH - VA</t>
  </si>
  <si>
    <t>Voucher turnover resulted in fewer beds this year.</t>
  </si>
  <si>
    <t>Fayetteville VAMC - Multiple BoS Counties</t>
  </si>
  <si>
    <t>Fayetteville VAMC - Lee County - HUD-VASH - VA</t>
  </si>
  <si>
    <t>Fayetteville VAMC - Onslow County</t>
  </si>
  <si>
    <t>Fayetteville VAMC - Onslow County - HUD-VASH - VA</t>
  </si>
  <si>
    <t>Fayetteville VAMC - Robeson County</t>
  </si>
  <si>
    <t>Fayetteville VAMC - Robeson County - HUD-VASH - VA</t>
  </si>
  <si>
    <t>Fayetteville VAMC - Wayne County</t>
  </si>
  <si>
    <t>Fayetteville VAMC - Wayne County - HUD-VASH - VA</t>
  </si>
  <si>
    <t>Voucher turnover and changing affordability resulted in a different distribution of vouchers.</t>
  </si>
  <si>
    <t>HERE in Jackson County - Jackson County</t>
  </si>
  <si>
    <t>HERE in Jackson County - Jackson County - Rapid Re-Housing - RRH - State ESG</t>
  </si>
  <si>
    <t>#379099</t>
  </si>
  <si>
    <t>563 W Main St STE 2</t>
  </si>
  <si>
    <t>Sylva</t>
  </si>
  <si>
    <t>Operation Homeless - Cabarrus County</t>
  </si>
  <si>
    <t>Operation Homeless - Cabarrus County - Refuge of Hope - TH - Private</t>
  </si>
  <si>
    <t>511 Old Central Grove Rd</t>
  </si>
  <si>
    <t>Kannapolis</t>
  </si>
  <si>
    <t>Place of Grace - Richmond County - Transitional Housing - TH - Private</t>
  </si>
  <si>
    <t>252 School Street</t>
  </si>
  <si>
    <t>Salisbury VAMC - Cabarrus County</t>
  </si>
  <si>
    <t>Salisbury VAMC - Cabarrus County - HUD-VASH - VA</t>
  </si>
  <si>
    <t>Outreach Mission Inc. - Lee County - Women's Shelter - ES - Private</t>
  </si>
  <si>
    <t>507 S 3RD ST</t>
  </si>
  <si>
    <t>The Mercer Foundation - Edgecombe County</t>
  </si>
  <si>
    <t>The Mercer Foundation - Edgecombe County - Tri County Veterans Home - TH - Private</t>
  </si>
  <si>
    <t>735 Rose Street</t>
  </si>
  <si>
    <t>Baptist Children's Home - Davidson County</t>
  </si>
  <si>
    <t>Baptist Children's Home - Davidson County - Family Care - TH - Private</t>
  </si>
  <si>
    <t>505 Blackwell Boulevard</t>
  </si>
  <si>
    <t>Thomasville</t>
  </si>
  <si>
    <t>Baptist Children's Home - Lenoir County</t>
  </si>
  <si>
    <t>Baptist Children's Home - Lenoir County - Kennedy Home - TH - Private</t>
  </si>
  <si>
    <t>2557 Cedar Dell Lane</t>
  </si>
  <si>
    <t>Onslow Community Outreach - Onslow County - Rapid Re-Housing - RRH - State ESG</t>
  </si>
  <si>
    <t>River City Community Development Corporation - Pasquotank County</t>
  </si>
  <si>
    <t>River City Community Development Corporation - Pasquotank County - Hotel/ Motel - ES - State ESG</t>
  </si>
  <si>
    <t>501 E Main St</t>
  </si>
  <si>
    <t>River City Community Development Corporation - Pasquotank County - Rapid Re-Housing - RR - State ESG</t>
  </si>
  <si>
    <t>Greene Lamp - Lenoir County</t>
  </si>
  <si>
    <t>Greene Lamp - Lenoir County - Rapid Re-Housing - RRH - State ESG</t>
  </si>
  <si>
    <t>#371644</t>
  </si>
  <si>
    <t>309 Summit</t>
  </si>
  <si>
    <t>Pitt County Community Development - Pitt County - Rapid ReHousing - RRH - HUD</t>
  </si>
  <si>
    <t>HERE in Jackson County - Jackson County - Jackson Homeless Program - Code Purple ES - State ESG</t>
  </si>
  <si>
    <t>Outreach for Jesus Dream Center - Richmond County</t>
  </si>
  <si>
    <t>Outreach for Jesus Dream Center - Richmond County - Transitional Housing - TH - Private</t>
  </si>
  <si>
    <t>440 Battley Dairy Rd</t>
  </si>
  <si>
    <t>Hamlet</t>
  </si>
  <si>
    <t>Haywood Pathways Center - Haywood County - Men's Shelter - ES - Private</t>
  </si>
  <si>
    <t>Haywood Pathways Center - Haywood County - Women's Shelter - ES - Private</t>
  </si>
  <si>
    <t>Haywood Pathways Center - Haywood County - Cold Weather Shelter - ES - Private</t>
  </si>
  <si>
    <t>Hand Up Ministries - Nash County</t>
  </si>
  <si>
    <t>Hand Up Ministries - Nash County - Men's Emergency Shelter - ES - State ESG</t>
  </si>
  <si>
    <t>911-915 Sunset Ave</t>
  </si>
  <si>
    <t>Gang Free Inc. - Vance County</t>
  </si>
  <si>
    <t>Gang Free Inc. - Vance County -Women and Families - ES - Private</t>
  </si>
  <si>
    <t>940 County Home Rd</t>
  </si>
  <si>
    <t>Rowan Helping Ministries - Rowan County - GPD Beds - TH - VA</t>
  </si>
  <si>
    <t>Charles George VAMC - Caldwell County - HUD-VASH - VA</t>
  </si>
  <si>
    <t>Charles George VAMC - Transylvania County - HUD-VASH - VA</t>
  </si>
  <si>
    <t>Durham VAMC - Multiple BoS Counties</t>
  </si>
  <si>
    <t>Durham VAMC - Edgecombe County - HUD-VASH - VA</t>
  </si>
  <si>
    <t>Durham VAMC - Wilson County - HUD-VASH - VA</t>
  </si>
  <si>
    <t>Trillium - Multiple BoS Counties - Region 13 Trillium RRH - RRH - HUD</t>
  </si>
  <si>
    <t>Fayetteville VAMC - Harnett County - HUD-VASH - VA</t>
  </si>
  <si>
    <t>Fayetteville VAMC - Hoke County - HUD-VASH - VA</t>
  </si>
  <si>
    <t>#379093</t>
  </si>
  <si>
    <t>Fayetteville VAMC - Lenoir County - HUD-VASH - VA</t>
  </si>
  <si>
    <t>Durham VAMC - Beaufort County - HUD-VASH - VA</t>
  </si>
  <si>
    <t>TambraPlace - Moore County</t>
  </si>
  <si>
    <t>TambraPlace - Moore County - Young Womens Transitional Home of Moore County - TH - Private</t>
  </si>
  <si>
    <t>PO Box 4324</t>
  </si>
  <si>
    <t>Pinehurst</t>
  </si>
  <si>
    <t>Greenville Housing Authority - Pitt County - EHV - PH - HUD</t>
  </si>
  <si>
    <t>Foothills Regional Commission - Rutherford County</t>
  </si>
  <si>
    <t>Foothills Regional Commission - Rutherford County - EHV - PH - HUD</t>
  </si>
  <si>
    <t>111 W Court Street</t>
  </si>
  <si>
    <t>Rutherfordton</t>
  </si>
  <si>
    <t>Voucher turnover results in a different distribution of vouchers. The already tight rental market in rural WNC has been hit hard by Hurricane Helene, raising competition and prices.</t>
  </si>
  <si>
    <t>Western Piedmont Council of Governments - Catawba County</t>
  </si>
  <si>
    <t>Western Piedmont Council of Governments - Catawba County - EHV - OPH - HUD</t>
  </si>
  <si>
    <t>1880 2nd Ave NW</t>
  </si>
  <si>
    <t>North Carolina Commission of Indian Affairs - Multiple BoS Counties</t>
  </si>
  <si>
    <t>North Carolina Commission of Indian Affairs - Edgecombe County - EHV - PH - HUD</t>
  </si>
  <si>
    <t>100 E Six Forks Rd # 200</t>
  </si>
  <si>
    <t>Housing Authority of the City of Concord - Cabarrus County</t>
  </si>
  <si>
    <t>Housing Authority of the City of Concord - Cabarrus County - EHV - PH - HUD</t>
  </si>
  <si>
    <t>Rockingham Housing Authority - Richmond County</t>
  </si>
  <si>
    <t>Rockingham Housing Authority - Richmond County - EHV - PH - HUD</t>
  </si>
  <si>
    <t>Wadesboro Housing Authority - Anson County</t>
  </si>
  <si>
    <t>Wadesboro Housing Authority - Anson County - EHV - PH - HUD</t>
  </si>
  <si>
    <t>200 W Short Pl</t>
  </si>
  <si>
    <t>Roanoke-Chowan Regional Housing Authority - Northampton County</t>
  </si>
  <si>
    <t>Roanoke-Chowan Regional Housing Authority - Northampton County - EHV - PH - HUD</t>
  </si>
  <si>
    <t>#379131</t>
  </si>
  <si>
    <t>205 Tinsley Way</t>
  </si>
  <si>
    <t>Gaston</t>
  </si>
  <si>
    <t>Housing Authority of the Town of Laurinburg - Scotland County</t>
  </si>
  <si>
    <t>Housing Authority of the Town of Laurinburg - Scotland County - EHV - PH - HUD</t>
  </si>
  <si>
    <t>#379165</t>
  </si>
  <si>
    <t>Laurinburg</t>
  </si>
  <si>
    <t>Bladenboro Housing Authority - Bladen County</t>
  </si>
  <si>
    <t>Bladenboro Housing Authority - Bladen County - EHV - PH - HUD</t>
  </si>
  <si>
    <t>Bladenboro</t>
  </si>
  <si>
    <t>Voucher turnover results in a different, more consolidated distribution of vouchers.</t>
  </si>
  <si>
    <t>Chatham County Housing Authority - Chatham County</t>
  </si>
  <si>
    <t>Chatham County Housing Authority - Chatham County - EHV - PH - HUD</t>
  </si>
  <si>
    <t>Voucher turnover resulted in fewer beds this year. (but same number moved in)</t>
  </si>
  <si>
    <t>SHAHC - Yadkin County - Transitional Housing - TH - Private</t>
  </si>
  <si>
    <t>#379197</t>
  </si>
  <si>
    <t>105 Maple St</t>
  </si>
  <si>
    <t>Jonesville</t>
  </si>
  <si>
    <t>Mission Ministries Alliance - McDowell County - Overnight Shelter - ES - Private</t>
  </si>
  <si>
    <t>804 State Street</t>
  </si>
  <si>
    <t>Diakonos, Inc. - Iredell County - Transitional Housing - TH - Private</t>
  </si>
  <si>
    <t>1410 5th St</t>
  </si>
  <si>
    <t>Unit A &amp; Unit B</t>
  </si>
  <si>
    <t>Church Community Services of Scotland County - Scotland County</t>
  </si>
  <si>
    <t>Church Community Services of Scotland County - Scotland County - Hotel/Motel Shelter - ES - Private</t>
  </si>
  <si>
    <t>FEMA's Emergency Food/Shelter</t>
  </si>
  <si>
    <t>108 S. Gill Street</t>
  </si>
  <si>
    <t>Family Abuse Services - Alamance County</t>
  </si>
  <si>
    <t>Family Abuse Services - Alamance County - DV Apt-Based Shelter - ES - ESG</t>
  </si>
  <si>
    <t>#379001</t>
  </si>
  <si>
    <t>Fayetteville VAMC - Moore County - HUD-VASH - VA</t>
  </si>
  <si>
    <t>Outer Banks Room in the Inn - Dare County</t>
  </si>
  <si>
    <t>Outer Banks Room in the Inn - Dare County - Seasonal ES - Private</t>
  </si>
  <si>
    <t>Emergency Food and Shelter Program (EFSP)</t>
  </si>
  <si>
    <t>4301 South Croatan Highway</t>
  </si>
  <si>
    <t>Smithfield Rescue Mission - Johnston County - Women's TH - Private</t>
  </si>
  <si>
    <t>Concerned Citizens for the Homeless  - Scotland County</t>
  </si>
  <si>
    <t>Concerned Citizens for the Homeless  - Scotland County - Emergency Shelter - Private</t>
  </si>
  <si>
    <t>130 Biggs St</t>
  </si>
  <si>
    <t>Greenville Housing Authority - Pitt County - Housing Choice Vouchers - PH - HUD</t>
  </si>
  <si>
    <t>Only Hope WNC - Henderson County</t>
  </si>
  <si>
    <t>Only Hope WNC - Henderson County - Dream Home Housing Program(under18) - ES - Private</t>
  </si>
  <si>
    <t>416 Allen Road</t>
  </si>
  <si>
    <t>East Flat Rock</t>
  </si>
  <si>
    <t>Only Hope WNC - Henderson County - Dream Home Housing Program(18+) - ES - Private</t>
  </si>
  <si>
    <t>Thrive - Multiple BoS Counties - Rapid Re-Housing - RRH - HUD</t>
  </si>
  <si>
    <t>Suite B</t>
  </si>
  <si>
    <t>Place of Grace - Randolph County</t>
  </si>
  <si>
    <t>Place of Grace - Randolph County - Men's Emergency Shelter - ES - Private</t>
  </si>
  <si>
    <t>Private and county</t>
  </si>
  <si>
    <t>133 W. Wainman Ave</t>
  </si>
  <si>
    <t>House of Refuge - Burke County</t>
  </si>
  <si>
    <t>House of Refuge - Burke County - Emergency Shelter - ES - Private</t>
  </si>
  <si>
    <t>#371944</t>
  </si>
  <si>
    <t>Private donations</t>
  </si>
  <si>
    <t>106 Murphy St</t>
  </si>
  <si>
    <t>Lydia's Place Shelter - Randolph County</t>
  </si>
  <si>
    <t>Lydia's Place Shelter - Randolph County - Women &amp; Families Shelter - ES - Private</t>
  </si>
  <si>
    <t>foundations, county commissioners office, etc.</t>
  </si>
  <si>
    <t>114 Francis St</t>
  </si>
  <si>
    <t>Western Piedmont Council of Governments - Catawba County - HCV - OPH - HUD</t>
  </si>
  <si>
    <t>Hope of Mooresville - Iredell County</t>
  </si>
  <si>
    <t>Hope of Mooresville - Iredell County - ES - Private</t>
  </si>
  <si>
    <t>384 North Broad Street</t>
  </si>
  <si>
    <t>Mooresville</t>
  </si>
  <si>
    <t>A second location opened this year.</t>
  </si>
  <si>
    <t>U Care Inc. - Sampson County</t>
  </si>
  <si>
    <t>U Care Inc. - Sampson County - DV Shelter</t>
  </si>
  <si>
    <t>#379163</t>
  </si>
  <si>
    <t>FEMA's EFSP, GCC, NCCW, FEMA, Human Trafficking Commissions, OSBM</t>
  </si>
  <si>
    <t>PO Box 761</t>
  </si>
  <si>
    <t>Clinton</t>
  </si>
  <si>
    <t>Family Promise of Davie - Davie County</t>
  </si>
  <si>
    <t>Family Promise of Davie - Davie County - Emergency Shelter - Private</t>
  </si>
  <si>
    <t>#379059</t>
  </si>
  <si>
    <t>Davie Community Foundation, Pearls of Empowerment, and Energy United Foundation</t>
  </si>
  <si>
    <t>129 Liberty Circle</t>
  </si>
  <si>
    <t>Mocksville</t>
  </si>
  <si>
    <t>Family Promise of Davie - Davie County - Transitional Housing - Private</t>
  </si>
  <si>
    <t>They usually have 2 units with 5 beds in each; one of those units was out of commission last year, but now it's back on line.</t>
  </si>
  <si>
    <t>Fayetteville VAMC - Johnston County - HUD-VASH - VA</t>
  </si>
  <si>
    <t>Fayetteville VAMC - Jones County - HUD-VASH - VA</t>
  </si>
  <si>
    <t>Fayetteville VAMC - Sampson County - HUD-VASH - VA</t>
  </si>
  <si>
    <t>Durham VAMC - Halifax County - HUD-VASH - VA</t>
  </si>
  <si>
    <t>Greater Mt. Airy Ministry of Hospitality - Surry County - PATH - TH - Private</t>
  </si>
  <si>
    <t>227 Rockford Street Mount Airy</t>
  </si>
  <si>
    <t>Brick Capital Community Development - Multiple BoS Counties</t>
  </si>
  <si>
    <t>Brick Capital Community Development - Region 7 - PSH - HUD</t>
  </si>
  <si>
    <t>403 W Makepeace St.</t>
  </si>
  <si>
    <t>River City Community Development Corporation - Pasquotank County - Hotel/ Motel - ES - NCCF</t>
  </si>
  <si>
    <t>Salvation Army of Chatham - Chatham County</t>
  </si>
  <si>
    <t>Salvation Army of Chatham - Chatham County - Pathway to Success - RRH - Private</t>
  </si>
  <si>
    <t>PO Box 752</t>
  </si>
  <si>
    <t>Pittsboro</t>
  </si>
  <si>
    <t>NCORR - Multiple BoS Counties</t>
  </si>
  <si>
    <t>NCORR - Region 1 - HERE in Jackson - PSH - Unsheltered CoC</t>
  </si>
  <si>
    <t>NCORR - Region 1 - HERE in Jackson - RRH - Rural CoC</t>
  </si>
  <si>
    <t>NCORR - Region 1 - HERE in Jackson - RRH - Unsheltered CoC</t>
  </si>
  <si>
    <t>NCORR - Region 5 - Brick Capital - RRH - Unsheltered CoC</t>
  </si>
  <si>
    <t>822 S Horner Blvd</t>
  </si>
  <si>
    <t>NCORR - Region 4 - Diakonos - RRH - Rural CoC</t>
  </si>
  <si>
    <t>NCORR - Region 4 - Diakonos - RRH - Unsheltered CoC</t>
  </si>
  <si>
    <t>1421 Fifth Street</t>
  </si>
  <si>
    <t>NCORR - Region 5 - Partners - RRH - Unsheltered CoC</t>
  </si>
  <si>
    <t>1985 Tate Blvd. S.E. Suite 529</t>
  </si>
  <si>
    <t>NCORR - Region 5 - Partners - RRH - Rural CoC</t>
  </si>
  <si>
    <t>NCORR - Region 8 - Brick Capital - RRH - Rural CoC</t>
  </si>
  <si>
    <t>NCORR - Region 8 - Trillium - RRH - Rural CoC</t>
  </si>
  <si>
    <t>NCORR - Region 5 - Vaya - RRH - Unsheltered CoC</t>
  </si>
  <si>
    <t>825 Wilkesboro Blvd.</t>
  </si>
  <si>
    <t>NCORR - Region 2 - Thrive - RRH - Rural CoC</t>
  </si>
  <si>
    <t>NCORR - Region 9 - Greene Lamp - RRH - Unsheltered CoC</t>
  </si>
  <si>
    <t>NCORR - Region 2 - Thrive - RRH - Unsheltered CoC</t>
  </si>
  <si>
    <t>NCORR - Region 9 - Trillium - RRH - Unsheltered CoC</t>
  </si>
  <si>
    <t>NCORR - Region 9 - Vaya - RRH - Rural CoC</t>
  </si>
  <si>
    <t>134 S. Garnett St.</t>
  </si>
  <si>
    <t>NCORR - Region 6 - Salvation Army Greensboro - RRH - Rural CoC</t>
  </si>
  <si>
    <t>1001 Freeman Mill Rd</t>
  </si>
  <si>
    <t>Greensboro</t>
  </si>
  <si>
    <t>NCORR - Region 6 - Salvation Army Greensboro - RRH - Unsheltered CoC</t>
  </si>
  <si>
    <t>NCORR - Region 10 - Greene Lamp - RRH - Unsheltered CoC</t>
  </si>
  <si>
    <t>NCORR - Region 10 - Greene Lamp - RRH - Rural CoC</t>
  </si>
  <si>
    <t>NCORR - Region 3 - Partners - RRH - Unsheltered CoC</t>
  </si>
  <si>
    <t>NCORR - Region 7 - Brick Capital - RRH - Rural CoC</t>
  </si>
  <si>
    <t>NCORR - Region 7 - Brick Capital - RRH - Unsheltered CoC</t>
  </si>
  <si>
    <t>NCORR - Region 11 - Trillium - RRH - Rural CoC</t>
  </si>
  <si>
    <t>NCORR - Region 12 - Trillium - RRH - Rural CoC</t>
  </si>
  <si>
    <t>NCORR - Region 12 - Trillium - RRH - Unsheltered CoC</t>
  </si>
  <si>
    <t>NCORR - Region 13 - Trillium - RRH - Rural CoC</t>
  </si>
  <si>
    <t>NCORR - Region 13 - Trillium - RRH - Unsheltered CoC</t>
  </si>
  <si>
    <t>NCORR - Region 3 - Vaya - RRH - Rural CoC</t>
  </si>
  <si>
    <t>408 Spaulding Rd. Suite B</t>
  </si>
  <si>
    <t>Cove Shelter - Transylvania County</t>
  </si>
  <si>
    <t>Cove Shelter - Transylvania County - ES - Private</t>
  </si>
  <si>
    <t>40 Nicholson Creek Road</t>
  </si>
  <si>
    <t>Family Services of Caswell County - Caswell County</t>
  </si>
  <si>
    <t>Family Services of Caswell County - Caswell County - DV Shelter - GCC VOCA</t>
  </si>
  <si>
    <t>#379033</t>
  </si>
  <si>
    <t>Governor's Crime Commission, Victims of Crime Act, NC Council of Women</t>
  </si>
  <si>
    <t>339 Wall Street</t>
  </si>
  <si>
    <t>Yanceyville</t>
  </si>
  <si>
    <t>Hyde County Hotline Program - Hyde County</t>
  </si>
  <si>
    <t>Hyde County Hotline Program - Hyde County - DV Shelter - ES - Private</t>
  </si>
  <si>
    <t>#379095</t>
  </si>
  <si>
    <t>VOCA, GCC, Human Trafficking Commission, NCCADV</t>
  </si>
  <si>
    <t>BO Box 335</t>
  </si>
  <si>
    <t>Engelhard</t>
  </si>
  <si>
    <t>New Hope of McDowell - McDowell County</t>
  </si>
  <si>
    <t>New Hope of McDowell - McDowell County - ES - Private</t>
  </si>
  <si>
    <t>PO Box 1572</t>
  </si>
  <si>
    <t>This project was confirmed to be operating this year, but had 0% utilization on PIT night.</t>
  </si>
  <si>
    <t>NCCADV - Multiple BoS Counties</t>
  </si>
  <si>
    <t>NCCADV - Macon County - Safe@Home Reach of Macon - RRH - CoC</t>
  </si>
  <si>
    <t>The DV Bonus grant started early in 2024 and had greater capacity and coverage during this year's PIT night.</t>
  </si>
  <si>
    <t>NCCADV - Henderson - Safe@Home Safelight- RRH - CoC</t>
  </si>
  <si>
    <t>NCCADV - Davidson County - Safe@Home FSD - RRH - CoC</t>
  </si>
  <si>
    <t>NCCADV - Robeson County - Safe@Home SFVC - RRH - CoC</t>
  </si>
  <si>
    <t>NCCADV - Pitt County - Safe@Home CFVP - RRH - CoC</t>
  </si>
  <si>
    <t>n/a</t>
  </si>
  <si>
    <t>NCCADV - Duplin County - Safe@Home Safe Haven of Pender - RRH - CoC</t>
  </si>
  <si>
    <t>#379061</t>
  </si>
  <si>
    <t>Wallace</t>
  </si>
  <si>
    <t>Diakonos, Inc. - Iredell County - PSH - HUD</t>
  </si>
  <si>
    <t>Pitt County Community Development - Pitt County - RRH - SFRF</t>
  </si>
  <si>
    <t>State Fiscal recovery Funds via DHHS</t>
  </si>
  <si>
    <t>Rowan Helping Ministries - Region 5 - Choosing Home - RRH - SFRF</t>
  </si>
  <si>
    <t>State Fiscal Recover Funds via State ESG office</t>
  </si>
  <si>
    <t>226 N Long St</t>
  </si>
  <si>
    <t>UCCS - Union County - Choosing Home - RRH - SFRF</t>
  </si>
  <si>
    <t>SFRF State Fiscal Recovery Funds</t>
  </si>
  <si>
    <t>One family had 9 people.</t>
  </si>
  <si>
    <t>HERE in Jackson County - Region 1 - Choosing Home - RRH - SFRF</t>
  </si>
  <si>
    <t>Hope Station - Wilson County - Choosing Home - RRH - SFRF</t>
  </si>
  <si>
    <t>The REACH Center - Edgecombe County</t>
  </si>
  <si>
    <t>The REACH Center - Edgecombe County - Choosing Home - RRH - SFRF</t>
  </si>
  <si>
    <t>State Fiscal Recovery Funds via State ESG</t>
  </si>
  <si>
    <t>921 Hunter Hill Road</t>
  </si>
  <si>
    <t>Greene Lamp - Region 10 - Choosing Home - RRH - SFRF</t>
  </si>
  <si>
    <t>State Fiscal Recovery Funds</t>
  </si>
  <si>
    <t>Diakonos, Inc. - Multiple BoS Counties - Choosing Home - RRH - SFRF</t>
  </si>
  <si>
    <t>Johnston-Lee-Harnett Community Action - Multiple BoS Counties - Choosing Home - RRH - SFRF</t>
  </si>
  <si>
    <t>Asheville Buncombe Community Christian Ministries - Region 13 - Rapid Rehousing - SSVF</t>
  </si>
  <si>
    <t>Foothills Regional Commission - McDowell County - EHV - PH - HUD</t>
  </si>
  <si>
    <t>The project served the same number of households on the night of the PIT count as last year. The already tight rental market in rural WNC has been hit hard by Hurricane Helene, raising competition and prices.</t>
  </si>
  <si>
    <t>Carolina CARE Partnership - Iredell County - TBRA - PSH - HOPWA</t>
  </si>
  <si>
    <t>Carolina CARE Partnership - Union County - TBRA - PSH - HOPWA</t>
  </si>
  <si>
    <t>The project has chosen not to use HMIS at this time.yes</t>
  </si>
  <si>
    <t>Carolina CARE Partnership - Rowan County - TBRA - PSH - HOPWA</t>
  </si>
  <si>
    <t>NCCADV - Swain County - Safe@Home Reach of Macon - RRH - CoC</t>
  </si>
  <si>
    <t>#379173</t>
  </si>
  <si>
    <t>NCCADV - Jackson County - Safe@Home Reach of Macon - RRH - CoC</t>
  </si>
  <si>
    <t>Roanoke-Chowan Regional Housing Authority - Halifax  County - EHV - PH - HUD</t>
  </si>
  <si>
    <t>Fayetteville VAMC - Richmond County - HUD-VASH - VA</t>
  </si>
  <si>
    <t>Fayetteville VAMC - Robeson County - Tribal HUD-VASH - VA</t>
  </si>
  <si>
    <t>Fayetteville VAMC - Scotland County - Tribal HUD-VASH - VA</t>
  </si>
  <si>
    <t>Greenville Housing Authority - Beaufort County - EHV - PH - HUD</t>
  </si>
  <si>
    <t>Foothills Regional Commission - McDowell County - Stability Voucher - PH - HUD</t>
  </si>
  <si>
    <t>Voucher turnover results in a different distribution of vouchers and de-duplication from NCORR SNOFO projects.</t>
  </si>
  <si>
    <t>Western Piedmont Council of Governments - Caldwell County - EHV - OPH - HUD</t>
  </si>
  <si>
    <t>Western Piedmont Council of Governments - Burke County - EHV - OPH - HUD</t>
  </si>
  <si>
    <t>North Carolina Commission of Indian Affairs - Halifax County - EHV - PH - HUD</t>
  </si>
  <si>
    <t>North Carolina Commission of Indian Affairs - Columbus County - EHV - PH - HUD</t>
  </si>
  <si>
    <t>#379047</t>
  </si>
  <si>
    <t>North Carolina Commission of Indian Affairs - Duplin County - EHV - PH - HUD</t>
  </si>
  <si>
    <t>North Carolina Commission of Indian Affairs - Franklin County - EHV - PH - HUD</t>
  </si>
  <si>
    <t>North Carolina Commission of Indian Affairs - Granville County - EHV - PH - HUD</t>
  </si>
  <si>
    <t>#379077</t>
  </si>
  <si>
    <t>North Carolina Commission of Indian Affairs - Hoke County - EHV - PH - HUD</t>
  </si>
  <si>
    <t>North Carolina Commission of Indian Affairs - Martin County - EHV - PH - HUD</t>
  </si>
  <si>
    <t>#379117</t>
  </si>
  <si>
    <t>North Carolina Commission of Indian Affairs - Montgomery County - EHV - PH - HUD</t>
  </si>
  <si>
    <t>#379123</t>
  </si>
  <si>
    <t>North Carolina Commission of Indian Affairs - Moore County - EHV - PH - HUD</t>
  </si>
  <si>
    <t>North Carolina Commission of Indian Affairs - Nash County - EHV - PH - HUD</t>
  </si>
  <si>
    <t>North Carolina Commission of Indian Affairs - Onslow County - EHV - PH - HUD</t>
  </si>
  <si>
    <t>North Carolina Commission of Indian Affairs - Pasquotank County - EHV - PH - HUD</t>
  </si>
  <si>
    <t>North Carolina Commission of Indian Affairs - Person County - EHV - PH - HUD</t>
  </si>
  <si>
    <t>North Carolina Commission of Indian Affairs - Pitt County - EHV - PH - HUD</t>
  </si>
  <si>
    <t>North Carolina Commission of Indian Affairs - Rowan County - EHV - PH - HUD</t>
  </si>
  <si>
    <t>Voucher turnover results in a different distribution of vouchers. Without new openings, utilization is consistently at 100%.</t>
  </si>
  <si>
    <t>North Carolina Commission of Indian Affairs - Vance County - EHV - PH - HUD</t>
  </si>
  <si>
    <t>North Carolina Commission of Indian Affairs - Warren County - EHV - PH - HUD</t>
  </si>
  <si>
    <t>#379185</t>
  </si>
  <si>
    <t>North Carolina Commission of Indian Affairs - Wayne County - EHV - PH - HUD</t>
  </si>
  <si>
    <t>North Carolina Commission of Indian Affairs - Wilson County - EHV - PH - HUD</t>
  </si>
  <si>
    <t>North Carolina Commission of Indian Affairs - Columbus County - HCV - PH - HUD</t>
  </si>
  <si>
    <t>North Carolina Commission of Indian Affairs - Granville County - HCV - PH - HUD</t>
  </si>
  <si>
    <t>North Carolina Commission of Indian Affairs - Halifax County - HCV - PH - HUD</t>
  </si>
  <si>
    <t>North Carolina Commission of Indian Affairs - Hoke County - HCV - PH - HUD</t>
  </si>
  <si>
    <t>Confirmed. The project has vouchers available but these were not issued by the night of the PIT count.</t>
  </si>
  <si>
    <t>North Carolina Commission of Indian Affairs - Person County - HCV - PH - HUD</t>
  </si>
  <si>
    <t>North Carolina Commission of Indian Affairs - Sampson County - HCV - PH - HUD</t>
  </si>
  <si>
    <t>North Carolina Commission of Indian Affairs - Warren County - HCV - PH - HUD</t>
  </si>
  <si>
    <t>North Carolina Commission of Indian Affairs - Columbus County - SV - PH - HUD</t>
  </si>
  <si>
    <t>Voucher turnover and de-duplication from NCORR SNOFO projects result in a different distribution of vouchers.</t>
  </si>
  <si>
    <t>North Carolina Commission of Indian Affairs - Hoke County - SV - PH - HUD</t>
  </si>
  <si>
    <t>Western Piedmont Council of Governments - Alexander County - HCV - OPH - HUD</t>
  </si>
  <si>
    <t>#379003</t>
  </si>
  <si>
    <t>Western Piedmont Council of Governments - Burke County - HCV - OPH - HUD</t>
  </si>
  <si>
    <t>Western Piedmont Council of Governments - Caldwell County - HCV - OPH - HUD</t>
  </si>
  <si>
    <t>Western Piedmont Council of Governments - Burke County - SV - OPH - HUD</t>
  </si>
  <si>
    <t>Western Piedmont Council of Governments - Catawba County - SV - OPH - HUD</t>
  </si>
  <si>
    <t>Anson County Homes of Hope - Anson County</t>
  </si>
  <si>
    <t>Anson County Homes of Hope - Anson County - Transitional Housing - TH - Private</t>
  </si>
  <si>
    <t>207 South Park Road</t>
  </si>
  <si>
    <t>Love Chatham - Chatham County</t>
  </si>
  <si>
    <t>Love Chatham - Chatham County - Hotel - ES - Private</t>
  </si>
  <si>
    <t>N/A</t>
  </si>
  <si>
    <t>1002 N 2nd Ave</t>
  </si>
  <si>
    <t>Love Chatham - Chatham County - Our House - TH - Private</t>
  </si>
  <si>
    <t>501 W. 5th Street</t>
  </si>
  <si>
    <t>Greenville Housing Authority - Pitt County - Stability Vouchers - PH - HUD</t>
  </si>
  <si>
    <t>Voucher turnover results in a different distribution of vouchers and de-duplication from the NCORR SNOFO grants.</t>
  </si>
  <si>
    <t>Hickory Housing Authority - Catawba County - SV - PH - PIH</t>
  </si>
  <si>
    <t>283 Harold Goodman Cir SW</t>
  </si>
  <si>
    <t>Mission Ministries Alliance - McDowell County - Transitional Housing - TH - Private</t>
  </si>
  <si>
    <t>PO Box 297</t>
  </si>
  <si>
    <t>Brick Capital Community Development - Piedmont Transfer - PSH - HUD</t>
  </si>
  <si>
    <t>#370660</t>
  </si>
  <si>
    <t>The Meeting Place One - Burke County</t>
  </si>
  <si>
    <t>The Meeting Place One - Burke County - Rapid Re-Housing - Private</t>
  </si>
  <si>
    <t>Grants, and Donations</t>
  </si>
  <si>
    <t>P.O. Box 2861</t>
  </si>
  <si>
    <t>The Meeting Place One - Burke County - Women's Transitional Program - TH - Private</t>
  </si>
  <si>
    <t>Centre for Homeownership &amp; Economic Development Corporation, Inc. (CHOEDC)</t>
  </si>
  <si>
    <t>CHOEDC - Multiple BoS Counties - Region 9 - RRH - State ESG</t>
  </si>
  <si>
    <t>960 Corporate Drive, Suite 405</t>
  </si>
  <si>
    <t>Hillsborough</t>
  </si>
  <si>
    <t>Sacred Pathways - Robeson County</t>
  </si>
  <si>
    <t>Sacred Pathways - Robeson County - The Shelter at Sacred Pathways - ES - Private</t>
  </si>
  <si>
    <t>303 College Street</t>
  </si>
  <si>
    <t>Pembroke</t>
  </si>
  <si>
    <t>Everlasting Covenant Church - Pitt County</t>
  </si>
  <si>
    <t>Everlasting Covenant Church - Pitt County - Hotel/Motel - ES - Private</t>
  </si>
  <si>
    <t>PO Box 301 Greenville Blvd SE</t>
  </si>
  <si>
    <t>Families First - Columbus County</t>
  </si>
  <si>
    <t>Families First - Columbus County - DV Hotel/Motel Shelter - Private</t>
  </si>
  <si>
    <t>P.O. Box 1776</t>
  </si>
  <si>
    <t>Whiteville</t>
  </si>
  <si>
    <t>Family Promise of Scotland - Scotland County</t>
  </si>
  <si>
    <t>Family Promise of Scotland - Scotland County - Transitional Housing - ES - Private</t>
  </si>
  <si>
    <t>402 S Caledonia Roada</t>
  </si>
  <si>
    <t>Grace &amp; Mercy Shelter - Alamance County</t>
  </si>
  <si>
    <t>Grace &amp; Mercy Shelter - Alamance County - ES - Private</t>
  </si>
  <si>
    <t>Pitt County Community Development - Pitt County - Safe Shelter Hotel/Motel - ES - ARPA</t>
  </si>
  <si>
    <t>1717 West 5th St</t>
  </si>
  <si>
    <t>NCCADV - Cabarrus County - Safe@Home FSD - RRH - CoC</t>
  </si>
  <si>
    <t>NCCADV - Lee County - Safe@Home - Haven of Lee/Safe of Harnett/Friend to Friend RRH - CoC</t>
  </si>
  <si>
    <t>Spring Lake</t>
  </si>
  <si>
    <t>NCCADV - Harnett County - Safe@Home - Haven of Lee/Safe of Harnett/Friend to Friend RRH - CoC</t>
  </si>
  <si>
    <t>Southern Pines</t>
  </si>
  <si>
    <t>NCCADV - Moore County - Safe@Home - Haven of Lee/Safe of Harnett/Friend to Friend RRH - CoC</t>
  </si>
  <si>
    <t>NCCADV - Hyde County - Safe@Home Hyde Co Hotline - RRH - CoC</t>
  </si>
  <si>
    <t>NCCADV - Alamance County - Safe@Home FAS - RRH - CoC</t>
  </si>
  <si>
    <t>NCCADV - Edgecombe County - Safe@Home Reach Center - RRH - CoC</t>
  </si>
  <si>
    <t>NCCADV - Nash County - Safe@Home Reach Center - RRH - CoC</t>
  </si>
  <si>
    <t>NCCADV - Halifax County - Safe@Home Reach Center - RRH - CoC</t>
  </si>
  <si>
    <t>NCCADV - Beaufort County - Safe@Home Hyde Co Hotline - RRH - CoC</t>
  </si>
  <si>
    <t>NCCADV - Harnett County - Safe@Home Safelight - RRH - CoC</t>
  </si>
  <si>
    <t>Erwin</t>
  </si>
  <si>
    <t>Western Piedmont Council of Governments - Lenoir County - EHV - OPH - HUD</t>
  </si>
  <si>
    <t>Voucher turnover results in a different distribution of vouchers. Here, a client from the mountains was able to move to Lenoir county and continue to be served by WPCOG.</t>
  </si>
  <si>
    <t>Western Piedmont Council of Governments - Alexander County - EHV - OPH - HUD</t>
  </si>
  <si>
    <t>Foothills Regional Commission - Polk County - EHV - PH - HUD</t>
  </si>
  <si>
    <t>Facts of Life Church - Columbus County</t>
  </si>
  <si>
    <t>Facts of Life Church - Columbus County - Warming Shelter - ES - Private</t>
  </si>
  <si>
    <t>506 N Lee St</t>
  </si>
  <si>
    <t>Charles George VAMC - Hertford County - HUD-VASH - VA</t>
  </si>
  <si>
    <t>#379091</t>
  </si>
  <si>
    <t>Murfreesboro</t>
  </si>
  <si>
    <t>Safe Haven of Person County - Person County - Hotel DV Shelter - ES - Private</t>
  </si>
  <si>
    <t>Fayetteville VAMC - Duplin County - HUD-VASH - VA</t>
  </si>
  <si>
    <t>Fayetteville VAMC - Rockingham County - HUD-VASH - VA</t>
  </si>
  <si>
    <t>North Carolina Commission of Indian Affairs - Granville County - SV - PH - HUD</t>
  </si>
  <si>
    <t>FEMA/NCEM - Multiple BoS Counties</t>
  </si>
  <si>
    <t>FEMA/NCEM - Alexander County - Temporary Shelter Assistance - ES - FEMA</t>
  </si>
  <si>
    <t>FEMA</t>
  </si>
  <si>
    <t>Taylorsville</t>
  </si>
  <si>
    <t>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t>
  </si>
  <si>
    <t>Helene September 2024</t>
  </si>
  <si>
    <t>FEMA/NCEM - Burke County - Temporary Shelter Assistance - ES - FEMA</t>
  </si>
  <si>
    <t>Valdese</t>
  </si>
  <si>
    <t>FEMA/NCEM - Cabarrus County - Temporary Shelter Assistance - ES - FEMA</t>
  </si>
  <si>
    <t>FEMA/NCEM - Caldwell County - Temporary Shelter Assistance - ES - FEMA</t>
  </si>
  <si>
    <t>1636 Gold Star Drive Raleigh NC</t>
  </si>
  <si>
    <t>FEMA/NCEM - Catawba County - Temporary Shelter Assistance - ES - FEMA</t>
  </si>
  <si>
    <t>FEMA/NCEM - Eastern Band of Cherokee - Temporary Shelter Assistance - ES - FEMA</t>
  </si>
  <si>
    <t>FEMA/NCEM - Graham County - Temporary Shelter Assistance - ES - FEMA</t>
  </si>
  <si>
    <t>#379075</t>
  </si>
  <si>
    <t>Robbinsville</t>
  </si>
  <si>
    <t>FEMA/NCEM - Haywood County - Temporary Shelter Assistance - ES - FEMA</t>
  </si>
  <si>
    <t>Hazelwood</t>
  </si>
  <si>
    <t>FEMA/NCEM - Henderson County - Temporary Shelter Assistance - ES - FEMA</t>
  </si>
  <si>
    <t>FEMA/NCEM - Iredell County - Temporary Shelter Assistance - ES - FEMA</t>
  </si>
  <si>
    <t>FEMA/NCEM - Jackson County - Temporary Shelter Assistance - ES - FEMA</t>
  </si>
  <si>
    <t>FEMA/NCEM - Macon County - Temporary Shelter Assistance - ES - FEMA</t>
  </si>
  <si>
    <t>FEMA/NCEM - McDowell County - Temporary Shelter Assistance - ES - FEMA</t>
  </si>
  <si>
    <t>FEMA/NCEM - Madison County - Temporary Shelter Assistance - ES - FEMA</t>
  </si>
  <si>
    <t>FEMA/NCEM - Nash County - Temporary Shelter Assistance - ES - FEMA</t>
  </si>
  <si>
    <t>FEMA/NCEM - Polk County - Temporary Shelter Assistance - ES - FEMA</t>
  </si>
  <si>
    <t>FEMA/NCEM - Rowan County - Temporary Shelter Assistance - ES - FEMA</t>
  </si>
  <si>
    <t>FEMA/NCEM - Rutherford County - Temporary Shelter Assistance - ES - FEMA</t>
  </si>
  <si>
    <t>FEMA/NCEM - Stanly County - Temporary Shelter Assistance - ES - FEMA</t>
  </si>
  <si>
    <t>FEMA/NCEM - Swain County - Temporary Shelter Assistance - ES - FEMA</t>
  </si>
  <si>
    <t>FEMA/NCEM - Transylvania County - Temporary Shelter Assistance - ES - FEMA</t>
  </si>
  <si>
    <t>FEMA/NCEM - Union County - Temporary Shelter Assistance - ES - FEMA</t>
  </si>
  <si>
    <t>FEMA/NCEM - Yadkin County - Temporary Shelter Assistance - ES - FEMA</t>
  </si>
  <si>
    <t>Safe Harbor Rescue Mission - Catawba County - Hotel/Motel - ES - Private</t>
  </si>
  <si>
    <t>Local/private</t>
  </si>
  <si>
    <t>NC-513</t>
  </si>
  <si>
    <t>Inter-Faith Council - Orange County</t>
  </si>
  <si>
    <t>Inter-Faith Council for Social Service - Orange County - HomeStart Singles Shelter - ES - State ESG</t>
  </si>
  <si>
    <t>#370552</t>
  </si>
  <si>
    <t>2505 Homestead Rd</t>
  </si>
  <si>
    <t>Chapel Hill</t>
  </si>
  <si>
    <t>While following up on referrals, there can be slight delay before the next intake is able to be conducted. This project regularly has over 80% occupancy.</t>
  </si>
  <si>
    <t>Volunteers of America Carolinas - Orange County</t>
  </si>
  <si>
    <t>VoAC - Orange County - Priority 2 (Orange) RR - SSVF</t>
  </si>
  <si>
    <t>#379135</t>
  </si>
  <si>
    <t>SSVF funding not dedicated by CoC, PIT night and this project happened to have same number of Veterans moved in Orange County.</t>
  </si>
  <si>
    <t>Inter-Faith Council for Social Service - Orange County - Men's Transitional Housing - TH - Private</t>
  </si>
  <si>
    <t>Private and local funding</t>
  </si>
  <si>
    <t>1315 Martin Luther King Jr Blvd</t>
  </si>
  <si>
    <t>Inter-Faith Council for Social Service - Orange County - Men's Cold Weather Cots  - ES - Private</t>
  </si>
  <si>
    <t>This project was able to acquire one more cot this year and operate every night during the winter instead of on an ad hoc basis due to cold weather.</t>
  </si>
  <si>
    <t>Inter-Faith Council - Orange County - HomeStart Family Shelter - ES - State ESG</t>
  </si>
  <si>
    <t>The unit utilization is 63% (5 of 8) but bed utilization looks lower because the household types are separated. Each family stays in their own bedroom. Each bedroom may have 4 beds, but the number of people in the family may be as few as 2. The community has also identified coordination between the Housing Helpline and the family shelter as a key area for improvement.</t>
  </si>
  <si>
    <t>Inter-Faith Council for Social Service - Orange County - Permanent Supportive Housing - PSH - HUD</t>
  </si>
  <si>
    <t>110 W. Main Street</t>
  </si>
  <si>
    <t>Carrboro</t>
  </si>
  <si>
    <t>5 Single Adult Households were newly enrolled in 2024.</t>
  </si>
  <si>
    <t>Inter-Faith Council - Orange County - HomeStart Singles Cold Weather Cots - ES - State ESG</t>
  </si>
  <si>
    <t>The project was able to host these single beds ever night this winter instead of the overflow cold weather beds last year.</t>
  </si>
  <si>
    <t>Orange County Housing Department - Orange County</t>
  </si>
  <si>
    <t>Orange County Housing Department - Orange County - RRH - State ESG</t>
  </si>
  <si>
    <t>300 West Tryon St</t>
  </si>
  <si>
    <t>Decrease from 18 last year due to funding re-calibration. Instead of funding mostly services, the program now pays consistently for services and rental assistance. The low ESG Fair Share amount can only pay for 3 units at a time consistently.</t>
  </si>
  <si>
    <t>Orange County Housing Authority - Orange County</t>
  </si>
  <si>
    <t>Orange County Housing Authority - Orange County - EHV - PH - HUD</t>
  </si>
  <si>
    <t>140 west barbee chapel road</t>
  </si>
  <si>
    <t>Turnover resulted in a small voucher reduction.</t>
  </si>
  <si>
    <t>Orange County Housing Authority - Orange County - Housing Choice Vouchers - PH - HUD</t>
  </si>
  <si>
    <t>All referrals for HCV starting in October 2020 come from people experiencing homelessness through By Name List or Move On from Permanent Housing like PSH and RRH. HCV's are full and as of January 1 of 2025, no new vouchers are being issued temporarily.</t>
  </si>
  <si>
    <t>Orange County Housing Department - Orange County - RRH - HUD</t>
  </si>
  <si>
    <t>Last year's numbers were unusually high for this funding source due to shifts between programs. Clients rotate according to their need. Program is rebuilding their caseload.</t>
  </si>
  <si>
    <t>Durham Community Development Department - Orange County</t>
  </si>
  <si>
    <t>Durham Community Development Department - Orange County - TBRA - PSH - HOPWA</t>
  </si>
  <si>
    <t>1401 Ross Ave</t>
  </si>
  <si>
    <t>HOPWA funding is managed over a three CoC jurisdiction but only recently one client moved into Orange County.</t>
  </si>
  <si>
    <t>Orange County Housing Department - Orange County - RRH Transfer Grant - CoC</t>
  </si>
  <si>
    <t>This CoC funded program is DV targeted but not run by a victim Service Provider.</t>
  </si>
  <si>
    <t>This CoC funded program is DV targeted but not run by a Victim Service Provider. This project runs in alignment with the Reallocation Restriction on the transfer.</t>
  </si>
  <si>
    <t>Orange County Housing Department - Orange County - CPS Families - RRH - SFRF</t>
  </si>
  <si>
    <t>State Fiscal Recovery Funds via DHHS</t>
  </si>
  <si>
    <t>This project is funded by a short term source from Treasury and did not have any move-ins last year. The grant ends in June 2025 and will not reappear.</t>
  </si>
  <si>
    <t>Orange County Department of Social Services - Orange County</t>
  </si>
  <si>
    <t>Orange County Department of Social Services - Orange County - Hotel/Motel - ES - County</t>
  </si>
  <si>
    <t>County Government</t>
  </si>
  <si>
    <t>Agency reserves hotel rooms as needed for families at risk of separation by CPS. Was not utilized last year on PIT night.</t>
  </si>
  <si>
    <t>Orange County Rape Crisis Center - Orange County</t>
  </si>
  <si>
    <t>Orange County Rape Crisis Center - Orange County - Hotel/Motel - ES - Private</t>
  </si>
  <si>
    <t>1229 East Franklin St.</t>
  </si>
  <si>
    <t>Agency reserves hotel rooms as needed. Was not utilized last year.</t>
  </si>
  <si>
    <t>This VSP uses Apricot as their comparable database.</t>
  </si>
  <si>
    <t>Compass Center for Women and Families - Orange County</t>
  </si>
  <si>
    <t>Compass Center for Women and Families - Orange County - Emergency Hotel - ES - Private</t>
  </si>
  <si>
    <t>Council for Women/GCC and Local/Private</t>
  </si>
  <si>
    <t>210 Henderson St</t>
  </si>
  <si>
    <t>Agency reserves hotel rooms as needed and as funding allows. Over the last three years, the agency reports having lost 8 staff and being unable to meet the population's shelter need. Therefore it is cheaper and easier to maintain hotel rooms ad hoc. This organization's facility based shelter beds (separate project) were excluded this year due to staffing challenges making them available on PIT night.</t>
  </si>
  <si>
    <t>Orange County Housing Authority - Orange County - HUD VASH - PSH - hud</t>
  </si>
  <si>
    <t>More timely/accurate information was deemed to be from the Orange Housing Authority than the VAMC. Therefore the HUD VASH vouchers are being county under the Housing Authority Organization this year.</t>
  </si>
  <si>
    <t>Date</t>
  </si>
  <si>
    <t>Change</t>
  </si>
  <si>
    <t>removed # from Zip, decoded Bed Type, Inventory Type, VSP, added region/county to quick hic, change OV to overfow</t>
  </si>
  <si>
    <t>Seasonal</t>
  </si>
  <si>
    <t>Region 5</t>
  </si>
  <si>
    <t>Region 9</t>
  </si>
  <si>
    <t>Region 3</t>
  </si>
  <si>
    <t>Region 7</t>
  </si>
  <si>
    <t>Select from the Filters below to narrow the Housing Inventory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</si>
</sst>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top style="thin">
        <color theme="7"/>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11">
    <xf numFmtId="0" fontId="0" fillId="0" borderId="0" xfId="0"/>
    <xf numFmtId="15" fontId="0" fillId="0" borderId="0" xfId="0" applyNumberFormat="1"/>
    <xf numFmtId="0" fontId="0" fillId="0" borderId="0" xfId="0" pivotButton="1"/>
    <xf numFmtId="0" fontId="0" fillId="0" borderId="0" xfId="0" applyAlignment="1">
      <alignment horizontal="left"/>
    </xf>
    <xf numFmtId="9" fontId="0" fillId="0" borderId="0" xfId="42" applyFont="1"/>
    <xf numFmtId="14" fontId="0" fillId="0" borderId="0" xfId="0" applyNumberFormat="1"/>
    <xf numFmtId="0" fontId="13" fillId="33" borderId="10" xfId="0" applyFont="1" applyFill="1" applyBorder="1"/>
    <xf numFmtId="0" fontId="0" fillId="0" borderId="11" xfId="0" applyBorder="1"/>
    <xf numFmtId="1" fontId="0" fillId="0" borderId="0" xfId="0" applyNumberFormat="1"/>
    <xf numFmtId="1" fontId="0" fillId="0" borderId="0" xfId="42" applyNumberFormat="1" applyFont="1"/>
    <xf numFmtId="0" fontId="1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8">
    <dxf>
      <numFmt numFmtId="20" formatCode="d\-mmm\-yy"/>
    </dxf>
    <dxf>
      <numFmt numFmtId="20" formatCode="d\-mmm\-yy"/>
    </dxf>
    <dxf>
      <numFmt numFmtId="20" formatCode="d\-mmm\-yy"/>
    </dxf>
    <dxf>
      <numFmt numFmtId="20" formatCode="d\-mmm\-yy"/>
    </dxf>
    <dxf>
      <numFmt numFmtId="0" formatCode="General"/>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microsoft.com/office/2007/relationships/slicerCache" Target="slicerCaches/slicerCache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25400</xdr:colOff>
      <xdr:row>2</xdr:row>
      <xdr:rowOff>114300</xdr:rowOff>
    </xdr:from>
    <xdr:to>
      <xdr:col>0</xdr:col>
      <xdr:colOff>1854200</xdr:colOff>
      <xdr:row>9</xdr:row>
      <xdr:rowOff>82550</xdr:rowOff>
    </xdr:to>
    <mc:AlternateContent xmlns:mc="http://schemas.openxmlformats.org/markup-compatibility/2006" xmlns:sle15="http://schemas.microsoft.com/office/drawing/2012/slicer">
      <mc:Choice Requires="sle15">
        <xdr:graphicFrame macro="">
          <xdr:nvGraphicFramePr>
            <xdr:cNvPr id="5" name="CoC">
              <a:extLst>
                <a:ext uri="{FF2B5EF4-FFF2-40B4-BE49-F238E27FC236}">
                  <a16:creationId xmlns:a16="http://schemas.microsoft.com/office/drawing/2014/main" id="{2842FF66-ED53-43CF-BE16-DF72E09FF296}"/>
                </a:ext>
              </a:extLst>
            </xdr:cNvPr>
            <xdr:cNvGraphicFramePr/>
          </xdr:nvGraphicFramePr>
          <xdr:xfrm>
            <a:off x="0" y="0"/>
            <a:ext cx="0" cy="0"/>
          </xdr:xfrm>
          <a:graphic>
            <a:graphicData uri="http://schemas.microsoft.com/office/drawing/2010/slicer">
              <sle:slicer xmlns:sle="http://schemas.microsoft.com/office/drawing/2010/slicer" name="CoC"/>
            </a:graphicData>
          </a:graphic>
        </xdr:graphicFrame>
      </mc:Choice>
      <mc:Fallback xmlns="">
        <xdr:sp macro="" textlink="">
          <xdr:nvSpPr>
            <xdr:cNvPr id="0" name=""/>
            <xdr:cNvSpPr>
              <a:spLocks noTextEdit="1"/>
            </xdr:cNvSpPr>
          </xdr:nvSpPr>
          <xdr:spPr>
            <a:xfrm>
              <a:off x="25400" y="482600"/>
              <a:ext cx="1828800" cy="12573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1892300</xdr:colOff>
      <xdr:row>2</xdr:row>
      <xdr:rowOff>120650</xdr:rowOff>
    </xdr:from>
    <xdr:to>
      <xdr:col>0</xdr:col>
      <xdr:colOff>3721100</xdr:colOff>
      <xdr:row>24</xdr:row>
      <xdr:rowOff>88900</xdr:rowOff>
    </xdr:to>
    <mc:AlternateContent xmlns:mc="http://schemas.openxmlformats.org/markup-compatibility/2006" xmlns:sle15="http://schemas.microsoft.com/office/drawing/2012/slicer">
      <mc:Choice Requires="sle15">
        <xdr:graphicFrame macro="">
          <xdr:nvGraphicFramePr>
            <xdr:cNvPr id="6" name="Organization Name">
              <a:extLst>
                <a:ext uri="{FF2B5EF4-FFF2-40B4-BE49-F238E27FC236}">
                  <a16:creationId xmlns:a16="http://schemas.microsoft.com/office/drawing/2014/main" id="{C16C71EB-3F9E-43E0-BD28-AE5BF188A24D}"/>
                </a:ext>
              </a:extLst>
            </xdr:cNvPr>
            <xdr:cNvGraphicFramePr/>
          </xdr:nvGraphicFramePr>
          <xdr:xfrm>
            <a:off x="0" y="0"/>
            <a:ext cx="0" cy="0"/>
          </xdr:xfrm>
          <a:graphic>
            <a:graphicData uri="http://schemas.microsoft.com/office/drawing/2010/slicer">
              <sle:slicer xmlns:sle="http://schemas.microsoft.com/office/drawing/2010/slicer" name="Organization Name"/>
            </a:graphicData>
          </a:graphic>
        </xdr:graphicFrame>
      </mc:Choice>
      <mc:Fallback xmlns="">
        <xdr:sp macro="" textlink="">
          <xdr:nvSpPr>
            <xdr:cNvPr id="0" name=""/>
            <xdr:cNvSpPr>
              <a:spLocks noTextEdit="1"/>
            </xdr:cNvSpPr>
          </xdr:nvSpPr>
          <xdr:spPr>
            <a:xfrm>
              <a:off x="1892300" y="4889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3759200</xdr:colOff>
      <xdr:row>2</xdr:row>
      <xdr:rowOff>114300</xdr:rowOff>
    </xdr:from>
    <xdr:to>
      <xdr:col>0</xdr:col>
      <xdr:colOff>5588000</xdr:colOff>
      <xdr:row>15</xdr:row>
      <xdr:rowOff>76200</xdr:rowOff>
    </xdr:to>
    <mc:AlternateContent xmlns:mc="http://schemas.openxmlformats.org/markup-compatibility/2006" xmlns:sle15="http://schemas.microsoft.com/office/drawing/2012/slicer">
      <mc:Choice Requires="sle15">
        <xdr:graphicFrame macro="">
          <xdr:nvGraphicFramePr>
            <xdr:cNvPr id="7" name="Project Type">
              <a:extLst>
                <a:ext uri="{FF2B5EF4-FFF2-40B4-BE49-F238E27FC236}">
                  <a16:creationId xmlns:a16="http://schemas.microsoft.com/office/drawing/2014/main" id="{CD981CC7-2613-4285-A2D0-DBFCABB44005}"/>
                </a:ext>
              </a:extLst>
            </xdr:cNvPr>
            <xdr:cNvGraphicFramePr/>
          </xdr:nvGraphicFramePr>
          <xdr:xfrm>
            <a:off x="0" y="0"/>
            <a:ext cx="0" cy="0"/>
          </xdr:xfrm>
          <a:graphic>
            <a:graphicData uri="http://schemas.microsoft.com/office/drawing/2010/slicer">
              <sle:slicer xmlns:sle="http://schemas.microsoft.com/office/drawing/2010/slicer" name="Project Type"/>
            </a:graphicData>
          </a:graphic>
        </xdr:graphicFrame>
      </mc:Choice>
      <mc:Fallback xmlns="">
        <xdr:sp macro="" textlink="">
          <xdr:nvSpPr>
            <xdr:cNvPr id="0" name=""/>
            <xdr:cNvSpPr>
              <a:spLocks noTextEdit="1"/>
            </xdr:cNvSpPr>
          </xdr:nvSpPr>
          <xdr:spPr>
            <a:xfrm>
              <a:off x="3759200" y="482600"/>
              <a:ext cx="1828800" cy="23558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3746500</xdr:colOff>
      <xdr:row>15</xdr:row>
      <xdr:rowOff>133350</xdr:rowOff>
    </xdr:from>
    <xdr:to>
      <xdr:col>0</xdr:col>
      <xdr:colOff>5575300</xdr:colOff>
      <xdr:row>24</xdr:row>
      <xdr:rowOff>31750</xdr:rowOff>
    </xdr:to>
    <mc:AlternateContent xmlns:mc="http://schemas.openxmlformats.org/markup-compatibility/2006" xmlns:sle15="http://schemas.microsoft.com/office/drawing/2012/slicer">
      <mc:Choice Requires="sle15">
        <xdr:graphicFrame macro="">
          <xdr:nvGraphicFramePr>
            <xdr:cNvPr id="2" name="HMIS Participating">
              <a:extLst>
                <a:ext uri="{FF2B5EF4-FFF2-40B4-BE49-F238E27FC236}">
                  <a16:creationId xmlns:a16="http://schemas.microsoft.com/office/drawing/2014/main" id="{C8C6994E-B3F6-48CB-9035-F88C5C687213}"/>
                </a:ext>
              </a:extLst>
            </xdr:cNvPr>
            <xdr:cNvGraphicFramePr/>
          </xdr:nvGraphicFramePr>
          <xdr:xfrm>
            <a:off x="0" y="0"/>
            <a:ext cx="0" cy="0"/>
          </xdr:xfrm>
          <a:graphic>
            <a:graphicData uri="http://schemas.microsoft.com/office/drawing/2010/slicer">
              <sle:slicer xmlns:sle="http://schemas.microsoft.com/office/drawing/2010/slicer" name="HMIS Participating"/>
            </a:graphicData>
          </a:graphic>
        </xdr:graphicFrame>
      </mc:Choice>
      <mc:Fallback xmlns="">
        <xdr:sp macro="" textlink="">
          <xdr:nvSpPr>
            <xdr:cNvPr id="0" name=""/>
            <xdr:cNvSpPr>
              <a:spLocks noTextEdit="1"/>
            </xdr:cNvSpPr>
          </xdr:nvSpPr>
          <xdr:spPr>
            <a:xfrm>
              <a:off x="3746500" y="2895600"/>
              <a:ext cx="1828800" cy="15557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19050</xdr:colOff>
      <xdr:row>9</xdr:row>
      <xdr:rowOff>158750</xdr:rowOff>
    </xdr:from>
    <xdr:to>
      <xdr:col>0</xdr:col>
      <xdr:colOff>1847850</xdr:colOff>
      <xdr:row>24</xdr:row>
      <xdr:rowOff>15872</xdr:rowOff>
    </xdr:to>
    <mc:AlternateContent xmlns:mc="http://schemas.openxmlformats.org/markup-compatibility/2006" xmlns:sle15="http://schemas.microsoft.com/office/drawing/2012/slicer">
      <mc:Choice Requires="sle15">
        <xdr:graphicFrame macro="">
          <xdr:nvGraphicFramePr>
            <xdr:cNvPr id="4" name="Region">
              <a:extLst>
                <a:ext uri="{FF2B5EF4-FFF2-40B4-BE49-F238E27FC236}">
                  <a16:creationId xmlns:a16="http://schemas.microsoft.com/office/drawing/2014/main" id="{3D5D96D4-751A-458A-9DDE-5C1D220C456F}"/>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9050" y="18161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Carey" refreshedDate="45827.711258333336" createdVersion="8" refreshedVersion="8" minRefreshableVersion="3" recordCount="426" xr:uid="{5AC2672F-AA30-4C4E-B61B-4E55F9A2D063}">
  <cacheSource type="worksheet">
    <worksheetSource name="Table1"/>
  </cacheSource>
  <cacheFields count="94">
    <cacheField name="Row #" numFmtId="0">
      <sharedItems containsSemiMixedTypes="0" containsString="0" containsNumber="1" containsInteger="1" minValue="1" maxValue="388"/>
    </cacheField>
    <cacheField name="CocState" numFmtId="0">
      <sharedItems/>
    </cacheField>
    <cacheField name="CoC" numFmtId="0">
      <sharedItems count="3">
        <s v="Durham City &amp; County CoC"/>
        <s v="North Carolina Balance of State CoC"/>
        <s v="Chapel Hill/Orange County CoC"/>
      </sharedItems>
    </cacheField>
    <cacheField name="HudNum" numFmtId="0">
      <sharedItems/>
    </cacheField>
    <cacheField name="Status" numFmtId="0">
      <sharedItems/>
    </cacheField>
    <cacheField name="Year" numFmtId="0">
      <sharedItems containsSemiMixedTypes="0" containsString="0" containsNumber="1" containsInteger="1" minValue="2025" maxValue="2025"/>
    </cacheField>
    <cacheField name="Organization Name" numFmtId="0">
      <sharedItems count="188">
        <s v="Housing for New Hope - Durham County"/>
        <s v="Alliance Health - Durham County"/>
        <s v="Durham Crisis Response Center - Durham County"/>
        <s v="Durham Housing Authority - Durham County"/>
        <s v="Triangle Residential Options For Substance Abusers - Durham County"/>
        <s v="USA Veterans Help - Durham County"/>
        <s v="Volunteers of America Carolinas - Durham County"/>
        <s v="CASA - Durham County"/>
        <s v="Urban Ministries of Durham - Durham County"/>
        <s v="Families Moving Forward - Durham County"/>
        <s v="Project Access of Durham - Durham County"/>
        <s v="Department of Veterans Affairs - Durham County"/>
        <s v="The LGBTQ Center - Durham County"/>
        <s v="Love and Respect, Inc. - Durham County"/>
        <s v="Family Promise of the Triangle - Durham County"/>
        <s v="Community Crossroads Center - Pitt County"/>
        <s v="Wesley Shelter, Inc. - Wilson County"/>
        <s v="Echo Ministry - Surry County"/>
        <s v="Religious Community Services - Multiple BOS Counties"/>
        <s v="Rowan Helping Ministries - Rowan County"/>
        <s v="United Community Ministries - Multiple BoS Counties"/>
        <s v="Surry Homeless and Affordable Housing Coalition - Surry County"/>
        <s v="UCCS - Union County"/>
        <s v="Homes of Hope - Stanly County"/>
        <s v="Trillium - Multiple BoS Counties"/>
        <s v="Mission Ministries Alliance - McDowell County"/>
        <s v="Diakonos, Inc. - Iredell County"/>
        <s v="Salvation Army of Hickory - Catawba County"/>
        <s v="Salisbury VA Medical Center - Rowan County"/>
        <s v="Trillium (formerly Eastpointe) - Multiple BoS Counties"/>
        <s v="Family Care Center of Catawba Valley - Catawba County"/>
        <s v="Washington Area Interchurch Shelter and Kitchen - Beaufort County"/>
        <s v="Onslow Community Outreach - Onslow County"/>
        <s v="Hope Station - Wilson County"/>
        <s v="Davidson County First Hope Ministries - Davidson County"/>
        <s v="Vaya Health - Jackson County"/>
        <s v="Allied Churches of Alamance Co - Alamance County"/>
        <s v="Hurlburt Johnson Friendship House - Cherokee County"/>
        <s v="Dulatown Outreach Center - Caldwell County"/>
        <s v="My Sister's Place - Madison County"/>
        <s v="Safe Harbor Rescue Mission - Catawba County"/>
        <s v="Greenville Housing Authority - Pitt County"/>
        <s v="Turning Point - Union County"/>
        <s v="Beacon Rescue Mission - Harnett County"/>
        <s v="Albemarle Hopeline - Pasquotank County"/>
        <s v="Cabarrus Victim's Asstistance Network - Cabarrus County"/>
        <s v="Carteret Co. Domestic Violence - Carteret County"/>
        <s v="Tarboro Community Outreach - Edgecombe County"/>
        <s v="Catholic Worker House - Chatham County"/>
        <s v="REACH of Cherokee - Cherokee County"/>
        <s v="Southeastern Family Violence Center - Robeson County"/>
        <s v="Sipe's Orchard Home - Catawba County"/>
        <s v="Smithfield Rescue Mission - Johnston County"/>
        <s v="Outreach Mission Inc. - Lee County"/>
        <s v="Coastal Women's Shelter - Craven County"/>
        <s v="Family Promise of Moore County - Moore County"/>
        <s v="Family Services of Davidson Co - Davidson County"/>
        <s v="Center for Family Violence Prevention - Pitt County"/>
        <s v="My Sister's House (Rocky Mount) - Nash County"/>
        <s v="Friend to Friend - Moore County"/>
        <s v="Friends of the Homeless - Lenoir County"/>
        <s v="Harbor House - Johnston County"/>
        <s v="Haven of Lee County - Lee County"/>
        <s v="Help Inc. (Wentworth) - Rockingham County"/>
        <s v="Hendersonville Rescue Mission - Henderson County"/>
        <s v="New Horizons Life and Family Services - Richmond County"/>
        <s v="Onslow Victim's Shelter - Onslow County"/>
        <s v="Options - Burke County"/>
        <s v="Randolph Family Crisis Center - Randolph County"/>
        <s v="REACH of Clay - Clay County"/>
        <s v="REACH of Haywood - Haywood County"/>
        <s v="REACH of Macon - Macon County"/>
        <s v="Family Crisis Council - Rowan County"/>
        <s v="Safe Haven of Person County - Person County"/>
        <s v="SAFE of Harnett Co - Harnett County"/>
        <s v="SAFE of Lenoir - Lenoir County"/>
        <s v="SAFE of Transylvania County - Transylvania County"/>
        <s v="Safe Space Inc - Franklin County"/>
        <s v="Samaritan Inn (Wadesboro) - Anson County"/>
        <s v="Shelter Home of Caldwell County - Caldwell County"/>
        <s v="Cabarrus Cooperative Christian Ministry - Cabarrus County"/>
        <s v="The Haven of Transylvania County - Transylvania County"/>
        <s v="Rockingham County Help for Homeless - Rockingham County"/>
        <s v="Partners BHM Northern - Multiple BoS Counties"/>
        <s v="Pitt County Community Development - Pitt County"/>
        <s v="Volunteers of America Carolinas - Multiple BoS Counties"/>
        <s v="Union Mission - Halifax County"/>
        <s v="Home of Refuge Outreach - Rockingham County"/>
        <s v="Asheville Buncombe Community Christian Ministries - Multiple BoS Counties"/>
        <s v="Community Partners of Hope - Vance County"/>
        <s v="Family Promise of Carteret County - Carteret County"/>
        <s v="Hannah's Place - Halifax County"/>
        <s v="Steps to Hope - Polk County"/>
        <s v="Johnston-Lee-Harnett Community Action - Multiple BoS Counties"/>
        <s v="Wayne Uplift Resource Association - Wayne County"/>
        <s v="Outer Banks Hotline Shelter - Dare County"/>
        <s v="Philippians Place - Onslow County"/>
        <s v="Ruth's House - Beaufort County"/>
        <s v="Salvation Army - Cabarrus County"/>
        <s v="Family Promise of Lee County - Lee County"/>
        <s v="Greater Mt. Airy Ministry of Hospitality - Surry County"/>
        <s v="Lumberton Christian Care - Robeson County"/>
        <s v="Place of Grace - Richmond County"/>
        <s v="Safelight - Henderson County"/>
        <s v="Haywood Pathways Center - Haywood County"/>
        <s v="WOC - Onslow County"/>
        <s v="Charles George Asheville VAMC - Multiple BoS Counties"/>
        <s v="Charles George VAMC - Rutherford County"/>
        <s v="Family Resources - Rutherford County"/>
        <s v="Bread of Life Ministries of Sanford - Lee County"/>
        <s v="Thrive - Henderson County"/>
        <s v="Charles George VAMC/Isothermal Housing - McDowell County"/>
        <s v="Charles George VAMC/Mountain Projects - Haywood County"/>
        <s v="Charles George VAMC/Western Carolina Community Action - Henderson County"/>
        <s v="XXX Closed 2024 Community Link - Cabarrus County"/>
        <s v="Eastern Carolina Homelessness Organization (ECHO) - Multiple BoS Counties - HP - SSVF"/>
        <s v="Open Door Community Center - Beaufort County"/>
        <s v="Carolina CARE Partnership - Multiple BoS Counties"/>
        <s v="Charles George VAMC - Burke County"/>
        <s v="Charles George VAMC - Catawba County"/>
        <s v="Durham VAMC - Pitt County"/>
        <s v="Fayetteville VAMC - Multiple BoS Counties"/>
        <s v="Fayetteville VAMC - Onslow County"/>
        <s v="Fayetteville VAMC - Robeson County"/>
        <s v="Fayetteville VAMC - Wayne County"/>
        <s v="HERE in Jackson County - Jackson County"/>
        <s v="Operation Homeless - Cabarrus County"/>
        <s v="Salisbury VAMC - Cabarrus County"/>
        <s v="The Mercer Foundation - Edgecombe County"/>
        <s v="Baptist Children's Home - Davidson County"/>
        <s v="Baptist Children's Home - Lenoir County"/>
        <s v="River City Community Development Corporation - Pasquotank County"/>
        <s v="Greene Lamp - Lenoir County"/>
        <s v="Outreach for Jesus Dream Center - Richmond County"/>
        <s v="Hand Up Ministries - Nash County"/>
        <s v="Gang Free Inc. - Vance County"/>
        <s v="Durham VAMC - Multiple BoS Counties"/>
        <s v="TambraPlace - Moore County"/>
        <s v="Foothills Regional Commission - Rutherford County"/>
        <s v="Western Piedmont Council of Governments - Catawba County"/>
        <s v="North Carolina Commission of Indian Affairs - Multiple BoS Counties"/>
        <s v="Housing Authority of the City of Concord - Cabarrus County"/>
        <s v="Rockingham Housing Authority - Richmond County"/>
        <s v="Wadesboro Housing Authority - Anson County"/>
        <s v="Roanoke-Chowan Regional Housing Authority - Northampton County"/>
        <s v="Housing Authority of the Town of Laurinburg - Scotland County"/>
        <s v="Bladenboro Housing Authority - Bladen County"/>
        <s v="Chatham County Housing Authority - Chatham County"/>
        <s v="Church Community Services of Scotland County - Scotland County"/>
        <s v="Family Abuse Services - Alamance County"/>
        <s v="Outer Banks Room in the Inn - Dare County"/>
        <s v="Concerned Citizens for the Homeless  - Scotland County"/>
        <s v="Only Hope WNC - Henderson County"/>
        <s v="Place of Grace - Randolph County"/>
        <s v="House of Refuge - Burke County"/>
        <s v="Lydia's Place Shelter - Randolph County"/>
        <s v="Hope of Mooresville - Iredell County"/>
        <s v="U Care Inc. - Sampson County"/>
        <s v="Family Promise of Davie - Davie County"/>
        <s v="United Way of Forsyth - Multiple BoS Counties"/>
        <s v="Brick Capital Community Development - Multiple BoS Counties"/>
        <s v="Salvation Army of Chatham - Chatham County"/>
        <s v="NCORR - Multiple BoS Counties"/>
        <s v="Cove Shelter - Transylvania County"/>
        <s v="Family Services of Caswell County - Caswell County"/>
        <s v="Hyde County Hotline Program - Hyde County"/>
        <s v="New Hope of McDowell - McDowell County"/>
        <s v="NCCADV - Multiple BoS Counties"/>
        <s v="The REACH Center - Edgecombe County"/>
        <s v="Anson County Homes of Hope - Anson County"/>
        <s v="Love Chatham - Chatham County"/>
        <s v="The Meeting Place One - Burke County"/>
        <s v="Centre for Homeownership &amp; Economic Development Corporation, Inc. (CHOEDC)"/>
        <s v="Sacred Pathways - Robeson County"/>
        <s v="Everlasting Covenant Church - Pitt County"/>
        <s v="Families First - Columbus County"/>
        <s v="Family Promise of Scotland - Scotland County"/>
        <s v="Grace &amp; Mercy Shelter - Alamance County"/>
        <s v="Facts of Life Church - Columbus County"/>
        <s v="FEMA/NCEM - Multiple BoS Counties"/>
        <s v="Inter-Faith Council - Orange County"/>
        <s v="Volunteers of America Carolinas - Orange County"/>
        <s v="Orange County Housing Department - Orange County"/>
        <s v="Orange County Housing Authority - Orange County"/>
        <s v="Durham Community Development Department - Orange County"/>
        <s v="Orange County Department of Social Services - Orange County"/>
        <s v="Orange County Rape Crisis Center - Orange County"/>
        <s v="Compass Center for Women and Families - Orange County"/>
      </sharedItems>
    </cacheField>
    <cacheField name="HMIS Org ID" numFmtId="0">
      <sharedItems containsSemiMixedTypes="0" containsString="0" containsNumber="1" containsInteger="1" minValue="200" maxValue="20975"/>
    </cacheField>
    <cacheField name="Project Name" numFmtId="0">
      <sharedItems count="425">
        <s v="Housing for New Hope - Durham County - Andover Apartments - PSH - HUD"/>
        <s v="Housing for New Hope - Durham County - Williams Square Apartments - PSH - HUD"/>
        <s v="Housing for New Hope - Durham County - Williams Square Apartments 3 - PSH - HUD"/>
        <s v="Alliance Health - Durham County - DASH Supportive Housing - PSH - HUD"/>
        <s v="Durham Crisis Response Center - Durham County - Emergency Shelter - ES - Private"/>
        <s v="Durham Housing Authority - Durham County - Goley Point - PSH - HUD"/>
        <s v="Housing for New Hope - Durham County - Rehousing - RRH - City ESG"/>
        <s v="Triangle Residential Options for Substance Abusers - Durham County - TROSA GPD - TH -  VA"/>
        <s v="Durham Housing Authority - Durham County - HUD VASH - PSH - VA"/>
        <s v="USA Veterans Help - Durham County - USAVH - ES -  VA"/>
        <s v="Housing for New Hope - Durham County - Streets to Home I - PSH - HUD"/>
        <s v="VoAC - Durham County - Priority 2 (Durham) RR - SSVF"/>
        <s v="Housing for New Hope - Durham County - Streets to Home II - PSH - HUD"/>
        <s v="CASA - Durham County - Denson Apts - PSH - HUD"/>
        <s v="Urban Ministries of Durham - Durham County - Families Emergency Shelter - ES - Private"/>
        <s v="Urban Ministries of Durham - Durham County - Singles Emergency Shelter - ES - Private"/>
        <s v="Housing for New Hope - Durham County - Rapid Rehousing I - RRH - HUD"/>
        <s v="Families Moving Forward - Durham County - The NEST- ES - State ESG"/>
        <s v="Urban Ministries of Durham - Durham County - Fresh Start II RRH - HUD"/>
        <s v="CASA - Durham County - Maplewood - PSH - HUD"/>
        <s v="Project Access of Durham - Durham County - Homeless Care Transitions - ES - Private"/>
        <s v="Project Access of Durham - Durham County - Rapid Re-Housing - RRH - City DHF"/>
        <s v="Department of Veterans Affairs - Durham County - HUD-VASH - VA"/>
        <s v="Durham Housing Authority - Durham County - EHV - PH - HUD"/>
        <s v="Durham Housing Authority - Durham County - Housing Choice Vouchers - PH - HUD"/>
        <s v="The LGBTQ Center - Durham County - CoC Rapid Rehousing - RRH - HUD"/>
        <s v="Love and Respect, Inc - Durham County - White Flag Shelter - ES - Private"/>
        <s v="Volunteers of America - Durham County - Maple Court - OPH - VA"/>
        <s v="Families Moving Forward - Durham County - DV RRH - CoC"/>
        <s v="Family Promise of the Triangle - Durham County - Rapid Re-Housing - State ESG"/>
        <s v="Community Crossroads Center - Pitt County - Emergency Shelter - ES - Private"/>
        <s v="Wesley Shelter - Wilson County - DV Shelter - ES - Private"/>
        <s v="ECHO Ministry - Surry County - The Ark Shelter - ES - State ESG"/>
        <s v="Religious Community Services - Craven County - RCS Homeless Shelter - ES - Private"/>
        <s v="Rowan Helping Ministries - Rowan County -  Emergency Shelter - ES - State ESG"/>
        <s v="United Community Ministries - Nash County - UCM Shelter - ES - Private"/>
        <s v="United Community Ministries - Edgecombe County - Bassett Center TH - Private"/>
        <s v="SHAHC - Surry County - Transitional Housing - TH - Private"/>
        <s v="UCCS - Union County - Emergency Adult Shelter - ES - State ESG"/>
        <s v="Homes of Hope - Stanly County - Transitional Housing - TH - Private"/>
        <s v="Trillium - Multiple BoS Counties - PSH#1 - PSH - HUD"/>
        <s v="Rowan Helping Ministries - Rowan County - Eagle's Nest - TH - Private"/>
        <s v="Mission Ministries Alliance - McDowell County - Friendship Home for Women&amp;Children - ES - State ESG"/>
        <s v="Mission Ministries Alliance - McDowell County - Center for Men - ES - State ESG"/>
        <s v="Diakonos, Inc. - Iredell County - Night Shelter - ES - State ESG"/>
        <s v="Salvation Army of Hickory - Catawba County - Shelter of Hope - ES - Private"/>
        <s v="Salisbury VAMC - Rowan County - HUD-VASH - VA"/>
        <s v="Eastpointe - Multiple BoS Counties - Shelter Plus Care I - PSH - HUD"/>
        <s v="Family Care Center of Catawba Valley - Catawba County - Emergency Shelter - ES - Private"/>
        <s v="Washington Area Interchurch Shelter and Kitchen - Beaufort County - ES - Private"/>
        <s v="Onslow Community Outreach - Onslow County - Emergency Shelter - ES - State ESG"/>
        <s v="Hope Station - Wilson County - Men's Shelter - ES - ESG State"/>
        <s v="Davidson County First Hope Ministries - Davidson County - Emergency Shelter - ES - Private"/>
        <s v="Vaya Health - Multiple BoS Counties - Western Combo  - PSH - HUD"/>
        <s v="Allied Churches of Alamance Co - Alamance County - Emergency Shelter - ES - State ESG"/>
        <s v="Hurlburt Johnson Friendship House - Cherokee County - Murphy Emergency Shelter - ES - Private"/>
        <s v="Vaya Health - Multiple BoS Counties - Central Chronic - PSH - HUD"/>
        <s v="Dulatown Outreach Center - Caldwell County - Kwanzaa Family Inn - ES - State ESG"/>
        <s v="Homes of Hope - Stanly County - Stanly Community Inn - ES - State ESG"/>
        <s v="Salvation Army of Hickory - Catawba County - Brigadiers Charles and Evelyn Sams Men's TH - Private"/>
        <s v="My Sister's Place - Madison County - My Sister's Place - ES - Private"/>
        <s v="Diakonos, Inc. - Iredell County - Fifth Street Ministries - ES - State ESG"/>
        <s v="Safe Harbor Rescue Mission - Catawba County - Greenleaf - TH - Private"/>
        <s v="Dulatown Outreach Center - Caldwell County - Kwanzaa Transitional Shelter - ES - Private"/>
        <s v="Trillium - Multiple BoS Counties - PSH#2 - PSH - HUD"/>
        <s v="Greenville Housing Authority - Multiple BoS Counties - HUD-VASH - HUD"/>
        <s v="Greenville Housing Authority - Multiple BoS Counties - Seeds of Change PSH - HUD"/>
        <s v="Turning Point - Union County - DV Shelter - ES - Private"/>
        <s v="Beacon Rescue Mission - Harnett County - Rescue Mission - Families ES - Private"/>
        <s v="Albemarle Hopeline - Pasquotank County - Hopeline DV Shelter - ES - Private"/>
        <s v="Cabarrus Victim's Asstistance Network - Cabarrus County - DV Shelter - ES - Private"/>
        <s v="Carteret Co. Domestic Violence - Carteret County - DV Shelter - ES - State ESG"/>
        <s v="Tarboro Community Outreach - Edgecombe County - Emergency Shelter - ES - Private"/>
        <s v="Catholic Worker House - Chatham County - Silk Hope Shelter - ES - Private"/>
        <s v="REACH of Cherokee - Cherokee County - REACH Shelter - ES - Private"/>
        <s v="Southeastern Family Violence Center - Robeson County - DV Shelter - ES - State ESG"/>
        <s v="Sipe's Orchard Home - Catawba County - Transitional Housing for Youth - TH - Private"/>
        <s v="Smithfield Rescue Mission - Johnston County - New Life Men's Shelter - ES - Private"/>
        <s v="Smithfield Rescue Mission - Johnston County - New Life Men's TH - Private"/>
        <s v="Outreach Mission Inc. - Lee County - Men's Shelter - ES - Private"/>
        <s v="Coastal Women's Shelter - Craven County - Mary Matthews DV Shelter - ES - Private"/>
        <s v="Family Promise of Moore County - Moore County - Emergency Shelter - ES - Private"/>
        <s v="Family Services of Davidson Co - Davidson County - DV Shelter - ES - State ESG"/>
        <s v="Center for Family Violence Prevention - Pitt County - New Directions DV Shelter - ES - State ESG"/>
        <s v="My Sister's House (Rocky Mount) - Nash County - DV Shelter - ES - Private"/>
        <s v="Friend to Friend - Moore County - Haven House DV Shelter - ES - State ESG"/>
        <s v="Friends of the Homeless - Lenoir County - Homeless Shelter - ES - Private"/>
        <s v="Harbor House - Johnston County - Harbor House - DV Shelter - ES - Private"/>
        <s v="Haven of Lee - Lee County - DV Shelter - ES - State ESG"/>
        <s v="Help Inc - Rockingham County - Freedom House DV Shelter - ES - Private"/>
        <s v="Hendersonville Rescue Mission - Henderson County - Rescue Mission - ES - Private"/>
        <s v="Hendersonville Rescue Mission - Henderson County - Anne's Place - TH - Private"/>
        <s v="New Horizons Life and Family Services - Richmond County - DV Shelter - ES - Private"/>
        <s v="Onslow Victim's Shelter - Onslow County - DV Shelter - ES - Private"/>
        <s v="Options Inc. - Burke County - DV Shelter - ES - Private"/>
        <s v="Randolph Family Crisis Center - Randolph County - Asheboro DV Shelter - ES - Private"/>
        <s v="REACH of Clay - Clay County - DV Shelter - ES - State ESG"/>
        <s v="REACH of Haywood - Haywood County - DV Shelter - ES - State ESG"/>
        <s v="REACH of Macon - Macon County - DV Shelter - ES - State ESG"/>
        <s v="Family Crisis Council - Rowan County - DV Shelter - ES - ESG CV"/>
        <s v="Safe Haven of Person County - Person County - DV Shelter - ES - Private"/>
        <s v="SAFE of Harnett Co. - Harnett County - DV Shelter - ES - State ESG"/>
        <s v="SAFE of Lenoir - Lenoir County - DV Shelter - ES - Private"/>
        <s v="SAFE of Transylvania - Transylvania County - DV Shelter - ES - Private"/>
        <s v="Safe Space Inc. - Franklin County - DV Shelter - ES - Private"/>
        <s v="Samaritan Inn (Wadesboro) - Anson County - Believers Crusade Shelter - ES - Private"/>
        <s v="Shelter Home of Caldwell County - Caldwell County - DV Shelter - ES - Private"/>
        <s v="Shelter Home of Caldwell County - Caldwell County - DV Transitional Housing - DV - Private"/>
        <s v="Cabarrus Cooperative Christian Ministry - Cabarrus County - Teaching House - TH - Private"/>
        <s v="The Haven of Transylvania County - Transylvania County - Haven Thomas House - ES - State ESG"/>
        <s v="Cabarrus Cooperative Christian Ministry - Cabarrus County - Mothers and Children's - TH - Private"/>
        <s v="Cabarrus Cooperative Christian Ministry - Cabarrus County - The Annex - ES - Private"/>
        <s v="Rockingham County Help for Homeless - Rockingham County - Permanent Supportive Housing - PSH - HUD"/>
        <s v="Partners BHM - Multiple BoS Counties - PSH - HUD"/>
        <s v="Vaya Health - Multiple BoS Counties - Central Combo 2011 - PSH - HUD"/>
        <s v="Pitt County Community Development - Pitt County - Rapid ReHousing - RRH - State ESG"/>
        <s v="Greenville Housing Authority - Multiple BoS Counties - Project Hope PSH - HUD"/>
        <s v="Eastpointe - Multiple BoS Counties - Shelter Plus Care III - PSH - HUD"/>
        <s v="The Haven of Transylvania County - Transylvania County - RRH - State ESG"/>
        <s v="VoAC - Multiple BoS Counties - Priority 2 (BoS) RR - SSVF"/>
        <s v="Union Mission - Halifax County - Emergency Shelter - ES - Private"/>
        <s v="Home of Refuge Outreach - Rockingham County - Seasonal Shelter - ES - Private"/>
        <s v="Asheville Buncombe Community Christian Ministries - Multiple BoS Counties - Rapid Rehousing - SSVF"/>
        <s v="Rowan Helping Ministries - Rowan County - VA Community Contract - ES - VA"/>
        <s v="Community Partners of Hope - Vance County - Men's Shelter - Private"/>
        <s v="Family Promise of Carteret County - Carteret County - Emergency Shelter - ES - Private"/>
        <s v="Hannah's Place - Halifax County - DV Shelter - ES - Private"/>
        <s v="Steps to Hope - Polk County - DV/SA Shelter - ES - Private"/>
        <s v="The Haven of Transylvania County - Transylvania County - Haven Family House - ES - State ESG"/>
        <s v="Family Care Center of Catawba Valley - Catawba County - Transitional Housing - TH - Private"/>
        <s v="Johnston-Lee-Harnett Community Action - Multiple BoS Counties - Rapid Rehousing - RRH - State ESG"/>
        <s v="Hope Station - Wilson County - Rapid ReHousing - RRH - State ESG"/>
        <s v="Diakonos, Inc. - Multiple BoS Counties - DISSY Rapid Rehousing - RRH - State ESG"/>
        <s v="Wayne Uplift Resource Association - Wayne County - DV Shelter ES - Private"/>
        <s v="Community Partners of Hope - Vance County - Men's Transitional Housing - Private"/>
        <s v="Diakonos, Inc. - Iredell County - My Sister's House DV Shelter - ES - Private"/>
        <s v="Outer Banks Hotline Shelter - Dare County - DV Shelter - ES - Private"/>
        <s v="Philippians Place - Onslow County - Transitional Housing - TH"/>
        <s v="Ruth's House - Beaufort County - DV Shelter - ES - Private"/>
        <s v="SAFE of Transylvania County - Transylvania County - DV Transitional Housing - TH - Private"/>
        <s v="Salvation Army - Cabarrus County - Center of Hope Shelter - ES - Private"/>
        <s v="UCCS - Union County - Rapid Re-Housing - RRH - State ESG"/>
        <s v="Southeastern Family Violence Center - Robeson County - Rapid Re-Housing - RRH - State ESG"/>
        <s v="Diakonos, Inc. - Iredell County - Veterans Transitional Housing - TH - Private"/>
        <s v="Greenville Housing Authority - Multiple BoS Counties - Solid Ground - PSH - HUD"/>
        <s v="Greenville Housing Authority - Multiple BoS Counties - Stable Solutions PSH - HUD"/>
        <s v="Family Promise - Lee County - Family Shelter - ES - Private"/>
        <s v="Greater Mt. Airy Ministry of Hospitality - Surry County - Shepherd's House Mt Airy - ES - State ESG"/>
        <s v="Lumberton Christian Care - Robeson County - Emergency Shelter - ES - Private"/>
        <s v="Place of Grace - Richmond County - Emergency Shelter - ES - Private"/>
        <s v="Safelight - Henderson County - Mainstay DV Shelter - ES - Private"/>
        <s v="Haywood Pathways Center - Haywood County - Myre-Ken - ES - Private"/>
        <s v="WOC - Onslow County - Rapid Re-Housing - RRH - Private"/>
        <s v="Charles George VAMC - Madison County - HUD-VASH - VA"/>
        <s v="Charles George VAMC - Rutherford County - HUD-VASH - VA"/>
        <s v="Family Resources - Rutherford County - DV Shelter - ES - Private"/>
        <s v="Trillium - Multiple BoS Counties - PSH#3 - PSH - HUD"/>
        <s v="Bread of Life Ministries of Sanford - Lee County - Emer. Weather Shelter - Seasonal- ES - Private"/>
        <s v="Thrive - Multiple BoS Counties - Pathways to PH - PSH - HUD"/>
        <s v="Charles George VAMC - McDowell County - HUD-VASH - VA"/>
        <s v="Charles George VAMC - Haywood County - HUD-VASH - VA"/>
        <s v="Charles George VAMC - Henderson County - HUD-VASH - VA"/>
        <s v="Eastpointe - Multiple BoS Counties - Shelter Plus Care Southeast - PSH - HUD"/>
        <s v="Hope Station - Wilson County - Family Shelter - ES - Private"/>
        <s v="Community Link - Multiple BoS Counties - Northern PSH combo -PSH - HUD"/>
        <s v="UCCS - Union County - Rapid Re-Housing - RRH - HUD"/>
        <s v="Eastern Carolina Homelessness Organization (ECHO) - Multiple BoS Counties - RRH - SSVF"/>
        <s v="UCCS - Union County - Family Shelter - ES - State ESG"/>
        <s v="Open Door Community Center - Beaufort County - Women's and Children Shelter - ES - State ESG"/>
        <s v="Union Mission - Halifax County - Room at the Inn (RATI) - ES - Private"/>
        <s v="Carolina CARE Partnership - Cabarrus County - TBRA - PSH - HOPWA"/>
        <s v="Charles George VAMC - Burke County - HUD-VASH - VA"/>
        <s v="Charles George VAMC - Catawba County - HUD-VASH - VA"/>
        <s v="Durham VAMC - Pitt County - HUD-VASH - VA"/>
        <s v="Fayetteville VAMC - Lee County - HUD-VASH - VA"/>
        <s v="Fayetteville VAMC - Onslow County - HUD-VASH - VA"/>
        <s v="Fayetteville VAMC - Robeson County - HUD-VASH - VA"/>
        <s v="Fayetteville VAMC - Wayne County - HUD-VASH - VA"/>
        <s v="HERE in Jackson County - Jackson County - Rapid Re-Housing - RRH - State ESG"/>
        <s v="Operation Homeless - Cabarrus County - Refuge of Hope - TH - Private"/>
        <s v="Place of Grace - Richmond County - Transitional Housing - TH - Private"/>
        <s v="Salisbury VAMC - Cabarrus County - HUD-VASH - VA"/>
        <s v="Outreach Mission Inc. - Lee County - Women's Shelter - ES - Private"/>
        <s v="The Mercer Foundation - Edgecombe County - Tri County Veterans Home - TH - Private"/>
        <s v="Baptist Children's Home - Davidson County - Family Care - TH - Private"/>
        <s v="Baptist Children's Home - Lenoir County - Kennedy Home - TH - Private"/>
        <s v="Onslow Community Outreach - Onslow County - Rapid Re-Housing - RRH - State ESG"/>
        <s v="River City Community Development Corporation - Pasquotank County - Hotel/ Motel - ES - State ESG"/>
        <s v="River City Community Development Corporation - Pasquotank County - Rapid Re-Housing - RR - State ESG"/>
        <s v="Greene Lamp - Lenoir County - Rapid Re-Housing - RRH - State ESG"/>
        <s v="Pitt County Community Development - Pitt County - Rapid ReHousing - RRH - HUD"/>
        <s v="HERE in Jackson County - Jackson County - Jackson Homeless Program - Code Purple ES - State ESG"/>
        <s v="Outreach for Jesus Dream Center - Richmond County - Transitional Housing - TH - Private"/>
        <s v="Haywood Pathways Center - Haywood County - Men's Shelter - ES - Private"/>
        <s v="Haywood Pathways Center - Haywood County - Women's Shelter - ES - Private"/>
        <s v="Haywood Pathways Center - Haywood County - Cold Weather Shelter - ES - Private"/>
        <s v="Hand Up Ministries - Nash County - Men's Emergency Shelter - ES - State ESG"/>
        <s v="Gang Free Inc. - Vance County -Women and Families - ES - Private"/>
        <s v="Rowan Helping Ministries - Rowan County - GPD Beds - TH - VA"/>
        <s v="Charles George VAMC - Caldwell County - HUD-VASH - VA"/>
        <s v="Charles George VAMC - Transylvania County - HUD-VASH - VA"/>
        <s v="Durham VAMC - Edgecombe County - HUD-VASH - VA"/>
        <s v="Durham VAMC - Wilson County - HUD-VASH - VA"/>
        <s v="Trillium - Multiple BoS Counties - Region 13 Trillium RRH - RRH - HUD"/>
        <s v="Fayetteville VAMC - Harnett County - HUD-VASH - VA"/>
        <s v="Fayetteville VAMC - Hoke County - HUD-VASH - VA"/>
        <s v="Fayetteville VAMC - Lenoir County - HUD-VASH - VA"/>
        <s v="Durham VAMC - Beaufort County - HUD-VASH - VA"/>
        <s v="TambraPlace - Moore County - Young Womens Transitional Home of Moore County - TH - Private"/>
        <s v="Greenville Housing Authority - Pitt County - EHV - PH - HUD"/>
        <s v="Foothills Regional Commission - Rutherford County - EHV - PH - HUD"/>
        <s v="Western Piedmont Council of Governments - Catawba County - EHV - OPH - HUD"/>
        <s v="North Carolina Commission of Indian Affairs - Edgecombe County - EHV - PH - HUD"/>
        <s v="Housing Authority of the City of Concord - Cabarrus County - EHV - PH - HUD"/>
        <s v="Rockingham Housing Authority - Richmond County - EHV - PH - HUD"/>
        <s v="Wadesboro Housing Authority - Anson County - EHV - PH - HUD"/>
        <s v="Roanoke-Chowan Regional Housing Authority - Northampton County - EHV - PH - HUD"/>
        <s v="Housing Authority of the Town of Laurinburg - Scotland County - EHV - PH - HUD"/>
        <s v="Bladenboro Housing Authority - Bladen County - EHV - PH - HUD"/>
        <s v="Chatham County Housing Authority - Chatham County - EHV - PH - HUD"/>
        <s v="SHAHC - Yadkin County - Transitional Housing - TH - Private"/>
        <s v="Mission Ministries Alliance - McDowell County - Overnight Shelter - ES - Private"/>
        <s v="Diakonos, Inc. - Iredell County - Transitional Housing - TH - Private"/>
        <s v="Church Community Services of Scotland County - Scotland County - Hotel/Motel Shelter - ES - Private"/>
        <s v="Family Abuse Services - Alamance County - DV Apt-Based Shelter - ES - ESG"/>
        <s v="Fayetteville VAMC - Moore County - HUD-VASH - VA"/>
        <s v="Outer Banks Room in the Inn - Dare County - Seasonal ES - Private"/>
        <s v="Smithfield Rescue Mission - Johnston County - Women's TH - Private"/>
        <s v="Concerned Citizens for the Homeless  - Scotland County - Emergency Shelter - Private"/>
        <s v="Greenville Housing Authority - Pitt County - Housing Choice Vouchers - PH - HUD"/>
        <s v="Only Hope WNC - Henderson County - Dream Home Housing Program(under18) - ES - Private"/>
        <s v="Only Hope WNC - Henderson County - Dream Home Housing Program(18+) - ES - Private"/>
        <s v="Thrive - Multiple BoS Counties - Rapid Re-Housing - RRH - HUD"/>
        <s v="Place of Grace - Randolph County - Men's Emergency Shelter - ES - Private"/>
        <s v="House of Refuge - Burke County - Emergency Shelter - ES - Private"/>
        <s v="Lydia's Place Shelter - Randolph County - Women &amp; Families Shelter - ES - Private"/>
        <s v="Western Piedmont Council of Governments - Catawba County - HCV - OPH - HUD"/>
        <s v="Hope of Mooresville - Iredell County - ES - Private"/>
        <s v="U Care Inc. - Sampson County - DV Shelter"/>
        <s v="Family Promise of Davie - Davie County - Emergency Shelter - Private"/>
        <s v="Family Promise of Davie - Davie County - Transitional Housing - Private"/>
        <s v="Fayetteville VAMC - Johnston County - HUD-VASH - VA"/>
        <s v="Fayetteville VAMC - Jones County - HUD-VASH - VA"/>
        <s v="Fayetteville VAMC - Sampson County - HUD-VASH - VA"/>
        <s v="Durham VAMC - Halifax County - HUD-VASH - VA"/>
        <s v="United Way of Forsyth - Multiple BoS Counties - Rapid Rehousing - RRH - SSVF"/>
        <s v="Greater Mt. Airy Ministry of Hospitality - Surry County - PATH - TH - Private"/>
        <s v="Brick Capital Community Development - Region 7 - PSH - HUD"/>
        <s v="River City Community Development Corporation - Pasquotank County - Hotel/ Motel - ES - NCCF"/>
        <s v="Salvation Army of Chatham - Chatham County - Pathway to Success - RRH - Private"/>
        <s v="NCORR - Region 1 - HERE in Jackson - PSH - Unsheltered CoC"/>
        <s v="NCORR - Region 1 - HERE in Jackson - RRH - Rural CoC"/>
        <s v="NCORR - Region 1 - HERE in Jackson - RRH - Unsheltered CoC"/>
        <s v="NCORR - Region 5 - Brick Capital - RRH - Unsheltered CoC"/>
        <s v="NCORR - Region 4 - Diakonos - RRH - Rural CoC"/>
        <s v="NCORR - Region 4 - Diakonos - RRH - Unsheltered CoC"/>
        <s v="NCORR - Region 5 - Partners - RRH - Unsheltered CoC"/>
        <s v="NCORR - Region 5 - Partners - RRH - Rural CoC"/>
        <s v="NCORR - Region 8 - Brick Capital - RRH - Rural CoC"/>
        <s v="NCORR - Region 8 - Trillium - RRH - Rural CoC"/>
        <s v="NCORR - Region 5 - Vaya - RRH - Unsheltered CoC"/>
        <s v="NCORR - Region 2 - Thrive - RRH - Rural CoC"/>
        <s v="NCORR - Region 9 - Greene Lamp - RRH - Unsheltered CoC"/>
        <s v="NCORR - Region 2 - Thrive - RRH - Unsheltered CoC"/>
        <s v="NCORR - Region 9 - Trillium - RRH - Unsheltered CoC"/>
        <s v="NCORR - Region 9 - Vaya - RRH - Rural CoC"/>
        <s v="NCORR - Region 6 - Salvation Army Greensboro - RRH - Rural CoC"/>
        <s v="NCORR - Region 6 - Salvation Army Greensboro - RRH - Unsheltered CoC"/>
        <s v="NCORR - Region 10 - Greene Lamp - RRH - Unsheltered CoC"/>
        <s v="NCORR - Region 10 - Greene Lamp - RRH - Rural CoC"/>
        <s v="NCORR - Region 3 - Partners - RRH - Unsheltered CoC"/>
        <s v="NCORR - Region 7 - Brick Capital - RRH - Rural CoC"/>
        <s v="NCORR - Region 7 - Brick Capital - RRH - Unsheltered CoC"/>
        <s v="NCORR - Region 11 - Trillium - RRH - Rural CoC"/>
        <s v="NCORR - Region 12 - Trillium - RRH - Rural CoC"/>
        <s v="NCORR - Region 12 - Trillium - RRH - Unsheltered CoC"/>
        <s v="NCORR - Region 13 - Trillium - RRH - Rural CoC"/>
        <s v="NCORR - Region 13 - Trillium - RRH - Unsheltered CoC"/>
        <s v="NCORR - Region 3 - Vaya - RRH - Rural CoC"/>
        <s v="Cove Shelter - Transylvania County - ES - Private"/>
        <s v="Family Services of Caswell County - Caswell County - DV Shelter - GCC VOCA"/>
        <s v="Hyde County Hotline Program - Hyde County - DV Shelter - ES - Private"/>
        <s v="New Hope of McDowell - McDowell County - ES - Private"/>
        <s v="NCCADV - Macon County - Safe@Home Reach of Macon - RRH - CoC"/>
        <s v="NCCADV - Henderson - Safe@Home Safelight- RRH - CoC"/>
        <s v="NCCADV - Davidson County - Safe@Home FSD - RRH - CoC"/>
        <s v="NCCADV - Robeson County - Safe@Home SFVC - RRH - CoC"/>
        <s v="NCCADV - Pitt County - Safe@Home CFVP - RRH - CoC"/>
        <s v="NCCADV - Duplin County - Safe@Home Safe Haven of Pender - RRH - CoC"/>
        <s v="Diakonos, Inc. - Iredell County - PSH - HUD"/>
        <s v="Pitt County Community Development - Pitt County - RRH - SFRF"/>
        <s v="Rowan Helping Ministries - Region 5 - Choosing Home - RRH - SFRF"/>
        <s v="UCCS - Union County - Choosing Home - RRH - SFRF"/>
        <s v="HERE in Jackson County - Region 1 - Choosing Home - RRH - SFRF"/>
        <s v="Hope Station - Wilson County - Choosing Home - RRH - SFRF"/>
        <s v="The REACH Center - Edgecombe County - Choosing Home - RRH - SFRF"/>
        <s v="Greene Lamp - Region 10 - Choosing Home - RRH - SFRF"/>
        <s v="Diakonos, Inc. - Multiple BoS Counties - Choosing Home - RRH - SFRF"/>
        <s v="Johnston-Lee-Harnett Community Action - Multiple BoS Counties - Choosing Home - RRH - SFRF"/>
        <s v="Asheville Buncombe Community Christian Ministries - Region 13 - Rapid Rehousing - SSVF"/>
        <s v="Foothills Regional Commission - McDowell County - EHV - PH - HUD"/>
        <s v="Carolina CARE Partnership - Iredell County - TBRA - PSH - HOPWA"/>
        <s v="Carolina CARE Partnership - Union County - TBRA - PSH - HOPWA"/>
        <s v="Carolina CARE Partnership - Rowan County - TBRA - PSH - HOPWA"/>
        <s v="NCCADV - Swain County - Safe@Home Reach of Macon - RRH - CoC"/>
        <s v="NCCADV - Jackson County - Safe@Home Reach of Macon - RRH - CoC"/>
        <s v="Roanoke-Chowan Regional Housing Authority - Halifax  County - EHV - PH - HUD"/>
        <s v="Fayetteville VAMC - Richmond County - HUD-VASH - VA"/>
        <s v="Fayetteville VAMC - Robeson County - Tribal HUD-VASH - VA"/>
        <s v="Fayetteville VAMC - Scotland County - Tribal HUD-VASH - VA"/>
        <s v="Greenville Housing Authority - Beaufort County - EHV - PH - HUD"/>
        <s v="Foothills Regional Commission - McDowell County - Stability Voucher - PH - HUD"/>
        <s v="Western Piedmont Council of Governments - Caldwell County - EHV - OPH - HUD"/>
        <s v="Western Piedmont Council of Governments - Burke County - EHV - OPH - HUD"/>
        <s v="North Carolina Commission of Indian Affairs - Halifax County - EHV - PH - HUD"/>
        <s v="North Carolina Commission of Indian Affairs - Columbus County - EHV - PH - HUD"/>
        <s v="North Carolina Commission of Indian Affairs - Duplin County - EHV - PH - HUD"/>
        <s v="North Carolina Commission of Indian Affairs - Franklin County - EHV - PH - HUD"/>
        <s v="North Carolina Commission of Indian Affairs - Granville County - EHV - PH - HUD"/>
        <s v="North Carolina Commission of Indian Affairs - Hoke County - EHV - PH - HUD"/>
        <s v="North Carolina Commission of Indian Affairs - Martin County - EHV - PH - HUD"/>
        <s v="North Carolina Commission of Indian Affairs - Montgomery County - EHV - PH - HUD"/>
        <s v="North Carolina Commission of Indian Affairs - Moore County - EHV - PH - HUD"/>
        <s v="North Carolina Commission of Indian Affairs - Nash County - EHV - PH - HUD"/>
        <s v="North Carolina Commission of Indian Affairs - Onslow County - EHV - PH - HUD"/>
        <s v="North Carolina Commission of Indian Affairs - Pasquotank County - EHV - PH - HUD"/>
        <s v="North Carolina Commission of Indian Affairs - Person County - EHV - PH - HUD"/>
        <s v="North Carolina Commission of Indian Affairs - Pitt County - EHV - PH - HUD"/>
        <s v="North Carolina Commission of Indian Affairs - Rowan County - EHV - PH - HUD"/>
        <s v="North Carolina Commission of Indian Affairs - Vance County - EHV - PH - HUD"/>
        <s v="North Carolina Commission of Indian Affairs - Warren County - EHV - PH - HUD"/>
        <s v="North Carolina Commission of Indian Affairs - Wayne County - EHV - PH - HUD"/>
        <s v="North Carolina Commission of Indian Affairs - Wilson County - EHV - PH - HUD"/>
        <s v="North Carolina Commission of Indian Affairs - Columbus County - HCV - PH - HUD"/>
        <s v="North Carolina Commission of Indian Affairs - Granville County - HCV - PH - HUD"/>
        <s v="North Carolina Commission of Indian Affairs - Halifax County - HCV - PH - HUD"/>
        <s v="North Carolina Commission of Indian Affairs - Hoke County - HCV - PH - HUD"/>
        <s v="North Carolina Commission of Indian Affairs - Person County - HCV - PH - HUD"/>
        <s v="North Carolina Commission of Indian Affairs - Sampson County - HCV - PH - HUD"/>
        <s v="North Carolina Commission of Indian Affairs - Warren County - HCV - PH - HUD"/>
        <s v="North Carolina Commission of Indian Affairs - Columbus County - SV - PH - HUD"/>
        <s v="North Carolina Commission of Indian Affairs - Hoke County - SV - PH - HUD"/>
        <s v="Western Piedmont Council of Governments - Alexander County - HCV - OPH - HUD"/>
        <s v="Western Piedmont Council of Governments - Burke County - HCV - OPH - HUD"/>
        <s v="Western Piedmont Council of Governments - Caldwell County - HCV - OPH - HUD"/>
        <s v="Western Piedmont Council of Governments - Burke County - SV - OPH - HUD"/>
        <s v="Western Piedmont Council of Governments - Catawba County - SV - OPH - HUD"/>
        <s v="Anson County Homes of Hope - Anson County - Transitional Housing - TH - Private"/>
        <s v="Love Chatham - Chatham County - Hotel - ES - Private"/>
        <s v="Love Chatham - Chatham County - Our House - TH - Private"/>
        <s v="Greenville Housing Authority - Pitt County - Stability Vouchers - PH - HUD"/>
        <s v="Hickory Housing Authority - Catawba County - SV - PH - PIH"/>
        <s v="Mission Ministries Alliance - McDowell County - Transitional Housing - TH - Private"/>
        <s v="Brick Capital Community Development - Piedmont Transfer - PSH - HUD"/>
        <s v="The Meeting Place One - Burke County - Rapid Re-Housing - Private"/>
        <s v="The Meeting Place One - Burke County - Women's Transitional Program - TH - Private"/>
        <s v="CHOEDC - Multiple BoS Counties - Region 9 - RRH - State ESG"/>
        <s v="Sacred Pathways - Robeson County - The Shelter at Sacred Pathways - ES - Private"/>
        <s v="Everlasting Covenant Church - Pitt County - Hotel/Motel - ES - Private"/>
        <s v="Families First - Columbus County - DV Hotel/Motel Shelter - Private"/>
        <s v="Family Promise of Scotland - Scotland County - Transitional Housing - ES - Private"/>
        <s v="Grace &amp; Mercy Shelter - Alamance County - ES - Private"/>
        <s v="Pitt County Community Development - Pitt County - Safe Shelter Hotel/Motel - ES - ARPA"/>
        <s v="NCCADV - Cabarrus County - Safe@Home FSD - RRH - CoC"/>
        <s v="NCCADV - Lee County - Safe@Home - Haven of Lee/Safe of Harnett/Friend to Friend RRH - CoC"/>
        <s v="NCCADV - Harnett County - Safe@Home - Haven of Lee/Safe of Harnett/Friend to Friend RRH - CoC"/>
        <s v="NCCADV - Moore County - Safe@Home - Haven of Lee/Safe of Harnett/Friend to Friend RRH - CoC"/>
        <s v="NCCADV - Hyde County - Safe@Home Hyde Co Hotline - RRH - CoC"/>
        <s v="NCCADV - Alamance County - Safe@Home FAS - RRH - CoC"/>
        <s v="NCCADV - Edgecombe County - Safe@Home Reach Center - RRH - CoC"/>
        <s v="NCCADV - Nash County - Safe@Home Reach Center - RRH - CoC"/>
        <s v="NCCADV - Halifax County - Safe@Home Reach Center - RRH - CoC"/>
        <s v="NCCADV - Beaufort County - Safe@Home Hyde Co Hotline - RRH - CoC"/>
        <s v="NCCADV - Harnett County - Safe@Home Safelight - RRH - CoC"/>
        <s v="Western Piedmont Council of Governments - Lenoir County - EHV - OPH - HUD"/>
        <s v="Western Piedmont Council of Governments - Alexander County - EHV - OPH - HUD"/>
        <s v="Foothills Regional Commission - Polk County - EHV - PH - HUD"/>
        <s v="Facts of Life Church - Columbus County - Warming Shelter - ES - Private"/>
        <s v="Charles George VAMC - Hertford County - HUD-VASH - VA"/>
        <s v="Safe Haven of Person County - Person County - Hotel DV Shelter - ES - Private"/>
        <s v="Fayetteville VAMC - Duplin County - HUD-VASH - VA"/>
        <s v="Fayetteville VAMC - Rockingham County - HUD-VASH - VA"/>
        <s v="North Carolina Commission of Indian Affairs - Granville County - SV - PH - HUD"/>
        <s v="FEMA/NCEM - Alexander County - Temporary Shelter Assistance - ES - FEMA"/>
        <s v="FEMA/NCEM - Burke County - Temporary Shelter Assistance - ES - FEMA"/>
        <s v="FEMA/NCEM - Cabarrus County - Temporary Shelter Assistance - ES - FEMA"/>
        <s v="FEMA/NCEM - Caldwell County - Temporary Shelter Assistance - ES - FEMA"/>
        <s v="FEMA/NCEM - Catawba County - Temporary Shelter Assistance - ES - FEMA"/>
        <s v="FEMA/NCEM - Eastern Band of Cherokee - Temporary Shelter Assistance - ES - FEMA"/>
        <s v="FEMA/NCEM - Graham County - Temporary Shelter Assistance - ES - FEMA"/>
        <s v="FEMA/NCEM - Haywood County - Temporary Shelter Assistance - ES - FEMA"/>
        <s v="FEMA/NCEM - Henderson County - Temporary Shelter Assistance - ES - FEMA"/>
        <s v="FEMA/NCEM - Iredell County - Temporary Shelter Assistance - ES - FEMA"/>
        <s v="FEMA/NCEM - Jackson County - Temporary Shelter Assistance - ES - FEMA"/>
        <s v="FEMA/NCEM - Macon County - Temporary Shelter Assistance - ES - FEMA"/>
        <s v="FEMA/NCEM - McDowell County - Temporary Shelter Assistance - ES - FEMA"/>
        <s v="FEMA/NCEM - Madison County - Temporary Shelter Assistance - ES - FEMA"/>
        <s v="FEMA/NCEM - Nash County - Temporary Shelter Assistance - ES - FEMA"/>
        <s v="FEMA/NCEM - Polk County - Temporary Shelter Assistance - ES - FEMA"/>
        <s v="FEMA/NCEM - Rowan County - Temporary Shelter Assistance - ES - FEMA"/>
        <s v="FEMA/NCEM - Rutherford County - Temporary Shelter Assistance - ES - FEMA"/>
        <s v="FEMA/NCEM - Stanly County - Temporary Shelter Assistance - ES - FEMA"/>
        <s v="FEMA/NCEM - Swain County - Temporary Shelter Assistance - ES - FEMA"/>
        <s v="FEMA/NCEM - Transylvania County - Temporary Shelter Assistance - ES - FEMA"/>
        <s v="FEMA/NCEM - Union County - Temporary Shelter Assistance - ES - FEMA"/>
        <s v="FEMA/NCEM - Yadkin County - Temporary Shelter Assistance - ES - FEMA"/>
        <s v="Safe Harbor Rescue Mission - Catawba County - Hotel/Motel - ES - Private"/>
        <s v="Inter-Faith Council for Social Service - Orange County - HomeStart Singles Shelter - ES - State ESG"/>
        <s v="VoAC - Orange County - Priority 2 (Orange) RR - SSVF"/>
        <s v="Inter-Faith Council for Social Service - Orange County - Men's Transitional Housing - TH - Private"/>
        <s v="Inter-Faith Council for Social Service - Orange County - Men's Cold Weather Cots  - ES - Private"/>
        <s v="Inter-Faith Council - Orange County - HomeStart Family Shelter - ES - State ESG"/>
        <s v="Inter-Faith Council for Social Service - Orange County - Permanent Supportive Housing - PSH - HUD"/>
        <s v="Inter-Faith Council - Orange County - HomeStart Singles Cold Weather Cots - ES - State ESG"/>
        <s v="Orange County Housing Department - Orange County - RRH - State ESG"/>
        <s v="Orange County Housing Authority - Orange County - EHV - PH - HUD"/>
        <s v="Orange County Housing Authority - Orange County - Housing Choice Vouchers - PH - HUD"/>
        <s v="Orange County Housing Department - Orange County - RRH - HUD"/>
        <s v="Durham Community Development Department - Orange County - TBRA - PSH - HOPWA"/>
        <s v="Orange County Housing Department - Orange County - RRH Transfer Grant - CoC"/>
        <s v="Orange County Housing Department - Orange County - CPS Families - RRH - SFRF"/>
        <s v="Orange County Department of Social Services - Orange County - Hotel/Motel - ES - County"/>
        <s v="Orange County Rape Crisis Center - Orange County - Hotel/Motel - ES - Private"/>
        <s v="Compass Center for Women and Families - Orange County - Emergency Hotel - ES - Private"/>
        <s v="Orange County Housing Authority - Orange County - HUD VASH - PSH - hud"/>
      </sharedItems>
    </cacheField>
    <cacheField name="Common Name" numFmtId="0">
      <sharedItems containsNonDate="0" containsString="0" containsBlank="1"/>
    </cacheField>
    <cacheField name="HMIS Project ID" numFmtId="0">
      <sharedItems containsSemiMixedTypes="0" containsString="0" containsNumber="1" containsInteger="1" minValue="231" maxValue="20999"/>
    </cacheField>
    <cacheField name="HIC Date" numFmtId="15">
      <sharedItems containsSemiMixedTypes="0" containsNonDate="0" containsDate="1" containsString="0" minDate="2025-01-27T00:00:00" maxDate="2025-01-30T00:00:00"/>
    </cacheField>
    <cacheField name="Project Type" numFmtId="0">
      <sharedItems count="5">
        <s v="PSH"/>
        <s v="ES"/>
        <s v="RRH"/>
        <s v="TH"/>
        <s v="OPH"/>
      </sharedItems>
    </cacheField>
    <cacheField name="Bed Type" numFmtId="0">
      <sharedItems containsBlank="1"/>
    </cacheField>
    <cacheField name="Geocode" numFmtId="0">
      <sharedItems/>
    </cacheField>
    <cacheField name="HMIS Participating" numFmtId="0">
      <sharedItems count="3">
        <s v="Yes"/>
        <s v="Comparable"/>
        <s v="No"/>
      </sharedItems>
    </cacheField>
    <cacheField name="Inventory Type" numFmtId="0">
      <sharedItems/>
    </cacheField>
    <cacheField name="Inventory Start Date" numFmtId="15">
      <sharedItems containsSemiMixedTypes="0" containsNonDate="0" containsDate="1" containsString="0" minDate="2015-01-28T00:00:00" maxDate="2025-02-01T00:00:00"/>
    </cacheField>
    <cacheField name="Target Population" numFmtId="0">
      <sharedItems count="3">
        <s v="NA"/>
        <s v="DV"/>
        <s v="HIV"/>
      </sharedItems>
    </cacheField>
    <cacheField name="Operating Start Date" numFmtId="15">
      <sharedItems containsSemiMixedTypes="0" containsNonDate="0" containsDate="1" containsString="0" minDate="1998-05-01T00:00:00" maxDate="2025-01-30T00:00:00"/>
    </cacheField>
    <cacheField name="Operating End Date" numFmtId="0">
      <sharedItems containsNonDate="0" containsDate="1" containsString="0" containsBlank="1" minDate="2025-05-30T00:00:00" maxDate="2025-05-31T00:00:00"/>
    </cacheField>
    <cacheField name="mcKinneyVentoEsgEs" numFmtId="0">
      <sharedItems containsSemiMixedTypes="0" containsString="0" containsNumber="1" containsInteger="1" minValue="0" maxValue="1"/>
    </cacheField>
    <cacheField name="mcKinneyVentoEsgRrh" numFmtId="0">
      <sharedItems containsSemiMixedTypes="0" containsString="0" containsNumber="1" containsInteger="1" minValue="0" maxValue="1"/>
    </cacheField>
    <cacheField name="mcKinneyVentoEsgCov" numFmtId="0">
      <sharedItems containsSemiMixedTypes="0" containsString="0" containsNumber="1" containsInteger="1" minValue="0" maxValue="1"/>
    </cacheField>
    <cacheField name="mcKinneyVentoEsgRUSH" numFmtId="0">
      <sharedItems containsSemiMixedTypes="0" containsString="0" containsNumber="1" containsInteger="1" minValue="0" maxValue="0"/>
    </cacheField>
    <cacheField name="mcKinneyVentoCocSh" numFmtId="0">
      <sharedItems containsSemiMixedTypes="0" containsString="0" containsNumber="1" containsInteger="1" minValue="0" maxValue="0"/>
    </cacheField>
    <cacheField name="mcKinneyVentoCocTh" numFmtId="0">
      <sharedItems containsSemiMixedTypes="0" containsString="0" containsNumber="1" containsInteger="1" minValue="0" maxValue="0"/>
    </cacheField>
    <cacheField name="mcKinneyVentoCocPsh" numFmtId="0">
      <sharedItems containsSemiMixedTypes="0" containsString="0" containsNumber="1" containsInteger="1" minValue="0" maxValue="1"/>
    </cacheField>
    <cacheField name="mcKinneyVentoCocRrh" numFmtId="0">
      <sharedItems containsSemiMixedTypes="0" containsString="0" containsNumber="1" containsInteger="1" minValue="0" maxValue="1"/>
    </cacheField>
    <cacheField name="mcKinneyVentoCocSro" numFmtId="0">
      <sharedItems containsSemiMixedTypes="0" containsString="0" containsNumber="1" containsInteger="1" minValue="0" maxValue="0"/>
    </cacheField>
    <cacheField name="mcKinneyVentoCocThRrh" numFmtId="0">
      <sharedItems containsSemiMixedTypes="0" containsString="0" containsNumber="1" containsInteger="1" minValue="0" maxValue="0"/>
    </cacheField>
    <cacheField name="mcKinneyVentoSpC" numFmtId="0">
      <sharedItems containsSemiMixedTypes="0" containsString="0" containsNumber="1" containsInteger="1" minValue="0" maxValue="0"/>
    </cacheField>
    <cacheField name="mcKinneyVentoS8" numFmtId="0">
      <sharedItems containsSemiMixedTypes="0" containsString="0" containsNumber="1" containsInteger="1" minValue="0" maxValue="0"/>
    </cacheField>
    <cacheField name="mcKinneyVentoShp" numFmtId="0">
      <sharedItems containsSemiMixedTypes="0" containsString="0" containsNumber="1" containsInteger="1" minValue="0" maxValue="0"/>
    </cacheField>
    <cacheField name="mcKinneyVentoYhdp" numFmtId="0">
      <sharedItems containsSemiMixedTypes="0" containsString="0" containsNumber="1" containsInteger="1" minValue="0" maxValue="0"/>
    </cacheField>
    <cacheField name="mcKinneyVentoYhdpRenewals" numFmtId="0">
      <sharedItems containsSemiMixedTypes="0" containsString="0" containsNumber="1" containsInteger="1" minValue="0" maxValue="0"/>
    </cacheField>
    <cacheField name="mcKinneyVentoUnshelt" numFmtId="0">
      <sharedItems containsSemiMixedTypes="0" containsString="0" containsNumber="1" containsInteger="1" minValue="0" maxValue="1"/>
    </cacheField>
    <cacheField name="mcKinneyVentoRural" numFmtId="0">
      <sharedItems containsSemiMixedTypes="0" containsString="0" containsNumber="1" containsInteger="1" minValue="0" maxValue="1"/>
    </cacheField>
    <cacheField name="federalFundingVash" numFmtId="0">
      <sharedItems containsSemiMixedTypes="0" containsString="0" containsNumber="1" containsInteger="1" minValue="0" maxValue="1"/>
    </cacheField>
    <cacheField name="federalFundingSsvf" numFmtId="0">
      <sharedItems containsSemiMixedTypes="0" containsString="0" containsNumber="1" containsInteger="1" minValue="0" maxValue="1"/>
    </cacheField>
    <cacheField name="federalFundingGpdBh" numFmtId="0">
      <sharedItems containsSemiMixedTypes="0" containsString="0" containsNumber="1" containsInteger="1" minValue="0" maxValue="0"/>
    </cacheField>
    <cacheField name="federalFundingGpdLd" numFmtId="0">
      <sharedItems containsSemiMixedTypes="0" containsString="0" containsNumber="1" containsInteger="1" minValue="0" maxValue="0"/>
    </cacheField>
    <cacheField name="federalFundingGpdHh" numFmtId="0">
      <sharedItems containsSemiMixedTypes="0" containsString="0" containsNumber="1" containsInteger="1" minValue="0" maxValue="0"/>
    </cacheField>
    <cacheField name="federalFundingGpdCt" numFmtId="0">
      <sharedItems containsSemiMixedTypes="0" containsString="0" containsNumber="1" containsInteger="1" minValue="0" maxValue="1"/>
    </cacheField>
    <cacheField name="federalFundingGpdSith" numFmtId="0">
      <sharedItems containsSemiMixedTypes="0" containsString="0" containsNumber="1" containsInteger="1" minValue="0" maxValue="1"/>
    </cacheField>
    <cacheField name="federalFundingGpdTp" numFmtId="0">
      <sharedItems containsSemiMixedTypes="0" containsString="0" containsNumber="1" containsInteger="1" minValue="0" maxValue="0"/>
    </cacheField>
    <cacheField name="federalFundingHchvCrs" numFmtId="0">
      <sharedItems containsSemiMixedTypes="0" containsString="0" containsNumber="1" containsInteger="1" minValue="0" maxValue="1"/>
    </cacheField>
    <cacheField name="federalFundingHchvSh" numFmtId="0">
      <sharedItems containsSemiMixedTypes="0" containsString="0" containsNumber="1" containsInteger="1" minValue="0" maxValue="0"/>
    </cacheField>
    <cacheField name="federalFundingBcp" numFmtId="0">
      <sharedItems containsSemiMixedTypes="0" containsString="0" containsNumber="1" containsInteger="1" minValue="0" maxValue="0"/>
    </cacheField>
    <cacheField name="federalFundingMgh" numFmtId="0">
      <sharedItems containsSemiMixedTypes="0" containsString="0" containsNumber="1" containsInteger="1" minValue="0" maxValue="0"/>
    </cacheField>
    <cacheField name="federalFundingTlp" numFmtId="0">
      <sharedItems containsSemiMixedTypes="0" containsString="0" containsNumber="1" containsInteger="1" minValue="0" maxValue="0"/>
    </cacheField>
    <cacheField name="federalFundingRhyDp" numFmtId="0">
      <sharedItems containsSemiMixedTypes="0" containsString="0" containsNumber="1" containsInteger="1" minValue="0" maxValue="0"/>
    </cacheField>
    <cacheField name="federalFundingHopwaHmv" numFmtId="0">
      <sharedItems containsSemiMixedTypes="0" containsString="0" containsNumber="1" containsInteger="1" minValue="0" maxValue="0"/>
    </cacheField>
    <cacheField name="federalFundingHopwaPh" numFmtId="0">
      <sharedItems containsSemiMixedTypes="0" containsString="0" containsNumber="1" containsInteger="1" minValue="0" maxValue="1"/>
    </cacheField>
    <cacheField name="federalFundingHopwaStsf" numFmtId="0">
      <sharedItems containsSemiMixedTypes="0" containsString="0" containsNumber="1" containsInteger="1" minValue="0" maxValue="0"/>
    </cacheField>
    <cacheField name="federalFundingHopwaTh" numFmtId="0">
      <sharedItems containsSemiMixedTypes="0" containsString="0" containsNumber="1" containsInteger="1" minValue="0" maxValue="0"/>
    </cacheField>
    <cacheField name="federalFundingHopwaCovid" numFmtId="0">
      <sharedItems containsSemiMixedTypes="0" containsString="0" containsNumber="1" containsInteger="1" minValue="0" maxValue="0"/>
    </cacheField>
    <cacheField name="federalFundingPih" numFmtId="0">
      <sharedItems containsSemiMixedTypes="0" containsString="0" containsNumber="1" containsInteger="1" minValue="0" maxValue="1"/>
    </cacheField>
    <cacheField name="federalFundingIndianEhv" numFmtId="0">
      <sharedItems containsSemiMixedTypes="0" containsString="0" containsNumber="1" containsInteger="1" minValue="0" maxValue="1"/>
    </cacheField>
    <cacheField name="federalFundingHome" numFmtId="0">
      <sharedItems containsSemiMixedTypes="0" containsString="0" containsNumber="1" containsInteger="1" minValue="0" maxValue="0"/>
    </cacheField>
    <cacheField name="federalFundingHomeArp" numFmtId="0">
      <sharedItems containsSemiMixedTypes="0" containsString="0" containsNumber="1" containsInteger="1" minValue="0" maxValue="0"/>
    </cacheField>
    <cacheField name="federalFundingOther" numFmtId="0">
      <sharedItems containsSemiMixedTypes="0" containsString="0" containsNumber="1" containsInteger="1" minValue="0" maxValue="1"/>
    </cacheField>
    <cacheField name="federalFundingOtherSpecify" numFmtId="0">
      <sharedItems containsBlank="1"/>
    </cacheField>
    <cacheField name="Housing Type" numFmtId="0">
      <sharedItems/>
    </cacheField>
    <cacheField name="Victim Service Provider" numFmtId="0">
      <sharedItems containsSemiMixedTypes="0" containsString="0" containsNumber="1" containsInteger="1" minValue="0" maxValue="1" count="2">
        <n v="0"/>
        <n v="1"/>
      </sharedItems>
    </cacheField>
    <cacheField name="address1" numFmtId="0">
      <sharedItems containsBlank="1"/>
    </cacheField>
    <cacheField name="address2" numFmtId="0">
      <sharedItems containsBlank="1"/>
    </cacheField>
    <cacheField name="city" numFmtId="0">
      <sharedItems containsBlank="1"/>
    </cacheField>
    <cacheField name="state" numFmtId="0">
      <sharedItems containsBlank="1"/>
    </cacheField>
    <cacheField name="zip" numFmtId="0">
      <sharedItems/>
    </cacheField>
    <cacheField name="Beds HH w/ Children" numFmtId="0">
      <sharedItems containsSemiMixedTypes="0" containsString="0" containsNumber="1" containsInteger="1" minValue="0" maxValue="124"/>
    </cacheField>
    <cacheField name="Units HH w/ Children" numFmtId="0">
      <sharedItems containsSemiMixedTypes="0" containsString="0" containsNumber="1" containsInteger="1" minValue="0" maxValue="33"/>
    </cacheField>
    <cacheField name="Veteran Beds HH w/ Children" numFmtId="0">
      <sharedItems containsSemiMixedTypes="0" containsString="0" containsNumber="1" containsInteger="1" minValue="0" maxValue="54"/>
    </cacheField>
    <cacheField name="Youth Beds HH w/ Children" numFmtId="0">
      <sharedItems containsSemiMixedTypes="0" containsString="0" containsNumber="1" containsInteger="1" minValue="0" maxValue="0"/>
    </cacheField>
    <cacheField name="CH Beds HH w/ Children" numFmtId="0">
      <sharedItems containsSemiMixedTypes="0" containsString="0" containsNumber="1" containsInteger="1" minValue="0" maxValue="110"/>
    </cacheField>
    <cacheField name="Beds HH w/o Children" numFmtId="0">
      <sharedItems containsSemiMixedTypes="0" containsString="0" containsNumber="1" containsInteger="1" minValue="0" maxValue="404"/>
    </cacheField>
    <cacheField name="Veteran Beds HH w/o Children" numFmtId="0">
      <sharedItems containsSemiMixedTypes="0" containsString="0" containsNumber="1" containsInteger="1" minValue="0" maxValue="126"/>
    </cacheField>
    <cacheField name="Youth Beds HH w/o Children" numFmtId="0">
      <sharedItems containsSemiMixedTypes="0" containsString="0" containsNumber="1" containsInteger="1" minValue="0" maxValue="7"/>
    </cacheField>
    <cacheField name="CH Beds HH w/o Children" numFmtId="0">
      <sharedItems containsSemiMixedTypes="0" containsString="0" containsNumber="1" containsInteger="1" minValue="0" maxValue="88"/>
    </cacheField>
    <cacheField name="Beds HH w/ only Children" numFmtId="0">
      <sharedItems containsSemiMixedTypes="0" containsString="0" containsNumber="1" containsInteger="1" minValue="0" maxValue="10"/>
    </cacheField>
    <cacheField name="CH Beds HH w only Children" numFmtId="0">
      <sharedItems containsSemiMixedTypes="0" containsString="0" containsNumber="1" containsInteger="1" minValue="0" maxValue="0"/>
    </cacheField>
    <cacheField name="Year-Round Beds" numFmtId="0">
      <sharedItems containsSemiMixedTypes="0" containsString="0" containsNumber="1" containsInteger="1" minValue="0" maxValue="404"/>
    </cacheField>
    <cacheField name="Total Seasonal Beds" numFmtId="0">
      <sharedItems containsSemiMixedTypes="0" containsString="0" containsNumber="1" containsInteger="1" minValue="0" maxValue="39"/>
    </cacheField>
    <cacheField name="Availability Start Date" numFmtId="0">
      <sharedItems containsNonDate="0" containsDate="1" containsString="0" containsBlank="1" minDate="2024-11-01T00:00:00" maxDate="2025-01-30T00:00:00"/>
    </cacheField>
    <cacheField name="Availability End Date" numFmtId="0">
      <sharedItems containsNonDate="0" containsDate="1" containsString="0" containsBlank="1" minDate="2025-02-07T00:00:00" maxDate="2025-05-01T00:00:00"/>
    </cacheField>
    <cacheField name="O/V Beds" numFmtId="0">
      <sharedItems containsSemiMixedTypes="0" containsString="0" containsNumber="1" containsInteger="1" minValue="0" maxValue="392"/>
    </cacheField>
    <cacheField name="Pit Count" numFmtId="0">
      <sharedItems containsSemiMixedTypes="0" containsString="0" containsNumber="1" containsInteger="1" minValue="0" maxValue="392"/>
    </cacheField>
    <cacheField name="Total Beds" numFmtId="0">
      <sharedItems containsSemiMixedTypes="0" containsString="0" containsNumber="1" containsInteger="1" minValue="0" maxValue="404"/>
    </cacheField>
    <cacheField name="Updated On" numFmtId="15">
      <sharedItems containsSemiMixedTypes="0" containsNonDate="0" containsDate="1" containsString="0" minDate="2025-06-06T00:00:00" maxDate="2025-06-14T00:00:00"/>
    </cacheField>
    <cacheField name="notes" numFmtId="0">
      <sharedItems containsBlank="1" longText="1"/>
    </cacheField>
    <cacheField name="projectNotes" numFmtId="0">
      <sharedItems containsBlank="1"/>
    </cacheField>
    <cacheField name="sandyRelated" numFmtId="0">
      <sharedItems/>
    </cacheField>
    <cacheField name="sandyRelatedNote" numFmtId="0">
      <sharedItems containsBlank="1"/>
    </cacheField>
    <cacheField name="HOPWAMedAssistedLivingFac" numFmtId="0">
      <sharedItems containsSemiMixedTypes="0" containsString="0" containsNumber="1" containsInteger="1" minValue="0" maxValue="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Carey" refreshedDate="45828.500118634256" createdVersion="8" refreshedVersion="8" minRefreshableVersion="3" recordCount="426" xr:uid="{7D9BB081-C80A-4487-A9F6-24687176E932}">
  <cacheSource type="worksheet">
    <worksheetSource name="Table2"/>
  </cacheSource>
  <cacheFields count="24">
    <cacheField name="CoC" numFmtId="0">
      <sharedItems count="4">
        <s v="Durham City &amp; County CoC"/>
        <s v="North Carolina Balance of State CoC"/>
        <s v="Chapel Hill/Orange County CoC"/>
        <e v="#VALUE!"/>
      </sharedItems>
    </cacheField>
    <cacheField name="Region" numFmtId="0">
      <sharedItems containsMixedTypes="1" containsNumber="1" containsInteger="1" minValue="0" maxValue="0" count="16">
        <s v="NA"/>
        <s v="Region 12"/>
        <s v="Region 10"/>
        <s v="Region 04"/>
        <s v="Region 13"/>
        <s v="Region 05"/>
        <s v="Region 09"/>
        <s v="Region 03"/>
        <s v="Multi"/>
        <s v="Region 01"/>
        <s v="Region 06"/>
        <s v="Region 07"/>
        <s v="Region 11"/>
        <s v="Region 08"/>
        <s v="Region 02"/>
        <n v="0"/>
      </sharedItems>
    </cacheField>
    <cacheField name="County" numFmtId="0">
      <sharedItems containsMixedTypes="1" containsNumber="1" containsInteger="1" minValue="0" maxValue="0"/>
    </cacheField>
    <cacheField name="Organization Name" numFmtId="0">
      <sharedItems count="188">
        <s v="Housing for New Hope - Durham County"/>
        <s v="Alliance Health - Durham County"/>
        <s v="Durham Crisis Response Center - Durham County"/>
        <s v="Durham Housing Authority - Durham County"/>
        <s v="Triangle Residential Options For Substance Abusers - Durham County"/>
        <s v="USA Veterans Help - Durham County"/>
        <s v="Volunteers of America Carolinas - Durham County"/>
        <s v="CASA - Durham County"/>
        <s v="Urban Ministries of Durham - Durham County"/>
        <s v="Families Moving Forward - Durham County"/>
        <s v="Project Access of Durham - Durham County"/>
        <s v="Department of Veterans Affairs - Durham County"/>
        <s v="The LGBTQ Center - Durham County"/>
        <s v="Love and Respect, Inc. - Durham County"/>
        <s v="Family Promise of the Triangle - Durham County"/>
        <s v="Community Crossroads Center - Pitt County"/>
        <s v="Wesley Shelter, Inc. - Wilson County"/>
        <s v="Echo Ministry - Surry County"/>
        <s v="Religious Community Services - Multiple BOS Counties"/>
        <s v="Rowan Helping Ministries - Rowan County"/>
        <s v="United Community Ministries - Multiple BoS Counties"/>
        <s v="Surry Homeless and Affordable Housing Coalition - Surry County"/>
        <s v="UCCS - Union County"/>
        <s v="Homes of Hope - Stanly County"/>
        <s v="Trillium - Multiple BoS Counties"/>
        <s v="Mission Ministries Alliance - McDowell County"/>
        <s v="Diakonos, Inc. - Iredell County"/>
        <s v="Salvation Army of Hickory - Catawba County"/>
        <s v="Salisbury VA Medical Center - Rowan County"/>
        <s v="Trillium (formerly Eastpointe) - Multiple BoS Counties"/>
        <s v="Family Care Center of Catawba Valley - Catawba County"/>
        <s v="Washington Area Interchurch Shelter and Kitchen - Beaufort County"/>
        <s v="Onslow Community Outreach - Onslow County"/>
        <s v="Hope Station - Wilson County"/>
        <s v="Davidson County First Hope Ministries - Davidson County"/>
        <s v="Vaya Health - Jackson County"/>
        <s v="Allied Churches of Alamance Co - Alamance County"/>
        <s v="Hurlburt Johnson Friendship House - Cherokee County"/>
        <s v="Dulatown Outreach Center - Caldwell County"/>
        <s v="My Sister's Place - Madison County"/>
        <s v="Safe Harbor Rescue Mission - Catawba County"/>
        <s v="Greenville Housing Authority - Pitt County"/>
        <s v="Turning Point - Union County"/>
        <s v="Beacon Rescue Mission - Harnett County"/>
        <s v="Albemarle Hopeline - Pasquotank County"/>
        <s v="Cabarrus Victim's Asstistance Network - Cabarrus County"/>
        <s v="Carteret Co. Domestic Violence - Carteret County"/>
        <s v="Tarboro Community Outreach - Edgecombe County"/>
        <s v="Catholic Worker House - Chatham County"/>
        <s v="REACH of Cherokee - Cherokee County"/>
        <s v="Southeastern Family Violence Center - Robeson County"/>
        <s v="Sipe's Orchard Home - Catawba County"/>
        <s v="Smithfield Rescue Mission - Johnston County"/>
        <s v="Outreach Mission Inc. - Lee County"/>
        <s v="Coastal Women's Shelter - Craven County"/>
        <s v="Family Promise of Moore County - Moore County"/>
        <s v="Family Services of Davidson Co - Davidson County"/>
        <s v="Center for Family Violence Prevention - Pitt County"/>
        <s v="My Sister's House (Rocky Mount) - Nash County"/>
        <s v="Friend to Friend - Moore County"/>
        <s v="Friends of the Homeless - Lenoir County"/>
        <s v="Harbor House - Johnston County"/>
        <s v="Haven of Lee County - Lee County"/>
        <s v="Help Inc. (Wentworth) - Rockingham County"/>
        <s v="Hendersonville Rescue Mission - Henderson County"/>
        <s v="New Horizons Life and Family Services - Richmond County"/>
        <s v="Onslow Victim's Shelter - Onslow County"/>
        <s v="Options - Burke County"/>
        <s v="Randolph Family Crisis Center - Randolph County"/>
        <s v="REACH of Clay - Clay County"/>
        <s v="REACH of Haywood - Haywood County"/>
        <s v="REACH of Macon - Macon County"/>
        <s v="Family Crisis Council - Rowan County"/>
        <s v="Safe Haven of Person County - Person County"/>
        <s v="SAFE of Harnett Co - Harnett County"/>
        <s v="SAFE of Lenoir - Lenoir County"/>
        <s v="SAFE of Transylvania County - Transylvania County"/>
        <s v="Safe Space Inc - Franklin County"/>
        <s v="Samaritan Inn (Wadesboro) - Anson County"/>
        <s v="Shelter Home of Caldwell County - Caldwell County"/>
        <s v="Cabarrus Cooperative Christian Ministry - Cabarrus County"/>
        <s v="The Haven of Transylvania County - Transylvania County"/>
        <s v="Rockingham County Help for Homeless - Rockingham County"/>
        <s v="Partners BHM Northern - Multiple BoS Counties"/>
        <s v="Pitt County Community Development - Pitt County"/>
        <s v="Volunteers of America Carolinas - Multiple BoS Counties"/>
        <s v="Union Mission - Halifax County"/>
        <s v="Home of Refuge Outreach - Rockingham County"/>
        <s v="Asheville Buncombe Community Christian Ministries - Multiple BoS Counties"/>
        <s v="Community Partners of Hope - Vance County"/>
        <s v="Family Promise of Carteret County - Carteret County"/>
        <s v="Hannah's Place - Halifax County"/>
        <s v="Steps to Hope - Polk County"/>
        <s v="Johnston-Lee-Harnett Community Action - Multiple BoS Counties"/>
        <s v="Wayne Uplift Resource Association - Wayne County"/>
        <s v="Outer Banks Hotline Shelter - Dare County"/>
        <s v="Philippians Place - Onslow County"/>
        <s v="Ruth's House - Beaufort County"/>
        <s v="Salvation Army - Cabarrus County"/>
        <s v="Family Promise of Lee County - Lee County"/>
        <s v="Greater Mt. Airy Ministry of Hospitality - Surry County"/>
        <s v="Lumberton Christian Care - Robeson County"/>
        <s v="Place of Grace - Richmond County"/>
        <s v="Safelight - Henderson County"/>
        <s v="Haywood Pathways Center - Haywood County"/>
        <s v="WOC - Onslow County"/>
        <s v="Charles George Asheville VAMC - Multiple BoS Counties"/>
        <s v="Charles George VAMC - Rutherford County"/>
        <s v="Family Resources - Rutherford County"/>
        <s v="Bread of Life Ministries of Sanford - Lee County"/>
        <s v="Thrive - Henderson County"/>
        <s v="Charles George VAMC/Isothermal Housing - McDowell County"/>
        <s v="Charles George VAMC/Mountain Projects - Haywood County"/>
        <s v="Charles George VAMC/Western Carolina Community Action - Henderson County"/>
        <s v="XXX Closed 2024 Community Link - Cabarrus County"/>
        <s v="Eastern Carolina Homelessness Organization (ECHO) - Multiple BoS Counties - HP - SSVF"/>
        <s v="Open Door Community Center - Beaufort County"/>
        <s v="Carolina CARE Partnership - Multiple BoS Counties"/>
        <s v="Charles George VAMC - Burke County"/>
        <s v="Charles George VAMC - Catawba County"/>
        <s v="Durham VAMC - Pitt County"/>
        <s v="Fayetteville VAMC - Multiple BoS Counties"/>
        <s v="Fayetteville VAMC - Onslow County"/>
        <s v="Fayetteville VAMC - Robeson County"/>
        <s v="Fayetteville VAMC - Wayne County"/>
        <s v="HERE in Jackson County - Jackson County"/>
        <s v="Operation Homeless - Cabarrus County"/>
        <s v="Salisbury VAMC - Cabarrus County"/>
        <s v="The Mercer Foundation - Edgecombe County"/>
        <s v="Baptist Children's Home - Davidson County"/>
        <s v="Baptist Children's Home - Lenoir County"/>
        <s v="River City Community Development Corporation - Pasquotank County"/>
        <s v="Greene Lamp - Lenoir County"/>
        <s v="Outreach for Jesus Dream Center - Richmond County"/>
        <s v="Hand Up Ministries - Nash County"/>
        <s v="Gang Free Inc. - Vance County"/>
        <s v="Durham VAMC - Multiple BoS Counties"/>
        <s v="TambraPlace - Moore County"/>
        <s v="Foothills Regional Commission - Rutherford County"/>
        <s v="Western Piedmont Council of Governments - Catawba County"/>
        <s v="North Carolina Commission of Indian Affairs - Multiple BoS Counties"/>
        <s v="Housing Authority of the City of Concord - Cabarrus County"/>
        <s v="Rockingham Housing Authority - Richmond County"/>
        <s v="Wadesboro Housing Authority - Anson County"/>
        <s v="Roanoke-Chowan Regional Housing Authority - Northampton County"/>
        <s v="Housing Authority of the Town of Laurinburg - Scotland County"/>
        <s v="Bladenboro Housing Authority - Bladen County"/>
        <s v="Chatham County Housing Authority - Chatham County"/>
        <s v="Church Community Services of Scotland County - Scotland County"/>
        <s v="Family Abuse Services - Alamance County"/>
        <s v="Outer Banks Room in the Inn - Dare County"/>
        <s v="Concerned Citizens for the Homeless  - Scotland County"/>
        <s v="Only Hope WNC - Henderson County"/>
        <s v="Place of Grace - Randolph County"/>
        <s v="House of Refuge - Burke County"/>
        <s v="Lydia's Place Shelter - Randolph County"/>
        <s v="Hope of Mooresville - Iredell County"/>
        <s v="U Care Inc. - Sampson County"/>
        <s v="Family Promise of Davie - Davie County"/>
        <s v="Brick Capital Community Development - Multiple BoS Counties"/>
        <s v="Salvation Army of Chatham - Chatham County"/>
        <s v="NCORR - Multiple BoS Counties"/>
        <s v="Cove Shelter - Transylvania County"/>
        <s v="Family Services of Caswell County - Caswell County"/>
        <s v="Hyde County Hotline Program - Hyde County"/>
        <s v="New Hope of McDowell - McDowell County"/>
        <s v="NCCADV - Multiple BoS Counties"/>
        <s v="The REACH Center - Edgecombe County"/>
        <s v="Anson County Homes of Hope - Anson County"/>
        <s v="Love Chatham - Chatham County"/>
        <s v="The Meeting Place One - Burke County"/>
        <s v="Centre for Homeownership &amp; Economic Development Corporation, Inc. (CHOEDC)"/>
        <s v="Sacred Pathways - Robeson County"/>
        <s v="Everlasting Covenant Church - Pitt County"/>
        <s v="Families First - Columbus County"/>
        <s v="Family Promise of Scotland - Scotland County"/>
        <s v="Grace &amp; Mercy Shelter - Alamance County"/>
        <s v="Facts of Life Church - Columbus County"/>
        <s v="FEMA/NCEM - Multiple BoS Counties"/>
        <s v="Inter-Faith Council - Orange County"/>
        <s v="Volunteers of America Carolinas - Orange County"/>
        <s v="Orange County Housing Department - Orange County"/>
        <s v="Orange County Housing Authority - Orange County"/>
        <s v="Durham Community Development Department - Orange County"/>
        <s v="Orange County Department of Social Services - Orange County"/>
        <s v="Orange County Rape Crisis Center - Orange County"/>
        <s v="Compass Center for Women and Families - Orange County"/>
        <e v="#VALUE!"/>
      </sharedItems>
    </cacheField>
    <cacheField name="Project Name" numFmtId="0">
      <sharedItems/>
    </cacheField>
    <cacheField name="HMIS Project ID" numFmtId="0">
      <sharedItems containsMixedTypes="1" containsNumber="1" containsInteger="1" minValue="231" maxValue="20999"/>
    </cacheField>
    <cacheField name="Project Type" numFmtId="0">
      <sharedItems count="6">
        <s v="PSH"/>
        <s v="ES"/>
        <s v="RRH"/>
        <s v="TH"/>
        <s v="OPH"/>
        <e v="#VALUE!"/>
      </sharedItems>
    </cacheField>
    <cacheField name="Beds for Families w/ Children" numFmtId="0">
      <sharedItems containsMixedTypes="1" containsNumber="1" containsInteger="1" minValue="0" maxValue="124"/>
    </cacheField>
    <cacheField name="Rooms for Families w/ Children" numFmtId="0">
      <sharedItems containsMixedTypes="1" containsNumber="1" containsInteger="1" minValue="0" maxValue="33"/>
    </cacheField>
    <cacheField name="Beds for Adults Only" numFmtId="0">
      <sharedItems containsMixedTypes="1" containsNumber="1" containsInteger="1" minValue="0" maxValue="404"/>
    </cacheField>
    <cacheField name="Year-Round Beds" numFmtId="0">
      <sharedItems containsMixedTypes="1" containsNumber="1" containsInteger="1" minValue="0" maxValue="404"/>
    </cacheField>
    <cacheField name="Overflow Beds" numFmtId="0">
      <sharedItems containsMixedTypes="1" containsNumber="1" containsInteger="1" minValue="0" maxValue="392"/>
    </cacheField>
    <cacheField name="Pit Count" numFmtId="0">
      <sharedItems containsMixedTypes="1" containsNumber="1" containsInteger="1" minValue="0" maxValue="392"/>
    </cacheField>
    <cacheField name="Total Beds" numFmtId="0">
      <sharedItems containsMixedTypes="1" containsNumber="1" containsInteger="1" minValue="0" maxValue="404"/>
    </cacheField>
    <cacheField name="HMIS Participating" numFmtId="0">
      <sharedItems count="4">
        <s v="Yes"/>
        <s v="Comparable"/>
        <s v="No"/>
        <e v="#VALUE!"/>
      </sharedItems>
    </cacheField>
    <cacheField name="Victim Service Provider" numFmtId="0">
      <sharedItems containsMixedTypes="1" containsNumber="1" containsInteger="1" minValue="0" maxValue="0"/>
    </cacheField>
    <cacheField name="Target Population" numFmtId="0">
      <sharedItems/>
    </cacheField>
    <cacheField name="federalFundingOtherSpecify" numFmtId="0">
      <sharedItems containsMixedTypes="1" containsNumber="1" containsInteger="1" minValue="0" maxValue="0"/>
    </cacheField>
    <cacheField name="Bed Type" numFmtId="0">
      <sharedItems containsMixedTypes="1" containsNumber="1" containsInteger="1" minValue="0" maxValue="0"/>
    </cacheField>
    <cacheField name="address1" numFmtId="0">
      <sharedItems containsMixedTypes="1" containsNumber="1" containsInteger="1" minValue="0" maxValue="0"/>
    </cacheField>
    <cacheField name="address2" numFmtId="0">
      <sharedItems containsMixedTypes="1" containsNumber="1" containsInteger="1" minValue="0" maxValue="0"/>
    </cacheField>
    <cacheField name="city" numFmtId="0">
      <sharedItems containsMixedTypes="1" containsNumber="1" containsInteger="1" minValue="0" maxValue="0"/>
    </cacheField>
    <cacheField name="state" numFmtId="0">
      <sharedItems containsMixedTypes="1" containsNumber="1" containsInteger="1" minValue="0" maxValue="0"/>
    </cacheField>
    <cacheField name="zip" numFmtId="0">
      <sharedItems containsMixedTypes="1" containsNumber="1" containsInteger="1" minValue="27028" maxValue="2935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6">
  <r>
    <n v="1"/>
    <s v="NC"/>
    <x v="0"/>
    <s v="NC-502"/>
    <s v="Submitted"/>
    <n v="2025"/>
    <x v="0"/>
    <n v="1483"/>
    <x v="0"/>
    <m/>
    <n v="1573"/>
    <d v="2025-01-27T00:00:00"/>
    <x v="0"/>
    <m/>
    <s v="#370828"/>
    <x v="0"/>
    <s v="C"/>
    <d v="2023-01-25T00:00:00"/>
    <x v="0"/>
    <d v="2007-10-16T00:00:00"/>
    <m/>
    <n v="0"/>
    <n v="0"/>
    <n v="0"/>
    <n v="0"/>
    <n v="0"/>
    <n v="0"/>
    <n v="1"/>
    <n v="0"/>
    <n v="0"/>
    <n v="0"/>
    <n v="0"/>
    <n v="0"/>
    <n v="0"/>
    <n v="0"/>
    <n v="0"/>
    <n v="0"/>
    <n v="0"/>
    <n v="0"/>
    <n v="0"/>
    <n v="0"/>
    <n v="0"/>
    <n v="0"/>
    <n v="0"/>
    <n v="0"/>
    <n v="0"/>
    <n v="0"/>
    <n v="0"/>
    <n v="0"/>
    <n v="0"/>
    <n v="0"/>
    <n v="0"/>
    <n v="0"/>
    <n v="0"/>
    <n v="0"/>
    <n v="0"/>
    <n v="0"/>
    <n v="0"/>
    <n v="0"/>
    <n v="0"/>
    <n v="0"/>
    <n v="0"/>
    <m/>
    <s v="SB-C"/>
    <x v="0"/>
    <s v="18 West Colony Place, Suite 250"/>
    <m/>
    <s v="Durham"/>
    <s v="NC"/>
    <s v="#27701"/>
    <n v="0"/>
    <n v="0"/>
    <n v="0"/>
    <n v="0"/>
    <n v="0"/>
    <n v="20"/>
    <n v="0"/>
    <n v="0"/>
    <n v="20"/>
    <n v="0"/>
    <n v="0"/>
    <n v="20"/>
    <n v="0"/>
    <m/>
    <m/>
    <n v="0"/>
    <n v="17"/>
    <n v="20"/>
    <d v="2025-06-11T00:00:00"/>
    <s v="Unusually low utilization last year due to repairs; this year's rate is normal due to regular turnover."/>
    <m/>
    <s v="No"/>
    <m/>
    <n v="2"/>
  </r>
  <r>
    <n v="2"/>
    <s v="NC"/>
    <x v="0"/>
    <s v="NC-502"/>
    <s v="Submitted"/>
    <n v="2025"/>
    <x v="0"/>
    <n v="1483"/>
    <x v="1"/>
    <m/>
    <n v="4544"/>
    <d v="2025-01-27T00:00:00"/>
    <x v="0"/>
    <m/>
    <s v="#370828"/>
    <x v="0"/>
    <s v="C"/>
    <d v="2020-01-29T00:00:00"/>
    <x v="0"/>
    <d v="2010-05-18T00:00:00"/>
    <m/>
    <n v="0"/>
    <n v="0"/>
    <n v="0"/>
    <n v="0"/>
    <n v="0"/>
    <n v="0"/>
    <n v="1"/>
    <n v="0"/>
    <n v="0"/>
    <n v="0"/>
    <n v="0"/>
    <n v="0"/>
    <n v="0"/>
    <n v="0"/>
    <n v="0"/>
    <n v="0"/>
    <n v="0"/>
    <n v="0"/>
    <n v="0"/>
    <n v="0"/>
    <n v="0"/>
    <n v="0"/>
    <n v="0"/>
    <n v="0"/>
    <n v="0"/>
    <n v="0"/>
    <n v="0"/>
    <n v="0"/>
    <n v="0"/>
    <n v="0"/>
    <n v="0"/>
    <n v="0"/>
    <n v="0"/>
    <n v="0"/>
    <n v="0"/>
    <n v="0"/>
    <n v="0"/>
    <n v="0"/>
    <n v="0"/>
    <n v="0"/>
    <n v="0"/>
    <m/>
    <s v="SB-C"/>
    <x v="0"/>
    <s v="501 E. Carver St."/>
    <m/>
    <s v="Durham"/>
    <s v="NC"/>
    <s v="#27704"/>
    <n v="0"/>
    <n v="0"/>
    <n v="0"/>
    <n v="0"/>
    <n v="0"/>
    <n v="20"/>
    <n v="0"/>
    <n v="0"/>
    <n v="20"/>
    <n v="0"/>
    <n v="0"/>
    <n v="20"/>
    <n v="0"/>
    <m/>
    <m/>
    <n v="0"/>
    <n v="16"/>
    <n v="20"/>
    <d v="2025-06-11T00:00:00"/>
    <s v="This site-based project has 1 bedroom units for adult only households. CE is redesigned their By Name List report to better account for these household adjustments between shelter and permanent housing referrals and this has improved the utilization rate."/>
    <m/>
    <s v="No"/>
    <m/>
    <n v="2"/>
  </r>
  <r>
    <n v="3"/>
    <s v="NC"/>
    <x v="0"/>
    <s v="NC-502"/>
    <s v="Submitted"/>
    <n v="2025"/>
    <x v="0"/>
    <n v="1483"/>
    <x v="2"/>
    <m/>
    <n v="4546"/>
    <d v="2025-01-27T00:00:00"/>
    <x v="0"/>
    <m/>
    <s v="#370828"/>
    <x v="0"/>
    <s v="C"/>
    <d v="2024-01-25T00:00:00"/>
    <x v="0"/>
    <d v="2010-05-18T00:00:00"/>
    <m/>
    <n v="0"/>
    <n v="0"/>
    <n v="0"/>
    <n v="0"/>
    <n v="0"/>
    <n v="0"/>
    <n v="1"/>
    <n v="0"/>
    <n v="0"/>
    <n v="0"/>
    <n v="0"/>
    <n v="0"/>
    <n v="0"/>
    <n v="0"/>
    <n v="0"/>
    <n v="0"/>
    <n v="0"/>
    <n v="0"/>
    <n v="0"/>
    <n v="0"/>
    <n v="0"/>
    <n v="0"/>
    <n v="0"/>
    <n v="0"/>
    <n v="0"/>
    <n v="0"/>
    <n v="0"/>
    <n v="0"/>
    <n v="0"/>
    <n v="0"/>
    <n v="0"/>
    <n v="0"/>
    <n v="0"/>
    <n v="0"/>
    <n v="0"/>
    <n v="0"/>
    <n v="0"/>
    <n v="0"/>
    <n v="0"/>
    <n v="0"/>
    <n v="0"/>
    <m/>
    <s v="SB-S"/>
    <x v="0"/>
    <s v="501 E. Carver St."/>
    <m/>
    <s v="Durham"/>
    <s v="NC"/>
    <s v="#27704"/>
    <n v="0"/>
    <n v="0"/>
    <n v="0"/>
    <n v="0"/>
    <n v="0"/>
    <n v="4"/>
    <n v="0"/>
    <n v="0"/>
    <n v="4"/>
    <n v="0"/>
    <n v="0"/>
    <n v="4"/>
    <n v="0"/>
    <m/>
    <m/>
    <n v="0"/>
    <n v="2"/>
    <n v="4"/>
    <d v="2025-06-12T00:00:00"/>
    <s v="Utilization was low this year due to evictions and repairs needed to units before they could be rented again."/>
    <m/>
    <s v="No"/>
    <m/>
    <n v="2"/>
  </r>
  <r>
    <n v="4"/>
    <s v="NC"/>
    <x v="0"/>
    <s v="NC-502"/>
    <s v="Submitted"/>
    <n v="2025"/>
    <x v="1"/>
    <n v="1479"/>
    <x v="3"/>
    <m/>
    <n v="4685"/>
    <d v="2025-01-27T00:00:00"/>
    <x v="0"/>
    <m/>
    <s v="#370828"/>
    <x v="0"/>
    <s v="C"/>
    <d v="2024-01-24T00:00:00"/>
    <x v="0"/>
    <d v="2011-05-01T00:00:00"/>
    <m/>
    <n v="0"/>
    <n v="0"/>
    <n v="0"/>
    <n v="0"/>
    <n v="0"/>
    <n v="0"/>
    <n v="1"/>
    <n v="0"/>
    <n v="0"/>
    <n v="0"/>
    <n v="0"/>
    <n v="0"/>
    <n v="0"/>
    <n v="0"/>
    <n v="0"/>
    <n v="0"/>
    <n v="0"/>
    <n v="0"/>
    <n v="0"/>
    <n v="0"/>
    <n v="0"/>
    <n v="0"/>
    <n v="0"/>
    <n v="0"/>
    <n v="0"/>
    <n v="0"/>
    <n v="0"/>
    <n v="0"/>
    <n v="0"/>
    <n v="0"/>
    <n v="0"/>
    <n v="0"/>
    <n v="0"/>
    <n v="0"/>
    <n v="0"/>
    <n v="0"/>
    <n v="0"/>
    <n v="0"/>
    <n v="0"/>
    <n v="0"/>
    <n v="0"/>
    <m/>
    <s v="TB"/>
    <x v="0"/>
    <s v="5200 W. Paramount Parkway"/>
    <s v="Suite 200"/>
    <s v="Morrisville"/>
    <s v="NC"/>
    <s v="#27703"/>
    <n v="10"/>
    <n v="3"/>
    <n v="0"/>
    <n v="0"/>
    <n v="10"/>
    <n v="16"/>
    <n v="0"/>
    <n v="0"/>
    <n v="16"/>
    <n v="0"/>
    <n v="0"/>
    <n v="26"/>
    <n v="0"/>
    <m/>
    <m/>
    <n v="0"/>
    <n v="26"/>
    <n v="26"/>
    <d v="2025-06-11T00:00:00"/>
    <s v="1 household member exited since last year's HIC."/>
    <m/>
    <s v="No"/>
    <m/>
    <n v="2"/>
  </r>
  <r>
    <n v="5"/>
    <s v="NC"/>
    <x v="0"/>
    <s v="NC-502"/>
    <s v="Submitted"/>
    <n v="2025"/>
    <x v="2"/>
    <n v="1620"/>
    <x v="4"/>
    <m/>
    <n v="5004"/>
    <d v="2025-01-27T00:00:00"/>
    <x v="1"/>
    <s v="F"/>
    <s v="#379063"/>
    <x v="1"/>
    <s v="C"/>
    <d v="2023-05-01T00:00:00"/>
    <x v="1"/>
    <d v="2010-01-01T00:00:00"/>
    <m/>
    <n v="0"/>
    <n v="0"/>
    <n v="0"/>
    <n v="0"/>
    <n v="0"/>
    <n v="0"/>
    <n v="0"/>
    <n v="0"/>
    <n v="0"/>
    <n v="0"/>
    <n v="0"/>
    <n v="0"/>
    <n v="0"/>
    <n v="0"/>
    <n v="0"/>
    <n v="0"/>
    <n v="0"/>
    <n v="0"/>
    <n v="0"/>
    <n v="0"/>
    <n v="0"/>
    <n v="0"/>
    <n v="0"/>
    <n v="0"/>
    <n v="0"/>
    <n v="0"/>
    <n v="0"/>
    <n v="0"/>
    <n v="0"/>
    <n v="0"/>
    <n v="0"/>
    <n v="0"/>
    <n v="0"/>
    <n v="0"/>
    <n v="0"/>
    <n v="0"/>
    <n v="0"/>
    <n v="0"/>
    <n v="0"/>
    <n v="0"/>
    <n v="1"/>
    <m/>
    <s v="SB-S"/>
    <x v="1"/>
    <s v="206 North Dillard Street"/>
    <m/>
    <s v="Durham"/>
    <s v="NC"/>
    <s v="#27701"/>
    <n v="12"/>
    <n v="4"/>
    <n v="0"/>
    <n v="0"/>
    <n v="0"/>
    <n v="3"/>
    <n v="0"/>
    <n v="0"/>
    <n v="0"/>
    <n v="0"/>
    <n v="0"/>
    <n v="15"/>
    <n v="0"/>
    <m/>
    <m/>
    <n v="0"/>
    <n v="10"/>
    <n v="15"/>
    <d v="2025-06-11T00:00:00"/>
    <s v="Beds are able be adjusted depending on the size of a family between Household Types."/>
    <m/>
    <s v="No"/>
    <m/>
    <n v="2"/>
  </r>
  <r>
    <n v="6"/>
    <s v="NC"/>
    <x v="0"/>
    <s v="NC-502"/>
    <s v="Submitted"/>
    <n v="2025"/>
    <x v="3"/>
    <n v="1746"/>
    <x v="5"/>
    <m/>
    <n v="5230"/>
    <d v="2025-01-27T00:00:00"/>
    <x v="0"/>
    <m/>
    <s v="#379063"/>
    <x v="0"/>
    <s v="C"/>
    <d v="2024-01-24T00:00:00"/>
    <x v="0"/>
    <d v="2012-01-25T00:00:00"/>
    <m/>
    <n v="0"/>
    <n v="0"/>
    <n v="0"/>
    <n v="0"/>
    <n v="0"/>
    <n v="0"/>
    <n v="1"/>
    <n v="0"/>
    <n v="0"/>
    <n v="0"/>
    <n v="0"/>
    <n v="0"/>
    <n v="0"/>
    <n v="0"/>
    <n v="0"/>
    <n v="0"/>
    <n v="0"/>
    <n v="0"/>
    <n v="0"/>
    <n v="0"/>
    <n v="0"/>
    <n v="0"/>
    <n v="0"/>
    <n v="0"/>
    <n v="0"/>
    <n v="0"/>
    <n v="0"/>
    <n v="0"/>
    <n v="0"/>
    <n v="0"/>
    <n v="0"/>
    <n v="0"/>
    <n v="0"/>
    <n v="0"/>
    <n v="0"/>
    <n v="0"/>
    <n v="0"/>
    <n v="0"/>
    <n v="0"/>
    <n v="0"/>
    <n v="0"/>
    <m/>
    <s v="TB"/>
    <x v="0"/>
    <s v="330 E. Main St."/>
    <m/>
    <s v="Durham"/>
    <s v="NC"/>
    <s v="#27701"/>
    <n v="22"/>
    <n v="6"/>
    <n v="0"/>
    <n v="0"/>
    <n v="22"/>
    <n v="8"/>
    <n v="0"/>
    <n v="0"/>
    <n v="8"/>
    <n v="0"/>
    <n v="0"/>
    <n v="30"/>
    <n v="0"/>
    <m/>
    <m/>
    <n v="0"/>
    <n v="30"/>
    <n v="30"/>
    <d v="2025-06-11T00:00:00"/>
    <s v="Slight movement between household types, but the same number of clients served."/>
    <m/>
    <s v="No"/>
    <m/>
    <n v="2"/>
  </r>
  <r>
    <n v="7"/>
    <s v="NC"/>
    <x v="0"/>
    <s v="NC-502"/>
    <s v="Submitted"/>
    <n v="2025"/>
    <x v="0"/>
    <n v="1483"/>
    <x v="6"/>
    <m/>
    <n v="5249"/>
    <d v="2025-01-27T00:00:00"/>
    <x v="2"/>
    <m/>
    <s v="#379063"/>
    <x v="0"/>
    <s v="C"/>
    <d v="2025-01-27T00:00:00"/>
    <x v="0"/>
    <d v="2014-01-29T00:00:00"/>
    <m/>
    <n v="0"/>
    <n v="1"/>
    <n v="0"/>
    <n v="0"/>
    <n v="0"/>
    <n v="0"/>
    <n v="0"/>
    <n v="0"/>
    <n v="0"/>
    <n v="0"/>
    <n v="0"/>
    <n v="0"/>
    <n v="0"/>
    <n v="0"/>
    <n v="0"/>
    <n v="0"/>
    <n v="0"/>
    <n v="0"/>
    <n v="0"/>
    <n v="0"/>
    <n v="0"/>
    <n v="0"/>
    <n v="0"/>
    <n v="0"/>
    <n v="0"/>
    <n v="0"/>
    <n v="0"/>
    <n v="0"/>
    <n v="0"/>
    <n v="0"/>
    <n v="0"/>
    <n v="0"/>
    <n v="0"/>
    <n v="0"/>
    <n v="0"/>
    <n v="0"/>
    <n v="0"/>
    <n v="0"/>
    <n v="0"/>
    <n v="0"/>
    <n v="0"/>
    <m/>
    <s v="TB"/>
    <x v="0"/>
    <s v="18 West Colony Place, Suite 250"/>
    <m/>
    <s v="Durham"/>
    <s v="NC"/>
    <s v="#27707"/>
    <n v="24"/>
    <n v="8"/>
    <n v="0"/>
    <n v="0"/>
    <n v="0"/>
    <n v="10"/>
    <n v="0"/>
    <n v="0"/>
    <n v="0"/>
    <n v="0"/>
    <n v="0"/>
    <n v="34"/>
    <n v="0"/>
    <m/>
    <m/>
    <n v="0"/>
    <n v="34"/>
    <n v="34"/>
    <d v="2025-06-11T00:00:00"/>
    <s v="This project has a very similar capacity to last year."/>
    <m/>
    <s v="No"/>
    <m/>
    <n v="2"/>
  </r>
  <r>
    <n v="8"/>
    <s v="NC"/>
    <x v="0"/>
    <s v="NC-502"/>
    <s v="Submitted"/>
    <n v="2025"/>
    <x v="4"/>
    <n v="1048"/>
    <x v="7"/>
    <m/>
    <n v="5363"/>
    <d v="2025-01-27T00:00:00"/>
    <x v="3"/>
    <m/>
    <s v="#379063"/>
    <x v="0"/>
    <s v="C"/>
    <d v="2015-01-29T00:00:00"/>
    <x v="0"/>
    <d v="2011-03-01T00:00:00"/>
    <m/>
    <n v="0"/>
    <n v="0"/>
    <n v="0"/>
    <n v="0"/>
    <n v="0"/>
    <n v="0"/>
    <n v="0"/>
    <n v="0"/>
    <n v="0"/>
    <n v="0"/>
    <n v="0"/>
    <n v="0"/>
    <n v="0"/>
    <n v="0"/>
    <n v="0"/>
    <n v="0"/>
    <n v="0"/>
    <n v="0"/>
    <n v="0"/>
    <n v="0"/>
    <n v="0"/>
    <n v="0"/>
    <n v="1"/>
    <n v="0"/>
    <n v="0"/>
    <n v="0"/>
    <n v="0"/>
    <n v="0"/>
    <n v="0"/>
    <n v="0"/>
    <n v="0"/>
    <n v="0"/>
    <n v="0"/>
    <n v="0"/>
    <n v="0"/>
    <n v="0"/>
    <n v="0"/>
    <n v="0"/>
    <n v="0"/>
    <n v="0"/>
    <n v="0"/>
    <m/>
    <s v="SB-C"/>
    <x v="0"/>
    <s v="1820 James St."/>
    <m/>
    <s v="Durham"/>
    <s v="NC"/>
    <s v="#27707"/>
    <n v="0"/>
    <n v="0"/>
    <n v="0"/>
    <n v="0"/>
    <n v="0"/>
    <n v="20"/>
    <n v="20"/>
    <n v="0"/>
    <n v="0"/>
    <n v="0"/>
    <n v="0"/>
    <n v="20"/>
    <n v="0"/>
    <m/>
    <m/>
    <n v="0"/>
    <n v="8"/>
    <n v="20"/>
    <d v="2025-06-11T00:00:00"/>
    <s v="The utilization is correct, the % varies based on how many veterans apply to our program and are approved by the VA for GPD."/>
    <m/>
    <s v="No"/>
    <m/>
    <n v="2"/>
  </r>
  <r>
    <n v="9"/>
    <s v="NC"/>
    <x v="0"/>
    <s v="NC-502"/>
    <s v="Submitted"/>
    <n v="2025"/>
    <x v="3"/>
    <n v="1746"/>
    <x v="8"/>
    <m/>
    <n v="5364"/>
    <d v="2025-01-27T00:00:00"/>
    <x v="0"/>
    <m/>
    <s v="#379063"/>
    <x v="0"/>
    <s v="C"/>
    <d v="2025-01-27T00:00:00"/>
    <x v="0"/>
    <d v="2011-03-01T00:00:00"/>
    <m/>
    <n v="0"/>
    <n v="0"/>
    <n v="0"/>
    <n v="0"/>
    <n v="0"/>
    <n v="0"/>
    <n v="0"/>
    <n v="0"/>
    <n v="0"/>
    <n v="0"/>
    <n v="0"/>
    <n v="0"/>
    <n v="0"/>
    <n v="0"/>
    <n v="0"/>
    <n v="0"/>
    <n v="0"/>
    <n v="1"/>
    <n v="0"/>
    <n v="0"/>
    <n v="0"/>
    <n v="0"/>
    <n v="0"/>
    <n v="0"/>
    <n v="0"/>
    <n v="0"/>
    <n v="0"/>
    <n v="0"/>
    <n v="0"/>
    <n v="0"/>
    <n v="0"/>
    <n v="0"/>
    <n v="0"/>
    <n v="0"/>
    <n v="0"/>
    <n v="0"/>
    <n v="0"/>
    <n v="0"/>
    <n v="0"/>
    <n v="0"/>
    <n v="0"/>
    <m/>
    <s v="TB"/>
    <x v="0"/>
    <s v="330 E. Main St."/>
    <m/>
    <s v="Durham"/>
    <s v="NC"/>
    <s v="#27701"/>
    <n v="33"/>
    <n v="9"/>
    <n v="33"/>
    <n v="0"/>
    <n v="0"/>
    <n v="126"/>
    <n v="126"/>
    <n v="0"/>
    <n v="0"/>
    <n v="0"/>
    <n v="0"/>
    <n v="159"/>
    <n v="0"/>
    <m/>
    <m/>
    <n v="0"/>
    <n v="159"/>
    <n v="159"/>
    <d v="2025-06-11T00:00:00"/>
    <s v="There has been normal voucher turnover resulting in a change of the household configurations."/>
    <m/>
    <s v="No"/>
    <m/>
    <n v="2"/>
  </r>
  <r>
    <n v="10"/>
    <s v="NC"/>
    <x v="0"/>
    <s v="NC-502"/>
    <s v="Submitted"/>
    <n v="2025"/>
    <x v="5"/>
    <n v="5367"/>
    <x v="9"/>
    <m/>
    <n v="5368"/>
    <d v="2025-01-27T00:00:00"/>
    <x v="1"/>
    <s v="F"/>
    <s v="#379063"/>
    <x v="0"/>
    <s v="C"/>
    <d v="2016-01-27T00:00:00"/>
    <x v="0"/>
    <d v="2012-10-04T00:00:00"/>
    <m/>
    <n v="0"/>
    <n v="0"/>
    <n v="0"/>
    <n v="0"/>
    <n v="0"/>
    <n v="0"/>
    <n v="0"/>
    <n v="0"/>
    <n v="0"/>
    <n v="0"/>
    <n v="0"/>
    <n v="0"/>
    <n v="0"/>
    <n v="0"/>
    <n v="0"/>
    <n v="0"/>
    <n v="0"/>
    <n v="0"/>
    <n v="0"/>
    <n v="0"/>
    <n v="0"/>
    <n v="0"/>
    <n v="0"/>
    <n v="0"/>
    <n v="0"/>
    <n v="1"/>
    <n v="0"/>
    <n v="0"/>
    <n v="0"/>
    <n v="0"/>
    <n v="0"/>
    <n v="0"/>
    <n v="0"/>
    <n v="0"/>
    <n v="0"/>
    <n v="0"/>
    <n v="0"/>
    <n v="0"/>
    <n v="0"/>
    <n v="0"/>
    <n v="0"/>
    <m/>
    <s v="SB-C"/>
    <x v="0"/>
    <s v="2608 Parmell Lane"/>
    <m/>
    <s v="Durham"/>
    <s v="NC"/>
    <s v="#27703"/>
    <n v="0"/>
    <n v="0"/>
    <n v="0"/>
    <n v="0"/>
    <n v="0"/>
    <n v="12"/>
    <n v="12"/>
    <n v="0"/>
    <n v="0"/>
    <n v="0"/>
    <n v="0"/>
    <n v="12"/>
    <n v="0"/>
    <m/>
    <m/>
    <n v="0"/>
    <n v="12"/>
    <n v="12"/>
    <d v="2025-06-11T00:00:00"/>
    <m/>
    <m/>
    <s v="No"/>
    <m/>
    <n v="2"/>
  </r>
  <r>
    <n v="11"/>
    <s v="NC"/>
    <x v="0"/>
    <s v="NC-502"/>
    <s v="Submitted"/>
    <n v="2025"/>
    <x v="0"/>
    <n v="1483"/>
    <x v="10"/>
    <m/>
    <n v="5375"/>
    <d v="2025-01-27T00:00:00"/>
    <x v="0"/>
    <m/>
    <s v="#379063"/>
    <x v="0"/>
    <s v="C"/>
    <d v="2025-01-27T00:00:00"/>
    <x v="0"/>
    <d v="2012-09-01T00:00:00"/>
    <m/>
    <n v="0"/>
    <n v="0"/>
    <n v="0"/>
    <n v="0"/>
    <n v="0"/>
    <n v="0"/>
    <n v="1"/>
    <n v="0"/>
    <n v="0"/>
    <n v="0"/>
    <n v="0"/>
    <n v="0"/>
    <n v="0"/>
    <n v="0"/>
    <n v="0"/>
    <n v="0"/>
    <n v="0"/>
    <n v="0"/>
    <n v="0"/>
    <n v="0"/>
    <n v="0"/>
    <n v="0"/>
    <n v="0"/>
    <n v="0"/>
    <n v="0"/>
    <n v="0"/>
    <n v="0"/>
    <n v="0"/>
    <n v="0"/>
    <n v="0"/>
    <n v="0"/>
    <n v="0"/>
    <n v="0"/>
    <n v="0"/>
    <n v="0"/>
    <n v="0"/>
    <n v="0"/>
    <n v="0"/>
    <n v="0"/>
    <n v="0"/>
    <n v="0"/>
    <m/>
    <s v="TB"/>
    <x v="0"/>
    <s v="18 West Colony Place, Suite 250"/>
    <m/>
    <s v="Durham"/>
    <s v="NC"/>
    <s v="#27703"/>
    <n v="9"/>
    <n v="4"/>
    <n v="0"/>
    <n v="0"/>
    <n v="9"/>
    <n v="11"/>
    <n v="0"/>
    <n v="0"/>
    <n v="11"/>
    <n v="0"/>
    <n v="0"/>
    <n v="20"/>
    <n v="0"/>
    <m/>
    <m/>
    <n v="0"/>
    <n v="20"/>
    <n v="20"/>
    <d v="2025-06-11T00:00:00"/>
    <s v="Last year's PIT was unusually low for this project due to recent exits. 20 confirmed for this year's count."/>
    <m/>
    <s v="No"/>
    <m/>
    <n v="2"/>
  </r>
  <r>
    <n v="12"/>
    <s v="NC"/>
    <x v="0"/>
    <s v="NC-502"/>
    <s v="Submitted"/>
    <n v="2025"/>
    <x v="6"/>
    <n v="4581"/>
    <x v="11"/>
    <m/>
    <n v="5454"/>
    <d v="2025-01-27T00:00:00"/>
    <x v="2"/>
    <m/>
    <s v="#379063"/>
    <x v="0"/>
    <s v="C"/>
    <d v="2025-01-27T00:00:00"/>
    <x v="0"/>
    <d v="2013-10-01T00:00:00"/>
    <m/>
    <n v="0"/>
    <n v="0"/>
    <n v="0"/>
    <n v="0"/>
    <n v="0"/>
    <n v="0"/>
    <n v="0"/>
    <n v="0"/>
    <n v="0"/>
    <n v="0"/>
    <n v="0"/>
    <n v="0"/>
    <n v="0"/>
    <n v="0"/>
    <n v="0"/>
    <n v="0"/>
    <n v="0"/>
    <n v="0"/>
    <n v="1"/>
    <n v="0"/>
    <n v="0"/>
    <n v="0"/>
    <n v="0"/>
    <n v="0"/>
    <n v="0"/>
    <n v="0"/>
    <n v="0"/>
    <n v="0"/>
    <n v="0"/>
    <n v="0"/>
    <n v="0"/>
    <n v="0"/>
    <n v="0"/>
    <n v="0"/>
    <n v="0"/>
    <n v="0"/>
    <n v="0"/>
    <n v="0"/>
    <n v="0"/>
    <n v="0"/>
    <n v="0"/>
    <m/>
    <s v="TB"/>
    <x v="0"/>
    <s v="3710 University Drive, St#218"/>
    <m/>
    <s v="Durham"/>
    <s v="NC"/>
    <s v="#27707"/>
    <n v="20"/>
    <n v="5"/>
    <n v="20"/>
    <n v="0"/>
    <n v="0"/>
    <n v="59"/>
    <n v="59"/>
    <n v="0"/>
    <n v="0"/>
    <n v="0"/>
    <n v="0"/>
    <n v="79"/>
    <n v="0"/>
    <m/>
    <m/>
    <n v="0"/>
    <n v="79"/>
    <n v="79"/>
    <d v="2025-06-11T00:00:00"/>
    <s v="SSVF grants are awarded across COC boundaries and more affordable housing was found in Durham this year, as opposed to other COCs in the same catchment area. Additionally, there were larger families than on average (one 6 person, one 5 person household)"/>
    <m/>
    <s v="No"/>
    <m/>
    <n v="2"/>
  </r>
  <r>
    <n v="13"/>
    <s v="NC"/>
    <x v="0"/>
    <s v="NC-502"/>
    <s v="Submitted"/>
    <n v="2025"/>
    <x v="0"/>
    <n v="1483"/>
    <x v="12"/>
    <m/>
    <n v="5798"/>
    <d v="2025-01-27T00:00:00"/>
    <x v="0"/>
    <m/>
    <s v="#379063"/>
    <x v="0"/>
    <s v="C"/>
    <d v="2025-01-27T00:00:00"/>
    <x v="0"/>
    <d v="2015-01-15T00:00:00"/>
    <m/>
    <n v="0"/>
    <n v="0"/>
    <n v="0"/>
    <n v="0"/>
    <n v="0"/>
    <n v="0"/>
    <n v="1"/>
    <n v="0"/>
    <n v="0"/>
    <n v="0"/>
    <n v="0"/>
    <n v="0"/>
    <n v="0"/>
    <n v="0"/>
    <n v="0"/>
    <n v="0"/>
    <n v="0"/>
    <n v="0"/>
    <n v="0"/>
    <n v="0"/>
    <n v="0"/>
    <n v="0"/>
    <n v="0"/>
    <n v="0"/>
    <n v="0"/>
    <n v="0"/>
    <n v="0"/>
    <n v="0"/>
    <n v="0"/>
    <n v="0"/>
    <n v="0"/>
    <n v="0"/>
    <n v="0"/>
    <n v="0"/>
    <n v="0"/>
    <n v="0"/>
    <n v="0"/>
    <n v="0"/>
    <n v="0"/>
    <n v="0"/>
    <n v="0"/>
    <m/>
    <s v="TB"/>
    <x v="0"/>
    <s v="18 West Colony Place, Suite 250"/>
    <m/>
    <s v="Durham"/>
    <s v="NC"/>
    <s v="#27703"/>
    <n v="0"/>
    <n v="0"/>
    <n v="0"/>
    <n v="0"/>
    <n v="0"/>
    <n v="11"/>
    <n v="0"/>
    <n v="0"/>
    <n v="11"/>
    <n v="0"/>
    <n v="0"/>
    <n v="11"/>
    <n v="0"/>
    <m/>
    <m/>
    <n v="0"/>
    <n v="11"/>
    <n v="11"/>
    <d v="2025-06-11T00:00:00"/>
    <s v="Two single households exited recently"/>
    <m/>
    <s v="No"/>
    <m/>
    <n v="2"/>
  </r>
  <r>
    <n v="14"/>
    <s v="NC"/>
    <x v="0"/>
    <s v="NC-502"/>
    <s v="Submitted"/>
    <n v="2025"/>
    <x v="7"/>
    <n v="5830"/>
    <x v="13"/>
    <m/>
    <n v="5831"/>
    <d v="2025-01-27T00:00:00"/>
    <x v="0"/>
    <m/>
    <s v="#370828"/>
    <x v="0"/>
    <s v="C"/>
    <d v="2024-01-31T00:00:00"/>
    <x v="0"/>
    <d v="2012-01-25T00:00:00"/>
    <m/>
    <n v="0"/>
    <n v="0"/>
    <n v="0"/>
    <n v="0"/>
    <n v="0"/>
    <n v="0"/>
    <n v="1"/>
    <n v="0"/>
    <n v="0"/>
    <n v="0"/>
    <n v="0"/>
    <n v="0"/>
    <n v="0"/>
    <n v="0"/>
    <n v="0"/>
    <n v="0"/>
    <n v="0"/>
    <n v="0"/>
    <n v="0"/>
    <n v="0"/>
    <n v="0"/>
    <n v="0"/>
    <n v="0"/>
    <n v="0"/>
    <n v="0"/>
    <n v="0"/>
    <n v="0"/>
    <n v="0"/>
    <n v="0"/>
    <n v="0"/>
    <n v="0"/>
    <n v="0"/>
    <n v="0"/>
    <n v="0"/>
    <n v="0"/>
    <n v="0"/>
    <n v="0"/>
    <n v="0"/>
    <n v="0"/>
    <n v="0"/>
    <n v="0"/>
    <m/>
    <s v="TB"/>
    <x v="0"/>
    <s v="624 West Jones St."/>
    <m/>
    <s v="Raleigh"/>
    <s v="NC"/>
    <s v="#27705"/>
    <n v="0"/>
    <n v="0"/>
    <n v="0"/>
    <n v="0"/>
    <n v="0"/>
    <n v="5"/>
    <n v="5"/>
    <n v="0"/>
    <n v="0"/>
    <n v="0"/>
    <n v="0"/>
    <n v="5"/>
    <n v="0"/>
    <m/>
    <m/>
    <n v="0"/>
    <n v="5"/>
    <n v="5"/>
    <d v="2025-06-11T00:00:00"/>
    <s v="This project is the result of a commitment APR and works collaboratively with other CoC programs. 6 clients are being reported under the Durham Housing Authority's HUD VASH project that enters data into HMIS."/>
    <s v="This project is the result of a commitment APR and works collaboratively with other CoC programs."/>
    <s v="No"/>
    <m/>
    <n v="2"/>
  </r>
  <r>
    <n v="15"/>
    <s v="NC"/>
    <x v="0"/>
    <s v="NC-502"/>
    <s v="Submitted"/>
    <n v="2025"/>
    <x v="8"/>
    <n v="1562"/>
    <x v="14"/>
    <m/>
    <n v="5837"/>
    <d v="2025-01-27T00:00:00"/>
    <x v="1"/>
    <s v="F"/>
    <s v="#370828"/>
    <x v="0"/>
    <s v="C"/>
    <d v="2020-08-01T00:00:00"/>
    <x v="0"/>
    <d v="2015-08-15T00:00:00"/>
    <m/>
    <n v="0"/>
    <n v="0"/>
    <n v="0"/>
    <n v="0"/>
    <n v="0"/>
    <n v="0"/>
    <n v="0"/>
    <n v="0"/>
    <n v="0"/>
    <n v="0"/>
    <n v="0"/>
    <n v="0"/>
    <n v="0"/>
    <n v="0"/>
    <n v="0"/>
    <n v="0"/>
    <n v="0"/>
    <n v="0"/>
    <n v="0"/>
    <n v="0"/>
    <n v="0"/>
    <n v="0"/>
    <n v="0"/>
    <n v="0"/>
    <n v="0"/>
    <n v="0"/>
    <n v="0"/>
    <n v="0"/>
    <n v="0"/>
    <n v="0"/>
    <n v="0"/>
    <n v="0"/>
    <n v="0"/>
    <n v="0"/>
    <n v="0"/>
    <n v="0"/>
    <n v="0"/>
    <n v="0"/>
    <n v="0"/>
    <n v="0"/>
    <n v="1"/>
    <s v="Private/Local"/>
    <s v="SB-S"/>
    <x v="0"/>
    <s v="410 Liberty Street"/>
    <s v="P.O. Box 249"/>
    <s v="Durham"/>
    <s v="NC"/>
    <s v="#27702"/>
    <n v="32"/>
    <n v="8"/>
    <n v="0"/>
    <n v="0"/>
    <n v="0"/>
    <n v="0"/>
    <n v="0"/>
    <n v="0"/>
    <n v="0"/>
    <n v="0"/>
    <n v="0"/>
    <n v="32"/>
    <n v="0"/>
    <m/>
    <m/>
    <n v="0"/>
    <n v="13"/>
    <n v="32"/>
    <d v="2025-06-11T00:00:00"/>
    <s v="The low bed utilization does not reflect the 75% unit utilization. Families were relatively small this year ; one was a two parent family but all  6 families had one child. Families are sheltered in separate rooms to protect their privacy. This project receives centralized referrals from Coordinated prioritized by need."/>
    <m/>
    <s v="No"/>
    <m/>
    <n v="2"/>
  </r>
  <r>
    <n v="16"/>
    <s v="NC"/>
    <x v="0"/>
    <s v="NC-502"/>
    <s v="Submitted"/>
    <n v="2025"/>
    <x v="8"/>
    <n v="1562"/>
    <x v="15"/>
    <m/>
    <n v="5838"/>
    <d v="2025-01-27T00:00:00"/>
    <x v="1"/>
    <s v="F"/>
    <s v="#379063"/>
    <x v="0"/>
    <s v="C"/>
    <d v="2024-10-01T00:00:00"/>
    <x v="0"/>
    <d v="2015-08-15T00:00:00"/>
    <m/>
    <n v="0"/>
    <n v="0"/>
    <n v="0"/>
    <n v="0"/>
    <n v="0"/>
    <n v="0"/>
    <n v="0"/>
    <n v="0"/>
    <n v="0"/>
    <n v="0"/>
    <n v="0"/>
    <n v="0"/>
    <n v="0"/>
    <n v="0"/>
    <n v="0"/>
    <n v="0"/>
    <n v="0"/>
    <n v="0"/>
    <n v="0"/>
    <n v="0"/>
    <n v="0"/>
    <n v="0"/>
    <n v="0"/>
    <n v="0"/>
    <n v="0"/>
    <n v="0"/>
    <n v="0"/>
    <n v="0"/>
    <n v="0"/>
    <n v="0"/>
    <n v="0"/>
    <n v="0"/>
    <n v="0"/>
    <n v="0"/>
    <n v="0"/>
    <n v="0"/>
    <n v="0"/>
    <n v="0"/>
    <n v="0"/>
    <n v="0"/>
    <n v="1"/>
    <s v="Private/Local"/>
    <s v="SB-S"/>
    <x v="0"/>
    <s v="410 Liberty Street"/>
    <s v="P.O. Box 249"/>
    <s v="Durham"/>
    <s v="NC"/>
    <s v="#27702"/>
    <n v="0"/>
    <n v="0"/>
    <n v="0"/>
    <n v="0"/>
    <n v="0"/>
    <n v="76"/>
    <n v="0"/>
    <n v="0"/>
    <n v="0"/>
    <n v="0"/>
    <n v="0"/>
    <n v="76"/>
    <n v="0"/>
    <m/>
    <m/>
    <n v="0"/>
    <n v="70"/>
    <n v="76"/>
    <d v="2025-06-11T00:00:00"/>
    <s v="12 beds were previously unavailable and under rehabilitation"/>
    <m/>
    <s v="No"/>
    <m/>
    <n v="2"/>
  </r>
  <r>
    <n v="17"/>
    <s v="NC"/>
    <x v="0"/>
    <s v="NC-502"/>
    <s v="Submitted"/>
    <n v="2025"/>
    <x v="0"/>
    <n v="1483"/>
    <x v="16"/>
    <m/>
    <n v="6131"/>
    <d v="2025-01-27T00:00:00"/>
    <x v="2"/>
    <m/>
    <s v="#379063"/>
    <x v="0"/>
    <s v="C"/>
    <d v="2025-01-27T00:00:00"/>
    <x v="0"/>
    <d v="2015-10-01T00:00:00"/>
    <m/>
    <n v="0"/>
    <n v="1"/>
    <n v="0"/>
    <n v="0"/>
    <n v="0"/>
    <n v="0"/>
    <n v="0"/>
    <n v="0"/>
    <n v="0"/>
    <n v="0"/>
    <n v="0"/>
    <n v="0"/>
    <n v="0"/>
    <n v="0"/>
    <n v="0"/>
    <n v="0"/>
    <n v="0"/>
    <n v="0"/>
    <n v="0"/>
    <n v="0"/>
    <n v="0"/>
    <n v="0"/>
    <n v="0"/>
    <n v="0"/>
    <n v="0"/>
    <n v="0"/>
    <n v="0"/>
    <n v="0"/>
    <n v="0"/>
    <n v="0"/>
    <n v="0"/>
    <n v="0"/>
    <n v="0"/>
    <n v="0"/>
    <n v="0"/>
    <n v="0"/>
    <n v="0"/>
    <n v="0"/>
    <n v="0"/>
    <n v="0"/>
    <n v="0"/>
    <m/>
    <s v="TB"/>
    <x v="0"/>
    <s v="18 West Colony Place, Suite 250"/>
    <m/>
    <s v="Durham"/>
    <s v="NC"/>
    <s v="#27703"/>
    <n v="22"/>
    <n v="5"/>
    <n v="0"/>
    <n v="0"/>
    <n v="0"/>
    <n v="8"/>
    <n v="0"/>
    <n v="0"/>
    <n v="0"/>
    <n v="0"/>
    <n v="0"/>
    <n v="30"/>
    <n v="0"/>
    <m/>
    <m/>
    <n v="0"/>
    <n v="30"/>
    <n v="30"/>
    <d v="2025-06-11T00:00:00"/>
    <s v="Slight increase due in part to larger families enrolled this year."/>
    <m/>
    <s v="No"/>
    <m/>
    <n v="2"/>
  </r>
  <r>
    <n v="18"/>
    <s v="NC"/>
    <x v="0"/>
    <s v="NC-502"/>
    <s v="Submitted"/>
    <n v="2025"/>
    <x v="9"/>
    <n v="7070"/>
    <x v="17"/>
    <m/>
    <n v="7071"/>
    <d v="2025-01-27T00:00:00"/>
    <x v="1"/>
    <s v="F"/>
    <s v="#370828"/>
    <x v="0"/>
    <s v="C"/>
    <d v="2024-01-24T00:00:00"/>
    <x v="0"/>
    <d v="2012-12-01T00:00:00"/>
    <m/>
    <n v="1"/>
    <n v="0"/>
    <n v="0"/>
    <n v="0"/>
    <n v="0"/>
    <n v="0"/>
    <n v="0"/>
    <n v="0"/>
    <n v="0"/>
    <n v="0"/>
    <n v="0"/>
    <n v="0"/>
    <n v="0"/>
    <n v="0"/>
    <n v="0"/>
    <n v="0"/>
    <n v="0"/>
    <n v="0"/>
    <n v="0"/>
    <n v="0"/>
    <n v="0"/>
    <n v="0"/>
    <n v="0"/>
    <n v="0"/>
    <n v="0"/>
    <n v="0"/>
    <n v="0"/>
    <n v="0"/>
    <n v="0"/>
    <n v="0"/>
    <n v="0"/>
    <n v="0"/>
    <n v="0"/>
    <n v="0"/>
    <n v="0"/>
    <n v="0"/>
    <n v="0"/>
    <n v="0"/>
    <n v="0"/>
    <n v="0"/>
    <n v="1"/>
    <s v="Local Dedicated Housing Funds"/>
    <s v="SB-S"/>
    <x v="0"/>
    <s v="300 North Queen Street"/>
    <m/>
    <s v="Durham"/>
    <s v="NC"/>
    <s v="#27701"/>
    <n v="67"/>
    <n v="20"/>
    <n v="0"/>
    <n v="0"/>
    <n v="0"/>
    <n v="0"/>
    <n v="0"/>
    <n v="0"/>
    <n v="0"/>
    <n v="0"/>
    <n v="0"/>
    <n v="67"/>
    <n v="0"/>
    <m/>
    <m/>
    <n v="0"/>
    <n v="63"/>
    <n v="67"/>
    <d v="2025-06-11T00:00:00"/>
    <m/>
    <m/>
    <s v="No"/>
    <m/>
    <n v="2"/>
  </r>
  <r>
    <n v="19"/>
    <s v="NC"/>
    <x v="0"/>
    <s v="NC-502"/>
    <s v="Submitted"/>
    <n v="2025"/>
    <x v="8"/>
    <n v="1562"/>
    <x v="18"/>
    <m/>
    <n v="7168"/>
    <d v="2025-01-27T00:00:00"/>
    <x v="2"/>
    <m/>
    <s v="#379063"/>
    <x v="0"/>
    <s v="C"/>
    <d v="2025-01-27T00:00:00"/>
    <x v="0"/>
    <d v="2017-03-01T00:00:00"/>
    <m/>
    <n v="0"/>
    <n v="0"/>
    <n v="0"/>
    <n v="0"/>
    <n v="0"/>
    <n v="0"/>
    <n v="0"/>
    <n v="1"/>
    <n v="0"/>
    <n v="0"/>
    <n v="0"/>
    <n v="0"/>
    <n v="0"/>
    <n v="0"/>
    <n v="0"/>
    <n v="0"/>
    <n v="0"/>
    <n v="0"/>
    <n v="0"/>
    <n v="0"/>
    <n v="0"/>
    <n v="0"/>
    <n v="0"/>
    <n v="0"/>
    <n v="0"/>
    <n v="0"/>
    <n v="0"/>
    <n v="0"/>
    <n v="0"/>
    <n v="0"/>
    <n v="0"/>
    <n v="0"/>
    <n v="0"/>
    <n v="0"/>
    <n v="0"/>
    <n v="0"/>
    <n v="0"/>
    <n v="0"/>
    <n v="0"/>
    <n v="0"/>
    <n v="0"/>
    <m/>
    <s v="TB"/>
    <x v="0"/>
    <s v="410 Liberty Street"/>
    <m/>
    <s v="Durham"/>
    <s v="NC"/>
    <s v="#27705"/>
    <n v="0"/>
    <n v="0"/>
    <n v="0"/>
    <n v="0"/>
    <n v="0"/>
    <n v="17"/>
    <n v="0"/>
    <n v="0"/>
    <n v="0"/>
    <n v="0"/>
    <n v="0"/>
    <n v="17"/>
    <n v="0"/>
    <m/>
    <m/>
    <n v="0"/>
    <n v="17"/>
    <n v="17"/>
    <d v="2025-06-11T00:00:00"/>
    <s v="2 more households, one exited at the end on January to independent rental housing."/>
    <m/>
    <s v="No"/>
    <m/>
    <n v="2"/>
  </r>
  <r>
    <n v="20"/>
    <s v="NC"/>
    <x v="0"/>
    <s v="NC-502"/>
    <s v="Submitted"/>
    <n v="2025"/>
    <x v="7"/>
    <n v="5830"/>
    <x v="19"/>
    <m/>
    <n v="7321"/>
    <d v="2025-01-27T00:00:00"/>
    <x v="0"/>
    <m/>
    <s v="#370828"/>
    <x v="0"/>
    <s v="C"/>
    <d v="2022-02-01T00:00:00"/>
    <x v="0"/>
    <d v="2017-12-01T00:00:00"/>
    <m/>
    <n v="0"/>
    <n v="0"/>
    <n v="0"/>
    <n v="0"/>
    <n v="0"/>
    <n v="0"/>
    <n v="1"/>
    <n v="0"/>
    <n v="0"/>
    <n v="0"/>
    <n v="0"/>
    <n v="0"/>
    <n v="0"/>
    <n v="0"/>
    <n v="0"/>
    <n v="0"/>
    <n v="0"/>
    <n v="0"/>
    <n v="0"/>
    <n v="0"/>
    <n v="0"/>
    <n v="0"/>
    <n v="0"/>
    <n v="0"/>
    <n v="0"/>
    <n v="0"/>
    <n v="0"/>
    <n v="0"/>
    <n v="0"/>
    <n v="0"/>
    <n v="0"/>
    <n v="0"/>
    <n v="0"/>
    <n v="0"/>
    <n v="0"/>
    <n v="0"/>
    <n v="0"/>
    <n v="0"/>
    <n v="0"/>
    <n v="0"/>
    <n v="1"/>
    <m/>
    <s v="SB-C"/>
    <x v="0"/>
    <s v="807 E. Main St"/>
    <s v="Suite 200 Bldg #2"/>
    <s v="Durham"/>
    <s v="NC"/>
    <s v="#27701"/>
    <n v="0"/>
    <n v="0"/>
    <n v="0"/>
    <n v="0"/>
    <n v="0"/>
    <n v="2"/>
    <n v="0"/>
    <n v="0"/>
    <n v="2"/>
    <n v="0"/>
    <n v="0"/>
    <n v="2"/>
    <n v="0"/>
    <m/>
    <m/>
    <n v="0"/>
    <n v="1"/>
    <n v="2"/>
    <d v="2025-06-11T00:00:00"/>
    <s v="One bed and client are being reported under this project instead of the non-HMIS VAMC project to deduplicate the inventory. The projects works to enroll clients quickly, but sometimes there is a transition between eligible clients."/>
    <s v="This project is the result of a commitment APR and works collaboratively with other CoC programs."/>
    <s v="No"/>
    <m/>
    <n v="2"/>
  </r>
  <r>
    <n v="21"/>
    <s v="NC"/>
    <x v="0"/>
    <s v="NC-502"/>
    <s v="Submitted"/>
    <n v="2025"/>
    <x v="10"/>
    <n v="7529"/>
    <x v="20"/>
    <m/>
    <n v="7530"/>
    <d v="2025-01-27T00:00:00"/>
    <x v="1"/>
    <s v="V"/>
    <s v="#370828"/>
    <x v="0"/>
    <s v="C"/>
    <d v="2025-01-27T00:00:00"/>
    <x v="0"/>
    <d v="2018-12-01T00:00:00"/>
    <m/>
    <n v="0"/>
    <n v="0"/>
    <n v="0"/>
    <n v="0"/>
    <n v="0"/>
    <n v="0"/>
    <n v="0"/>
    <n v="0"/>
    <n v="0"/>
    <n v="0"/>
    <n v="0"/>
    <n v="0"/>
    <n v="0"/>
    <n v="0"/>
    <n v="0"/>
    <n v="0"/>
    <n v="0"/>
    <n v="0"/>
    <n v="0"/>
    <n v="0"/>
    <n v="0"/>
    <n v="0"/>
    <n v="0"/>
    <n v="0"/>
    <n v="0"/>
    <n v="0"/>
    <n v="0"/>
    <n v="0"/>
    <n v="0"/>
    <n v="0"/>
    <n v="0"/>
    <n v="0"/>
    <n v="0"/>
    <n v="0"/>
    <n v="0"/>
    <n v="0"/>
    <n v="0"/>
    <n v="0"/>
    <n v="0"/>
    <n v="0"/>
    <n v="1"/>
    <s v="Private foundation funding"/>
    <s v="TB"/>
    <x v="0"/>
    <s v="4206 N. Roxboro St Suite 100"/>
    <m/>
    <s v="Durham"/>
    <s v="NC"/>
    <s v="#27704"/>
    <n v="0"/>
    <n v="0"/>
    <n v="0"/>
    <n v="0"/>
    <n v="0"/>
    <n v="6"/>
    <n v="0"/>
    <n v="0"/>
    <n v="0"/>
    <n v="0"/>
    <n v="0"/>
    <n v="6"/>
    <n v="0"/>
    <m/>
    <m/>
    <n v="0"/>
    <n v="6"/>
    <n v="6"/>
    <d v="2025-06-11T00:00:00"/>
    <s v="These beds are designated for a very special medically vulnerable population."/>
    <m/>
    <s v="No"/>
    <m/>
    <n v="2"/>
  </r>
  <r>
    <n v="23"/>
    <s v="NC"/>
    <x v="0"/>
    <s v="NC-502"/>
    <s v="Submitted"/>
    <n v="2025"/>
    <x v="10"/>
    <n v="7529"/>
    <x v="21"/>
    <m/>
    <n v="20204"/>
    <d v="2025-01-27T00:00:00"/>
    <x v="2"/>
    <m/>
    <s v="#370828"/>
    <x v="0"/>
    <s v="C"/>
    <d v="2025-01-27T00:00:00"/>
    <x v="0"/>
    <d v="2020-01-01T00:00:00"/>
    <m/>
    <n v="0"/>
    <n v="0"/>
    <n v="0"/>
    <n v="0"/>
    <n v="0"/>
    <n v="0"/>
    <n v="0"/>
    <n v="0"/>
    <n v="0"/>
    <n v="0"/>
    <n v="0"/>
    <n v="0"/>
    <n v="0"/>
    <n v="0"/>
    <n v="0"/>
    <n v="0"/>
    <n v="0"/>
    <n v="0"/>
    <n v="0"/>
    <n v="0"/>
    <n v="0"/>
    <n v="0"/>
    <n v="0"/>
    <n v="0"/>
    <n v="0"/>
    <n v="0"/>
    <n v="0"/>
    <n v="0"/>
    <n v="0"/>
    <n v="0"/>
    <n v="0"/>
    <n v="0"/>
    <n v="0"/>
    <n v="0"/>
    <n v="0"/>
    <n v="0"/>
    <n v="0"/>
    <n v="0"/>
    <n v="0"/>
    <n v="0"/>
    <n v="1"/>
    <s v="Dedicated Housing Fund"/>
    <s v="TB"/>
    <x v="0"/>
    <s v="4206 N. Roxboro St Suite 100"/>
    <m/>
    <s v="Durham"/>
    <s v="NC"/>
    <s v="#27707"/>
    <n v="0"/>
    <n v="0"/>
    <n v="0"/>
    <n v="0"/>
    <n v="0"/>
    <n v="6"/>
    <n v="0"/>
    <n v="0"/>
    <n v="0"/>
    <n v="0"/>
    <n v="0"/>
    <n v="6"/>
    <n v="0"/>
    <m/>
    <m/>
    <n v="0"/>
    <n v="6"/>
    <n v="6"/>
    <d v="2025-06-11T00:00:00"/>
    <s v="Contract extension in 2024 allowed to for greater stability and increased capacity."/>
    <m/>
    <s v="No"/>
    <m/>
    <n v="2"/>
  </r>
  <r>
    <n v="25"/>
    <s v="NC"/>
    <x v="0"/>
    <s v="NC-502"/>
    <s v="Submitted"/>
    <n v="2025"/>
    <x v="11"/>
    <n v="7143"/>
    <x v="22"/>
    <m/>
    <n v="20386"/>
    <d v="2025-01-27T00:00:00"/>
    <x v="0"/>
    <m/>
    <s v="#379063"/>
    <x v="2"/>
    <s v="C"/>
    <d v="2025-01-27T00:00:00"/>
    <x v="0"/>
    <d v="2021-01-27T00:00:00"/>
    <m/>
    <n v="0"/>
    <n v="0"/>
    <n v="0"/>
    <n v="0"/>
    <n v="0"/>
    <n v="0"/>
    <n v="0"/>
    <n v="0"/>
    <n v="0"/>
    <n v="0"/>
    <n v="0"/>
    <n v="0"/>
    <n v="0"/>
    <n v="0"/>
    <n v="0"/>
    <n v="0"/>
    <n v="0"/>
    <n v="1"/>
    <n v="0"/>
    <n v="0"/>
    <n v="0"/>
    <n v="0"/>
    <n v="0"/>
    <n v="0"/>
    <n v="0"/>
    <n v="0"/>
    <n v="0"/>
    <n v="0"/>
    <n v="0"/>
    <n v="0"/>
    <n v="0"/>
    <n v="0"/>
    <n v="0"/>
    <n v="0"/>
    <n v="0"/>
    <n v="0"/>
    <n v="0"/>
    <n v="0"/>
    <n v="0"/>
    <n v="0"/>
    <n v="0"/>
    <m/>
    <s v="TB"/>
    <x v="0"/>
    <m/>
    <m/>
    <m/>
    <m/>
    <s v="#27701"/>
    <n v="0"/>
    <n v="0"/>
    <n v="0"/>
    <n v="0"/>
    <n v="0"/>
    <n v="12"/>
    <n v="12"/>
    <n v="0"/>
    <n v="0"/>
    <n v="0"/>
    <n v="0"/>
    <n v="12"/>
    <n v="0"/>
    <m/>
    <m/>
    <n v="0"/>
    <n v="7"/>
    <n v="12"/>
    <d v="2025-06-11T00:00:00"/>
    <s v="Clients and vouchers located in Durham for the HUD VASH program but not being serviced by an HMIS participating project are reported here. This year, the vouchers issued by Housing Authorities outside of Durham County but which are also located in this CoC are fewer than last year."/>
    <m/>
    <s v="No"/>
    <m/>
    <n v="2"/>
  </r>
  <r>
    <n v="26"/>
    <s v="NC"/>
    <x v="0"/>
    <s v="NC-502"/>
    <s v="Submitted"/>
    <n v="2025"/>
    <x v="3"/>
    <n v="1746"/>
    <x v="23"/>
    <m/>
    <n v="20413"/>
    <d v="2025-01-27T00:00:00"/>
    <x v="4"/>
    <m/>
    <s v="#379063"/>
    <x v="2"/>
    <s v="C"/>
    <d v="2022-01-26T00:00:00"/>
    <x v="0"/>
    <d v="2021-08-01T00:00:00"/>
    <m/>
    <n v="0"/>
    <n v="0"/>
    <n v="0"/>
    <n v="0"/>
    <n v="0"/>
    <n v="0"/>
    <n v="0"/>
    <n v="0"/>
    <n v="0"/>
    <n v="0"/>
    <n v="0"/>
    <n v="0"/>
    <n v="0"/>
    <n v="0"/>
    <n v="0"/>
    <n v="0"/>
    <n v="0"/>
    <n v="0"/>
    <n v="0"/>
    <n v="0"/>
    <n v="0"/>
    <n v="0"/>
    <n v="0"/>
    <n v="0"/>
    <n v="0"/>
    <n v="0"/>
    <n v="0"/>
    <n v="0"/>
    <n v="0"/>
    <n v="0"/>
    <n v="0"/>
    <n v="0"/>
    <n v="0"/>
    <n v="0"/>
    <n v="0"/>
    <n v="0"/>
    <n v="1"/>
    <n v="0"/>
    <n v="0"/>
    <n v="0"/>
    <n v="0"/>
    <m/>
    <s v="TB"/>
    <x v="0"/>
    <s v="330 E. Main St."/>
    <m/>
    <s v="Durham"/>
    <s v="NC"/>
    <s v="#27701"/>
    <n v="0"/>
    <n v="0"/>
    <n v="0"/>
    <n v="0"/>
    <n v="0"/>
    <n v="33"/>
    <n v="0"/>
    <n v="0"/>
    <n v="0"/>
    <n v="0"/>
    <n v="0"/>
    <n v="33"/>
    <n v="0"/>
    <m/>
    <m/>
    <n v="0"/>
    <n v="33"/>
    <n v="33"/>
    <d v="2025-06-11T00:00:00"/>
    <s v="There has been significant program turnover and a portion of vouchers were returned to HUD."/>
    <m/>
    <s v="No"/>
    <m/>
    <n v="2"/>
  </r>
  <r>
    <n v="27"/>
    <s v="NC"/>
    <x v="0"/>
    <s v="NC-502"/>
    <s v="Submitted"/>
    <n v="2025"/>
    <x v="3"/>
    <n v="1746"/>
    <x v="24"/>
    <m/>
    <n v="20504"/>
    <d v="2025-01-27T00:00:00"/>
    <x v="4"/>
    <m/>
    <s v="#379063"/>
    <x v="2"/>
    <s v="C"/>
    <d v="2023-01-25T00:00:00"/>
    <x v="0"/>
    <d v="2022-01-26T00:00:00"/>
    <m/>
    <n v="0"/>
    <n v="0"/>
    <n v="0"/>
    <n v="0"/>
    <n v="0"/>
    <n v="0"/>
    <n v="0"/>
    <n v="0"/>
    <n v="0"/>
    <n v="0"/>
    <n v="0"/>
    <n v="0"/>
    <n v="0"/>
    <n v="0"/>
    <n v="0"/>
    <n v="0"/>
    <n v="0"/>
    <n v="0"/>
    <n v="0"/>
    <n v="0"/>
    <n v="0"/>
    <n v="0"/>
    <n v="0"/>
    <n v="0"/>
    <n v="0"/>
    <n v="0"/>
    <n v="0"/>
    <n v="0"/>
    <n v="0"/>
    <n v="0"/>
    <n v="0"/>
    <n v="0"/>
    <n v="0"/>
    <n v="0"/>
    <n v="0"/>
    <n v="0"/>
    <n v="1"/>
    <n v="0"/>
    <n v="0"/>
    <n v="0"/>
    <n v="0"/>
    <m/>
    <s v="TB"/>
    <x v="0"/>
    <s v="330 E. Main St."/>
    <m/>
    <s v="Durham"/>
    <s v="NC"/>
    <s v="#27701"/>
    <n v="0"/>
    <n v="0"/>
    <n v="0"/>
    <n v="0"/>
    <n v="0"/>
    <n v="372"/>
    <n v="0"/>
    <n v="0"/>
    <n v="0"/>
    <n v="0"/>
    <n v="0"/>
    <n v="372"/>
    <n v="0"/>
    <m/>
    <m/>
    <n v="0"/>
    <n v="195"/>
    <n v="372"/>
    <d v="2025-06-11T00:00:00"/>
    <s v="We believe this is the peak of HCVs available in the community given the current funding and that they will not open to new clients for several months."/>
    <m/>
    <s v="No"/>
    <m/>
    <n v="2"/>
  </r>
  <r>
    <n v="28"/>
    <s v="NC"/>
    <x v="0"/>
    <s v="NC-502"/>
    <s v="Submitted"/>
    <n v="2025"/>
    <x v="12"/>
    <n v="20517"/>
    <x v="25"/>
    <m/>
    <n v="20518"/>
    <d v="2025-01-27T00:00:00"/>
    <x v="2"/>
    <m/>
    <s v="#370828"/>
    <x v="0"/>
    <s v="C"/>
    <d v="2025-01-27T00:00:00"/>
    <x v="1"/>
    <d v="2022-10-01T00:00:00"/>
    <m/>
    <n v="0"/>
    <n v="0"/>
    <n v="0"/>
    <n v="0"/>
    <n v="0"/>
    <n v="0"/>
    <n v="0"/>
    <n v="1"/>
    <n v="0"/>
    <n v="0"/>
    <n v="0"/>
    <n v="0"/>
    <n v="0"/>
    <n v="0"/>
    <n v="0"/>
    <n v="0"/>
    <n v="0"/>
    <n v="0"/>
    <n v="0"/>
    <n v="0"/>
    <n v="0"/>
    <n v="0"/>
    <n v="0"/>
    <n v="0"/>
    <n v="0"/>
    <n v="0"/>
    <n v="0"/>
    <n v="0"/>
    <n v="0"/>
    <n v="0"/>
    <n v="0"/>
    <n v="0"/>
    <n v="0"/>
    <n v="0"/>
    <n v="0"/>
    <n v="0"/>
    <n v="0"/>
    <n v="0"/>
    <n v="0"/>
    <n v="0"/>
    <n v="0"/>
    <m/>
    <s v="TB"/>
    <x v="0"/>
    <s v="114 Hunt St"/>
    <m/>
    <s v="Durham"/>
    <s v="NC"/>
    <s v="#27704"/>
    <n v="0"/>
    <n v="0"/>
    <n v="0"/>
    <n v="0"/>
    <n v="0"/>
    <n v="11"/>
    <n v="0"/>
    <n v="0"/>
    <n v="0"/>
    <n v="0"/>
    <n v="0"/>
    <n v="11"/>
    <n v="0"/>
    <m/>
    <m/>
    <n v="0"/>
    <n v="11"/>
    <n v="11"/>
    <d v="2025-06-11T00:00:00"/>
    <s v="One larger than average family (7) with children increased the beds this year."/>
    <m/>
    <s v="No"/>
    <m/>
    <n v="2"/>
  </r>
  <r>
    <n v="32"/>
    <s v="NC"/>
    <x v="0"/>
    <s v="NC-502"/>
    <s v="Submitted"/>
    <n v="2025"/>
    <x v="13"/>
    <n v="5237"/>
    <x v="26"/>
    <m/>
    <n v="20572"/>
    <d v="2025-01-27T00:00:00"/>
    <x v="1"/>
    <s v="F"/>
    <s v="#379063"/>
    <x v="2"/>
    <s v="C"/>
    <d v="2024-01-26T00:00:00"/>
    <x v="0"/>
    <d v="2023-01-25T00:00:00"/>
    <m/>
    <n v="0"/>
    <n v="0"/>
    <n v="0"/>
    <n v="0"/>
    <n v="0"/>
    <n v="0"/>
    <n v="0"/>
    <n v="0"/>
    <n v="0"/>
    <n v="0"/>
    <n v="0"/>
    <n v="0"/>
    <n v="0"/>
    <n v="0"/>
    <n v="0"/>
    <n v="0"/>
    <n v="0"/>
    <n v="0"/>
    <n v="0"/>
    <n v="0"/>
    <n v="0"/>
    <n v="0"/>
    <n v="0"/>
    <n v="0"/>
    <n v="0"/>
    <n v="0"/>
    <n v="0"/>
    <n v="0"/>
    <n v="0"/>
    <n v="0"/>
    <n v="0"/>
    <n v="0"/>
    <n v="0"/>
    <n v="0"/>
    <n v="0"/>
    <n v="0"/>
    <n v="0"/>
    <n v="0"/>
    <n v="0"/>
    <n v="0"/>
    <n v="1"/>
    <s v="Private"/>
    <s v="SB-S"/>
    <x v="0"/>
    <s v="1604 Angier Ave."/>
    <m/>
    <s v="Durham"/>
    <s v="NC"/>
    <s v="#27701"/>
    <n v="0"/>
    <n v="0"/>
    <n v="0"/>
    <n v="0"/>
    <n v="0"/>
    <n v="0"/>
    <n v="0"/>
    <n v="0"/>
    <n v="0"/>
    <n v="0"/>
    <n v="0"/>
    <n v="0"/>
    <n v="0"/>
    <m/>
    <m/>
    <n v="3"/>
    <n v="3"/>
    <n v="3"/>
    <d v="2025-06-11T00:00:00"/>
    <s v="This project operates during cold weather nights only and does not coordinate their open nights with other 'White Flag' shelters in the community."/>
    <m/>
    <s v="No"/>
    <m/>
    <n v="2"/>
  </r>
  <r>
    <n v="33"/>
    <s v="NC"/>
    <x v="0"/>
    <s v="NC-502"/>
    <s v="Submitted"/>
    <n v="2025"/>
    <x v="6"/>
    <n v="4581"/>
    <x v="27"/>
    <m/>
    <n v="20722"/>
    <d v="2025-01-27T00:00:00"/>
    <x v="4"/>
    <m/>
    <s v="#370828"/>
    <x v="0"/>
    <s v="C"/>
    <d v="2025-01-27T00:00:00"/>
    <x v="0"/>
    <d v="2023-10-01T00:00:00"/>
    <m/>
    <n v="0"/>
    <n v="0"/>
    <n v="0"/>
    <n v="0"/>
    <n v="0"/>
    <n v="0"/>
    <n v="0"/>
    <n v="0"/>
    <n v="0"/>
    <n v="0"/>
    <n v="0"/>
    <n v="0"/>
    <n v="0"/>
    <n v="0"/>
    <n v="0"/>
    <n v="0"/>
    <n v="0"/>
    <n v="0"/>
    <n v="0"/>
    <n v="0"/>
    <n v="0"/>
    <n v="0"/>
    <n v="0"/>
    <n v="0"/>
    <n v="0"/>
    <n v="0"/>
    <n v="0"/>
    <n v="0"/>
    <n v="0"/>
    <n v="0"/>
    <n v="0"/>
    <n v="0"/>
    <n v="0"/>
    <n v="0"/>
    <n v="0"/>
    <n v="0"/>
    <n v="0"/>
    <n v="0"/>
    <n v="0"/>
    <n v="0"/>
    <n v="1"/>
    <s v="Local/Private funds"/>
    <s v="SB-S"/>
    <x v="0"/>
    <s v="3710 University Drive, Ste 218"/>
    <m/>
    <s v="Durham"/>
    <s v="NC"/>
    <s v="#27704"/>
    <n v="0"/>
    <n v="0"/>
    <n v="0"/>
    <n v="0"/>
    <n v="0"/>
    <n v="24"/>
    <n v="24"/>
    <n v="0"/>
    <n v="0"/>
    <n v="0"/>
    <n v="0"/>
    <n v="24"/>
    <n v="0"/>
    <m/>
    <m/>
    <n v="0"/>
    <n v="18"/>
    <n v="24"/>
    <d v="2025-06-11T00:00:00"/>
    <m/>
    <m/>
    <s v="No"/>
    <m/>
    <n v="2"/>
  </r>
  <r>
    <n v="34"/>
    <s v="NC"/>
    <x v="0"/>
    <s v="NC-502"/>
    <s v="Submitted"/>
    <n v="2025"/>
    <x v="9"/>
    <n v="7070"/>
    <x v="28"/>
    <m/>
    <n v="20754"/>
    <d v="2025-01-27T00:00:00"/>
    <x v="2"/>
    <m/>
    <s v="#370828"/>
    <x v="0"/>
    <s v="C"/>
    <d v="2025-01-27T00:00:00"/>
    <x v="1"/>
    <d v="2023-12-01T00:00:00"/>
    <m/>
    <n v="0"/>
    <n v="0"/>
    <n v="0"/>
    <n v="0"/>
    <n v="0"/>
    <n v="0"/>
    <n v="0"/>
    <n v="1"/>
    <n v="0"/>
    <n v="0"/>
    <n v="0"/>
    <n v="0"/>
    <n v="0"/>
    <n v="0"/>
    <n v="0"/>
    <n v="0"/>
    <n v="0"/>
    <n v="0"/>
    <n v="0"/>
    <n v="0"/>
    <n v="0"/>
    <n v="0"/>
    <n v="0"/>
    <n v="0"/>
    <n v="0"/>
    <n v="0"/>
    <n v="0"/>
    <n v="0"/>
    <n v="0"/>
    <n v="0"/>
    <n v="0"/>
    <n v="0"/>
    <n v="0"/>
    <n v="0"/>
    <n v="0"/>
    <n v="0"/>
    <n v="0"/>
    <n v="0"/>
    <n v="0"/>
    <n v="0"/>
    <n v="0"/>
    <m/>
    <s v="TB"/>
    <x v="0"/>
    <s v="300 North Queen Street"/>
    <m/>
    <s v="Durham"/>
    <s v="NC"/>
    <s v="#27704"/>
    <n v="48"/>
    <n v="12"/>
    <n v="0"/>
    <n v="0"/>
    <n v="0"/>
    <n v="5"/>
    <n v="0"/>
    <n v="0"/>
    <n v="0"/>
    <n v="0"/>
    <n v="0"/>
    <n v="53"/>
    <n v="0"/>
    <m/>
    <m/>
    <n v="0"/>
    <n v="53"/>
    <n v="53"/>
    <d v="2025-06-11T00:00:00"/>
    <s v="This was a new project as a result of a grant reallocation last year. This year, the program was fully operational and serving more households."/>
    <m/>
    <s v="No"/>
    <m/>
    <n v="2"/>
  </r>
  <r>
    <n v="35"/>
    <s v="NC"/>
    <x v="0"/>
    <s v="NC-502"/>
    <s v="Submitted"/>
    <n v="2025"/>
    <x v="14"/>
    <n v="20777"/>
    <x v="29"/>
    <m/>
    <n v="20932"/>
    <d v="2025-01-27T00:00:00"/>
    <x v="2"/>
    <m/>
    <s v="#379063"/>
    <x v="0"/>
    <s v="C"/>
    <d v="2025-01-01T00:00:00"/>
    <x v="0"/>
    <d v="2025-01-01T00:00:00"/>
    <m/>
    <n v="0"/>
    <n v="1"/>
    <n v="0"/>
    <n v="0"/>
    <n v="0"/>
    <n v="0"/>
    <n v="0"/>
    <n v="0"/>
    <n v="0"/>
    <n v="0"/>
    <n v="0"/>
    <n v="0"/>
    <n v="0"/>
    <n v="0"/>
    <n v="0"/>
    <n v="0"/>
    <n v="0"/>
    <n v="0"/>
    <n v="0"/>
    <n v="0"/>
    <n v="0"/>
    <n v="0"/>
    <n v="0"/>
    <n v="0"/>
    <n v="0"/>
    <n v="0"/>
    <n v="0"/>
    <n v="0"/>
    <n v="0"/>
    <n v="0"/>
    <n v="0"/>
    <n v="0"/>
    <n v="0"/>
    <n v="0"/>
    <n v="0"/>
    <n v="0"/>
    <n v="0"/>
    <n v="0"/>
    <n v="0"/>
    <n v="0"/>
    <n v="0"/>
    <m/>
    <s v="TB"/>
    <x v="0"/>
    <s v="18 West Colony Place, Suite 250"/>
    <m/>
    <s v="Durham"/>
    <s v="NC"/>
    <s v="#27701"/>
    <n v="0"/>
    <n v="0"/>
    <n v="0"/>
    <n v="0"/>
    <n v="0"/>
    <n v="0"/>
    <n v="0"/>
    <n v="0"/>
    <n v="0"/>
    <n v="0"/>
    <n v="0"/>
    <n v="0"/>
    <n v="0"/>
    <m/>
    <m/>
    <n v="0"/>
    <n v="0"/>
    <n v="0"/>
    <d v="2025-06-11T00:00:00"/>
    <s v="New funding started January 1st and clients were still in housing search on PIT night."/>
    <m/>
    <s v="No"/>
    <m/>
    <n v="2"/>
  </r>
  <r>
    <n v="1"/>
    <s v="NC"/>
    <x v="1"/>
    <s v="NC-503"/>
    <s v="Submitted"/>
    <n v="2025"/>
    <x v="15"/>
    <n v="275"/>
    <x v="30"/>
    <m/>
    <n v="298"/>
    <d v="2025-01-29T00:00:00"/>
    <x v="1"/>
    <s v="F"/>
    <s v="#371194"/>
    <x v="0"/>
    <s v="C"/>
    <d v="2023-01-25T00:00:00"/>
    <x v="0"/>
    <d v="2006-05-04T00:00:00"/>
    <m/>
    <n v="0"/>
    <n v="0"/>
    <n v="0"/>
    <n v="0"/>
    <n v="0"/>
    <n v="0"/>
    <n v="0"/>
    <n v="0"/>
    <n v="0"/>
    <n v="0"/>
    <n v="0"/>
    <n v="0"/>
    <n v="0"/>
    <n v="0"/>
    <n v="0"/>
    <n v="0"/>
    <n v="0"/>
    <n v="0"/>
    <n v="0"/>
    <n v="0"/>
    <n v="0"/>
    <n v="0"/>
    <n v="0"/>
    <n v="0"/>
    <n v="0"/>
    <n v="0"/>
    <n v="0"/>
    <n v="0"/>
    <n v="0"/>
    <n v="0"/>
    <n v="0"/>
    <n v="0"/>
    <n v="0"/>
    <n v="0"/>
    <n v="0"/>
    <n v="0"/>
    <n v="0"/>
    <n v="0"/>
    <n v="0"/>
    <n v="0"/>
    <n v="1"/>
    <m/>
    <s v="SB-S"/>
    <x v="0"/>
    <s v="207 Manhattan Ave"/>
    <m/>
    <s v="Greenville"/>
    <s v="NC"/>
    <s v="#27834"/>
    <n v="16"/>
    <n v="4"/>
    <n v="0"/>
    <n v="0"/>
    <n v="0"/>
    <n v="82"/>
    <n v="0"/>
    <n v="0"/>
    <n v="0"/>
    <n v="0"/>
    <n v="0"/>
    <n v="98"/>
    <n v="0"/>
    <m/>
    <m/>
    <n v="0"/>
    <n v="71"/>
    <n v="98"/>
    <d v="2025-06-13T00:00:00"/>
    <m/>
    <m/>
    <s v="No"/>
    <m/>
    <n v="2"/>
  </r>
  <r>
    <n v="2"/>
    <s v="NC"/>
    <x v="1"/>
    <s v="NC-503"/>
    <s v="Submitted"/>
    <n v="2025"/>
    <x v="16"/>
    <n v="547"/>
    <x v="31"/>
    <m/>
    <n v="548"/>
    <d v="2025-01-29T00:00:00"/>
    <x v="1"/>
    <s v="F"/>
    <s v="#379195"/>
    <x v="1"/>
    <s v="C"/>
    <d v="2024-01-31T00:00:00"/>
    <x v="1"/>
    <d v="2006-05-12T00:00:00"/>
    <m/>
    <n v="0"/>
    <n v="0"/>
    <n v="0"/>
    <n v="0"/>
    <n v="0"/>
    <n v="0"/>
    <n v="0"/>
    <n v="0"/>
    <n v="0"/>
    <n v="0"/>
    <n v="0"/>
    <n v="0"/>
    <n v="0"/>
    <n v="0"/>
    <n v="0"/>
    <n v="0"/>
    <n v="0"/>
    <n v="0"/>
    <n v="0"/>
    <n v="0"/>
    <n v="0"/>
    <n v="0"/>
    <n v="0"/>
    <n v="0"/>
    <n v="0"/>
    <n v="0"/>
    <n v="0"/>
    <n v="0"/>
    <n v="0"/>
    <n v="0"/>
    <n v="0"/>
    <n v="0"/>
    <n v="0"/>
    <n v="0"/>
    <n v="0"/>
    <n v="0"/>
    <n v="0"/>
    <n v="0"/>
    <n v="0"/>
    <n v="0"/>
    <n v="1"/>
    <m/>
    <s v="SB-S"/>
    <x v="1"/>
    <m/>
    <m/>
    <s v="Wilson"/>
    <s v="NC"/>
    <s v="#27894"/>
    <n v="11"/>
    <n v="3"/>
    <n v="0"/>
    <n v="0"/>
    <n v="0"/>
    <n v="8"/>
    <n v="0"/>
    <n v="0"/>
    <n v="0"/>
    <n v="0"/>
    <n v="0"/>
    <n v="19"/>
    <n v="0"/>
    <m/>
    <m/>
    <n v="0"/>
    <n v="0"/>
    <n v="19"/>
    <d v="2025-06-13T00:00:00"/>
    <m/>
    <m/>
    <s v="No"/>
    <m/>
    <n v="2"/>
  </r>
  <r>
    <n v="3"/>
    <s v="NC"/>
    <x v="1"/>
    <s v="NC-503"/>
    <s v="Submitted"/>
    <n v="2025"/>
    <x v="17"/>
    <n v="666"/>
    <x v="32"/>
    <m/>
    <n v="667"/>
    <d v="2025-01-29T00:00:00"/>
    <x v="1"/>
    <s v="F"/>
    <s v="#379171"/>
    <x v="0"/>
    <s v="C"/>
    <d v="2023-01-25T00:00:00"/>
    <x v="0"/>
    <d v="2006-05-18T00:00:00"/>
    <m/>
    <n v="1"/>
    <n v="0"/>
    <n v="0"/>
    <n v="0"/>
    <n v="0"/>
    <n v="0"/>
    <n v="0"/>
    <n v="0"/>
    <n v="0"/>
    <n v="0"/>
    <n v="0"/>
    <n v="0"/>
    <n v="0"/>
    <n v="0"/>
    <n v="0"/>
    <n v="0"/>
    <n v="0"/>
    <n v="0"/>
    <n v="0"/>
    <n v="0"/>
    <n v="0"/>
    <n v="0"/>
    <n v="0"/>
    <n v="0"/>
    <n v="0"/>
    <n v="0"/>
    <n v="0"/>
    <n v="0"/>
    <n v="0"/>
    <n v="0"/>
    <n v="0"/>
    <n v="0"/>
    <n v="0"/>
    <n v="0"/>
    <n v="0"/>
    <n v="0"/>
    <n v="0"/>
    <n v="0"/>
    <n v="0"/>
    <n v="0"/>
    <n v="0"/>
    <m/>
    <s v="SB-S"/>
    <x v="0"/>
    <s v="130 Hill St"/>
    <m/>
    <s v="Elkin"/>
    <s v="NC"/>
    <s v="#28621"/>
    <n v="12"/>
    <n v="4"/>
    <n v="0"/>
    <n v="0"/>
    <n v="0"/>
    <n v="8"/>
    <n v="0"/>
    <n v="0"/>
    <n v="0"/>
    <n v="0"/>
    <n v="0"/>
    <n v="20"/>
    <n v="0"/>
    <m/>
    <m/>
    <n v="0"/>
    <n v="17"/>
    <n v="20"/>
    <d v="2025-06-13T00:00:00"/>
    <m/>
    <m/>
    <s v="No"/>
    <m/>
    <n v="2"/>
  </r>
  <r>
    <n v="4"/>
    <s v="NC"/>
    <x v="1"/>
    <s v="NC-503"/>
    <s v="Submitted"/>
    <n v="2025"/>
    <x v="18"/>
    <n v="868"/>
    <x v="33"/>
    <m/>
    <n v="869"/>
    <d v="2025-01-29T00:00:00"/>
    <x v="1"/>
    <s v="F"/>
    <s v="#379049"/>
    <x v="2"/>
    <s v="C"/>
    <d v="2022-01-26T00:00:00"/>
    <x v="0"/>
    <d v="2006-06-05T00:00:00"/>
    <m/>
    <n v="0"/>
    <n v="0"/>
    <n v="0"/>
    <n v="0"/>
    <n v="0"/>
    <n v="0"/>
    <n v="0"/>
    <n v="0"/>
    <n v="0"/>
    <n v="0"/>
    <n v="0"/>
    <n v="0"/>
    <n v="0"/>
    <n v="0"/>
    <n v="0"/>
    <n v="0"/>
    <n v="0"/>
    <n v="0"/>
    <n v="0"/>
    <n v="0"/>
    <n v="0"/>
    <n v="0"/>
    <n v="0"/>
    <n v="0"/>
    <n v="0"/>
    <n v="0"/>
    <n v="0"/>
    <n v="0"/>
    <n v="0"/>
    <n v="0"/>
    <n v="0"/>
    <n v="0"/>
    <n v="0"/>
    <n v="0"/>
    <n v="0"/>
    <n v="0"/>
    <n v="0"/>
    <n v="0"/>
    <n v="0"/>
    <n v="0"/>
    <n v="1"/>
    <m/>
    <s v="SB-S"/>
    <x v="0"/>
    <s v="919 George St"/>
    <m/>
    <s v="New Bern"/>
    <s v="NC"/>
    <s v="#28560"/>
    <n v="14"/>
    <n v="4"/>
    <n v="0"/>
    <n v="0"/>
    <n v="0"/>
    <n v="25"/>
    <n v="5"/>
    <n v="0"/>
    <n v="0"/>
    <n v="0"/>
    <n v="0"/>
    <n v="39"/>
    <n v="0"/>
    <m/>
    <m/>
    <n v="0"/>
    <n v="29"/>
    <n v="39"/>
    <d v="2025-06-13T00:00:00"/>
    <m/>
    <m/>
    <s v="No"/>
    <m/>
    <n v="2"/>
  </r>
  <r>
    <n v="5"/>
    <s v="NC"/>
    <x v="1"/>
    <s v="NC-503"/>
    <s v="Submitted"/>
    <n v="2025"/>
    <x v="19"/>
    <n v="1045"/>
    <x v="34"/>
    <m/>
    <n v="1049"/>
    <d v="2025-01-29T00:00:00"/>
    <x v="1"/>
    <s v="F"/>
    <s v="#372508"/>
    <x v="0"/>
    <s v="C"/>
    <d v="2022-01-26T00:00:00"/>
    <x v="0"/>
    <d v="2010-01-01T00:00:00"/>
    <m/>
    <n v="1"/>
    <n v="0"/>
    <n v="0"/>
    <n v="0"/>
    <n v="0"/>
    <n v="0"/>
    <n v="0"/>
    <n v="0"/>
    <n v="0"/>
    <n v="0"/>
    <n v="0"/>
    <n v="0"/>
    <n v="0"/>
    <n v="0"/>
    <n v="0"/>
    <n v="0"/>
    <n v="0"/>
    <n v="0"/>
    <n v="0"/>
    <n v="0"/>
    <n v="0"/>
    <n v="0"/>
    <n v="0"/>
    <n v="0"/>
    <n v="0"/>
    <n v="0"/>
    <n v="0"/>
    <n v="0"/>
    <n v="0"/>
    <n v="0"/>
    <n v="0"/>
    <n v="0"/>
    <n v="0"/>
    <n v="0"/>
    <n v="0"/>
    <n v="0"/>
    <n v="0"/>
    <n v="0"/>
    <n v="0"/>
    <n v="0"/>
    <n v="1"/>
    <m/>
    <s v="SB-S"/>
    <x v="0"/>
    <s v="217 North Long Street"/>
    <m/>
    <s v="Salisbury"/>
    <s v="NC"/>
    <s v="#28144"/>
    <n v="14"/>
    <n v="4"/>
    <n v="0"/>
    <n v="0"/>
    <n v="0"/>
    <n v="89"/>
    <n v="0"/>
    <n v="0"/>
    <n v="0"/>
    <n v="0"/>
    <n v="0"/>
    <n v="103"/>
    <n v="0"/>
    <m/>
    <m/>
    <n v="0"/>
    <n v="70"/>
    <n v="103"/>
    <d v="2025-06-13T00:00:00"/>
    <m/>
    <m/>
    <s v="No"/>
    <m/>
    <n v="2"/>
  </r>
  <r>
    <n v="6"/>
    <s v="NC"/>
    <x v="1"/>
    <s v="NC-503"/>
    <s v="Submitted"/>
    <n v="2025"/>
    <x v="20"/>
    <n v="1148"/>
    <x v="35"/>
    <m/>
    <n v="1153"/>
    <d v="2025-01-29T00:00:00"/>
    <x v="1"/>
    <s v="F"/>
    <s v="#372406"/>
    <x v="0"/>
    <s v="C"/>
    <d v="2021-08-01T00:00:00"/>
    <x v="0"/>
    <d v="2010-01-01T00:00:00"/>
    <m/>
    <n v="0"/>
    <n v="0"/>
    <n v="0"/>
    <n v="0"/>
    <n v="0"/>
    <n v="0"/>
    <n v="0"/>
    <n v="0"/>
    <n v="0"/>
    <n v="0"/>
    <n v="0"/>
    <n v="0"/>
    <n v="0"/>
    <n v="0"/>
    <n v="0"/>
    <n v="0"/>
    <n v="0"/>
    <n v="0"/>
    <n v="0"/>
    <n v="0"/>
    <n v="0"/>
    <n v="0"/>
    <n v="0"/>
    <n v="0"/>
    <n v="0"/>
    <n v="0"/>
    <n v="0"/>
    <n v="0"/>
    <n v="0"/>
    <n v="0"/>
    <n v="0"/>
    <n v="0"/>
    <n v="0"/>
    <n v="0"/>
    <n v="0"/>
    <n v="0"/>
    <n v="0"/>
    <n v="0"/>
    <n v="0"/>
    <n v="0"/>
    <n v="1"/>
    <m/>
    <s v="SB-S"/>
    <x v="0"/>
    <s v="341 McDonald St"/>
    <m/>
    <s v="Rocky Mount"/>
    <s v="NC"/>
    <s v="#27804"/>
    <n v="0"/>
    <n v="0"/>
    <n v="0"/>
    <n v="0"/>
    <n v="0"/>
    <n v="60"/>
    <n v="0"/>
    <n v="0"/>
    <n v="0"/>
    <n v="0"/>
    <n v="0"/>
    <n v="60"/>
    <n v="0"/>
    <m/>
    <m/>
    <n v="0"/>
    <n v="47"/>
    <n v="60"/>
    <d v="2025-06-13T00:00:00"/>
    <m/>
    <m/>
    <s v="No"/>
    <m/>
    <n v="2"/>
  </r>
  <r>
    <n v="7"/>
    <s v="NC"/>
    <x v="1"/>
    <s v="NC-503"/>
    <s v="Submitted"/>
    <n v="2025"/>
    <x v="20"/>
    <n v="1148"/>
    <x v="36"/>
    <m/>
    <n v="1154"/>
    <d v="2025-01-29T00:00:00"/>
    <x v="3"/>
    <m/>
    <s v="#372406"/>
    <x v="0"/>
    <s v="C"/>
    <d v="2015-01-28T00:00:00"/>
    <x v="0"/>
    <d v="2010-01-01T00:00:00"/>
    <m/>
    <n v="0"/>
    <n v="0"/>
    <n v="0"/>
    <n v="0"/>
    <n v="0"/>
    <n v="0"/>
    <n v="0"/>
    <n v="0"/>
    <n v="0"/>
    <n v="0"/>
    <n v="0"/>
    <n v="0"/>
    <n v="0"/>
    <n v="0"/>
    <n v="0"/>
    <n v="0"/>
    <n v="0"/>
    <n v="0"/>
    <n v="0"/>
    <n v="0"/>
    <n v="0"/>
    <n v="0"/>
    <n v="0"/>
    <n v="0"/>
    <n v="0"/>
    <n v="0"/>
    <n v="0"/>
    <n v="0"/>
    <n v="0"/>
    <n v="0"/>
    <n v="0"/>
    <n v="0"/>
    <n v="0"/>
    <n v="0"/>
    <n v="0"/>
    <n v="0"/>
    <n v="0"/>
    <n v="0"/>
    <n v="0"/>
    <n v="0"/>
    <n v="1"/>
    <m/>
    <s v="SB-S"/>
    <x v="0"/>
    <s v="916 Branch St."/>
    <m/>
    <s v="Rocky Mount"/>
    <s v="NC"/>
    <s v="#27801"/>
    <n v="60"/>
    <n v="12"/>
    <n v="0"/>
    <n v="0"/>
    <n v="0"/>
    <n v="0"/>
    <n v="0"/>
    <n v="0"/>
    <n v="0"/>
    <n v="0"/>
    <n v="0"/>
    <n v="60"/>
    <n v="0"/>
    <m/>
    <m/>
    <n v="0"/>
    <n v="33"/>
    <n v="60"/>
    <d v="2025-06-13T00:00:00"/>
    <m/>
    <m/>
    <s v="No"/>
    <m/>
    <n v="2"/>
  </r>
  <r>
    <n v="8"/>
    <s v="NC"/>
    <x v="1"/>
    <s v="NC-503"/>
    <s v="Submitted"/>
    <n v="2025"/>
    <x v="21"/>
    <n v="1234"/>
    <x v="37"/>
    <m/>
    <n v="1236"/>
    <d v="2025-01-29T00:00:00"/>
    <x v="3"/>
    <m/>
    <s v="#379171"/>
    <x v="0"/>
    <s v="C"/>
    <d v="2021-10-01T00:00:00"/>
    <x v="0"/>
    <d v="2010-01-01T00:00:00"/>
    <m/>
    <n v="0"/>
    <n v="0"/>
    <n v="0"/>
    <n v="0"/>
    <n v="0"/>
    <n v="0"/>
    <n v="0"/>
    <n v="0"/>
    <n v="0"/>
    <n v="0"/>
    <n v="0"/>
    <n v="0"/>
    <n v="0"/>
    <n v="0"/>
    <n v="0"/>
    <n v="0"/>
    <n v="0"/>
    <n v="0"/>
    <n v="0"/>
    <n v="0"/>
    <n v="0"/>
    <n v="0"/>
    <n v="0"/>
    <n v="0"/>
    <n v="0"/>
    <n v="0"/>
    <n v="0"/>
    <n v="0"/>
    <n v="0"/>
    <n v="0"/>
    <n v="0"/>
    <n v="0"/>
    <n v="0"/>
    <n v="0"/>
    <n v="0"/>
    <n v="0"/>
    <n v="0"/>
    <n v="0"/>
    <n v="0"/>
    <n v="0"/>
    <n v="1"/>
    <m/>
    <s v="SB-C"/>
    <x v="0"/>
    <s v="725 Creed St"/>
    <m/>
    <s v="Mount Airy"/>
    <s v="NC"/>
    <s v="#27030"/>
    <n v="6"/>
    <n v="2"/>
    <n v="0"/>
    <n v="0"/>
    <n v="0"/>
    <n v="0"/>
    <n v="0"/>
    <n v="0"/>
    <n v="0"/>
    <n v="0"/>
    <n v="0"/>
    <n v="6"/>
    <n v="0"/>
    <m/>
    <m/>
    <n v="0"/>
    <n v="6"/>
    <n v="6"/>
    <d v="2025-06-13T00:00:00"/>
    <m/>
    <m/>
    <s v="No"/>
    <m/>
    <n v="2"/>
  </r>
  <r>
    <n v="9"/>
    <s v="NC"/>
    <x v="1"/>
    <s v="NC-503"/>
    <s v="Submitted"/>
    <n v="2025"/>
    <x v="22"/>
    <n v="1288"/>
    <x v="38"/>
    <m/>
    <n v="1296"/>
    <d v="2025-01-29T00:00:00"/>
    <x v="1"/>
    <s v="F"/>
    <s v="#379179"/>
    <x v="0"/>
    <s v="C"/>
    <d v="2022-09-01T00:00:00"/>
    <x v="0"/>
    <d v="2010-01-01T00:00:00"/>
    <m/>
    <n v="1"/>
    <n v="0"/>
    <n v="0"/>
    <n v="0"/>
    <n v="0"/>
    <n v="0"/>
    <n v="0"/>
    <n v="0"/>
    <n v="0"/>
    <n v="0"/>
    <n v="0"/>
    <n v="0"/>
    <n v="0"/>
    <n v="0"/>
    <n v="0"/>
    <n v="0"/>
    <n v="0"/>
    <n v="0"/>
    <n v="0"/>
    <n v="0"/>
    <n v="0"/>
    <n v="0"/>
    <n v="0"/>
    <n v="0"/>
    <n v="0"/>
    <n v="0"/>
    <n v="0"/>
    <n v="0"/>
    <n v="0"/>
    <n v="0"/>
    <n v="0"/>
    <n v="0"/>
    <n v="0"/>
    <n v="0"/>
    <n v="0"/>
    <n v="0"/>
    <n v="0"/>
    <n v="0"/>
    <n v="0"/>
    <n v="0"/>
    <n v="0"/>
    <m/>
    <s v="SB-S"/>
    <x v="0"/>
    <s v="160 Meadow Street"/>
    <m/>
    <s v="Monroe"/>
    <s v="NC"/>
    <s v="#28110"/>
    <n v="0"/>
    <n v="0"/>
    <n v="0"/>
    <n v="0"/>
    <n v="0"/>
    <n v="60"/>
    <n v="0"/>
    <n v="0"/>
    <n v="0"/>
    <n v="0"/>
    <n v="0"/>
    <n v="60"/>
    <n v="0"/>
    <m/>
    <m/>
    <n v="0"/>
    <n v="57"/>
    <n v="60"/>
    <d v="2025-06-13T00:00:00"/>
    <m/>
    <m/>
    <s v="No"/>
    <m/>
    <n v="2"/>
  </r>
  <r>
    <n v="10"/>
    <s v="NC"/>
    <x v="1"/>
    <s v="NC-503"/>
    <s v="Submitted"/>
    <n v="2025"/>
    <x v="23"/>
    <n v="1310"/>
    <x v="39"/>
    <m/>
    <n v="1327"/>
    <d v="2025-01-29T00:00:00"/>
    <x v="3"/>
    <m/>
    <s v="#379167"/>
    <x v="0"/>
    <s v="C"/>
    <d v="2025-01-29T00:00:00"/>
    <x v="0"/>
    <d v="2009-10-01T00:00:00"/>
    <m/>
    <n v="0"/>
    <n v="0"/>
    <n v="0"/>
    <n v="0"/>
    <n v="0"/>
    <n v="0"/>
    <n v="0"/>
    <n v="0"/>
    <n v="0"/>
    <n v="0"/>
    <n v="0"/>
    <n v="0"/>
    <n v="0"/>
    <n v="0"/>
    <n v="0"/>
    <n v="0"/>
    <n v="0"/>
    <n v="0"/>
    <n v="0"/>
    <n v="0"/>
    <n v="0"/>
    <n v="0"/>
    <n v="0"/>
    <n v="0"/>
    <n v="0"/>
    <n v="0"/>
    <n v="0"/>
    <n v="0"/>
    <n v="0"/>
    <n v="0"/>
    <n v="0"/>
    <n v="0"/>
    <n v="0"/>
    <n v="0"/>
    <n v="0"/>
    <n v="0"/>
    <n v="0"/>
    <n v="0"/>
    <n v="0"/>
    <n v="0"/>
    <n v="1"/>
    <m/>
    <s v="SB-C"/>
    <x v="0"/>
    <s v="1816-B East Main St"/>
    <m/>
    <s v="Albemarle"/>
    <s v="NC"/>
    <s v="#28001"/>
    <n v="16"/>
    <n v="3"/>
    <n v="0"/>
    <n v="0"/>
    <n v="0"/>
    <n v="1"/>
    <n v="0"/>
    <n v="0"/>
    <n v="0"/>
    <n v="0"/>
    <n v="0"/>
    <n v="17"/>
    <n v="0"/>
    <m/>
    <m/>
    <n v="0"/>
    <n v="17"/>
    <n v="17"/>
    <d v="2025-06-13T00:00:00"/>
    <m/>
    <m/>
    <s v="No"/>
    <m/>
    <n v="2"/>
  </r>
  <r>
    <n v="11"/>
    <s v="NC"/>
    <x v="1"/>
    <s v="NC-503"/>
    <s v="Submitted"/>
    <n v="2025"/>
    <x v="24"/>
    <n v="4721"/>
    <x v="40"/>
    <m/>
    <n v="1340"/>
    <d v="2025-01-29T00:00:00"/>
    <x v="0"/>
    <m/>
    <s v="#372028"/>
    <x v="0"/>
    <s v="C"/>
    <d v="2025-01-29T00:00:00"/>
    <x v="0"/>
    <d v="2007-05-15T00:00:00"/>
    <m/>
    <n v="0"/>
    <n v="0"/>
    <n v="0"/>
    <n v="0"/>
    <n v="0"/>
    <n v="0"/>
    <n v="1"/>
    <n v="0"/>
    <n v="0"/>
    <n v="0"/>
    <n v="0"/>
    <n v="0"/>
    <n v="0"/>
    <n v="0"/>
    <n v="0"/>
    <n v="0"/>
    <n v="0"/>
    <n v="0"/>
    <n v="0"/>
    <n v="0"/>
    <n v="0"/>
    <n v="0"/>
    <n v="0"/>
    <n v="0"/>
    <n v="0"/>
    <n v="0"/>
    <n v="0"/>
    <n v="0"/>
    <n v="0"/>
    <n v="0"/>
    <n v="0"/>
    <n v="0"/>
    <n v="0"/>
    <n v="0"/>
    <n v="0"/>
    <n v="0"/>
    <n v="0"/>
    <n v="0"/>
    <n v="0"/>
    <n v="0"/>
    <n v="0"/>
    <m/>
    <s v="TB"/>
    <x v="0"/>
    <s v="201 West First St"/>
    <m/>
    <s v="Greenville"/>
    <s v="NC"/>
    <s v="#28562"/>
    <n v="57"/>
    <n v="16"/>
    <n v="0"/>
    <n v="0"/>
    <n v="57"/>
    <n v="68"/>
    <n v="0"/>
    <n v="0"/>
    <n v="68"/>
    <n v="0"/>
    <n v="0"/>
    <n v="125"/>
    <n v="0"/>
    <m/>
    <m/>
    <n v="0"/>
    <n v="125"/>
    <n v="125"/>
    <d v="2025-06-13T00:00:00"/>
    <m/>
    <m/>
    <s v="No"/>
    <m/>
    <n v="2"/>
  </r>
  <r>
    <n v="12"/>
    <s v="NC"/>
    <x v="1"/>
    <s v="NC-503"/>
    <s v="Submitted"/>
    <n v="2025"/>
    <x v="19"/>
    <n v="1045"/>
    <x v="41"/>
    <m/>
    <n v="1363"/>
    <d v="2025-01-29T00:00:00"/>
    <x v="3"/>
    <m/>
    <s v="#379159"/>
    <x v="0"/>
    <s v="C"/>
    <d v="2025-01-29T00:00:00"/>
    <x v="0"/>
    <d v="2010-01-01T00:00:00"/>
    <m/>
    <n v="0"/>
    <n v="0"/>
    <n v="0"/>
    <n v="0"/>
    <n v="0"/>
    <n v="0"/>
    <n v="0"/>
    <n v="0"/>
    <n v="0"/>
    <n v="0"/>
    <n v="0"/>
    <n v="0"/>
    <n v="0"/>
    <n v="0"/>
    <n v="0"/>
    <n v="0"/>
    <n v="0"/>
    <n v="0"/>
    <n v="0"/>
    <n v="0"/>
    <n v="0"/>
    <n v="0"/>
    <n v="0"/>
    <n v="0"/>
    <n v="0"/>
    <n v="0"/>
    <n v="0"/>
    <n v="0"/>
    <n v="0"/>
    <n v="0"/>
    <n v="0"/>
    <n v="0"/>
    <n v="0"/>
    <n v="0"/>
    <n v="0"/>
    <n v="0"/>
    <n v="0"/>
    <n v="0"/>
    <n v="0"/>
    <n v="0"/>
    <n v="1"/>
    <m/>
    <s v="SB-S"/>
    <x v="0"/>
    <s v="327 East Liberty Street"/>
    <m/>
    <s v="Salisbury"/>
    <s v="NC"/>
    <s v="#28144"/>
    <n v="2"/>
    <n v="1"/>
    <n v="0"/>
    <n v="0"/>
    <n v="0"/>
    <n v="6"/>
    <n v="0"/>
    <n v="0"/>
    <n v="0"/>
    <n v="0"/>
    <n v="0"/>
    <n v="8"/>
    <n v="0"/>
    <m/>
    <m/>
    <n v="0"/>
    <n v="4"/>
    <n v="8"/>
    <d v="2025-06-13T00:00:00"/>
    <m/>
    <m/>
    <s v="No"/>
    <m/>
    <n v="2"/>
  </r>
  <r>
    <n v="13"/>
    <s v="NC"/>
    <x v="1"/>
    <s v="NC-503"/>
    <s v="Submitted"/>
    <n v="2025"/>
    <x v="25"/>
    <n v="1429"/>
    <x v="42"/>
    <m/>
    <n v="1430"/>
    <d v="2025-01-29T00:00:00"/>
    <x v="1"/>
    <s v="F"/>
    <s v="#379111"/>
    <x v="0"/>
    <s v="C"/>
    <d v="2025-01-29T00:00:00"/>
    <x v="0"/>
    <d v="2007-08-03T00:00:00"/>
    <m/>
    <n v="1"/>
    <n v="0"/>
    <n v="0"/>
    <n v="0"/>
    <n v="0"/>
    <n v="0"/>
    <n v="0"/>
    <n v="0"/>
    <n v="0"/>
    <n v="0"/>
    <n v="0"/>
    <n v="0"/>
    <n v="0"/>
    <n v="0"/>
    <n v="0"/>
    <n v="0"/>
    <n v="0"/>
    <n v="0"/>
    <n v="0"/>
    <n v="0"/>
    <n v="0"/>
    <n v="0"/>
    <n v="0"/>
    <n v="0"/>
    <n v="0"/>
    <n v="0"/>
    <n v="0"/>
    <n v="0"/>
    <n v="0"/>
    <n v="0"/>
    <n v="0"/>
    <n v="0"/>
    <n v="0"/>
    <n v="0"/>
    <n v="0"/>
    <n v="0"/>
    <n v="0"/>
    <n v="0"/>
    <n v="0"/>
    <n v="0"/>
    <n v="0"/>
    <m/>
    <s v="SB-S"/>
    <x v="0"/>
    <s v="124 Fleming Ave"/>
    <m/>
    <s v="Marion"/>
    <s v="NC"/>
    <s v="#28752"/>
    <n v="15"/>
    <n v="6"/>
    <n v="0"/>
    <n v="0"/>
    <n v="0"/>
    <n v="22"/>
    <n v="0"/>
    <n v="0"/>
    <n v="0"/>
    <n v="0"/>
    <n v="0"/>
    <n v="37"/>
    <n v="0"/>
    <m/>
    <m/>
    <n v="0"/>
    <n v="35"/>
    <n v="37"/>
    <d v="2025-06-13T00:00:00"/>
    <m/>
    <m/>
    <s v="No"/>
    <m/>
    <n v="2"/>
  </r>
  <r>
    <n v="14"/>
    <s v="NC"/>
    <x v="1"/>
    <s v="NC-503"/>
    <s v="Submitted"/>
    <n v="2025"/>
    <x v="25"/>
    <n v="1429"/>
    <x v="43"/>
    <m/>
    <n v="1431"/>
    <d v="2025-01-29T00:00:00"/>
    <x v="1"/>
    <s v="F"/>
    <s v="#379111"/>
    <x v="0"/>
    <s v="C"/>
    <d v="2024-02-02T00:00:00"/>
    <x v="0"/>
    <d v="2007-08-03T00:00:00"/>
    <m/>
    <n v="1"/>
    <n v="0"/>
    <n v="0"/>
    <n v="0"/>
    <n v="0"/>
    <n v="0"/>
    <n v="0"/>
    <n v="0"/>
    <n v="0"/>
    <n v="0"/>
    <n v="0"/>
    <n v="0"/>
    <n v="0"/>
    <n v="0"/>
    <n v="0"/>
    <n v="0"/>
    <n v="0"/>
    <n v="0"/>
    <n v="0"/>
    <n v="0"/>
    <n v="0"/>
    <n v="0"/>
    <n v="0"/>
    <n v="0"/>
    <n v="0"/>
    <n v="0"/>
    <n v="0"/>
    <n v="0"/>
    <n v="0"/>
    <n v="0"/>
    <n v="0"/>
    <n v="0"/>
    <n v="0"/>
    <n v="0"/>
    <n v="0"/>
    <n v="0"/>
    <n v="0"/>
    <n v="0"/>
    <n v="0"/>
    <n v="0"/>
    <n v="0"/>
    <m/>
    <s v="SB-S"/>
    <x v="0"/>
    <s v="804 State St"/>
    <m/>
    <s v="Marion"/>
    <s v="NC"/>
    <s v="#28752"/>
    <n v="0"/>
    <n v="0"/>
    <n v="0"/>
    <n v="0"/>
    <n v="0"/>
    <n v="20"/>
    <n v="0"/>
    <n v="0"/>
    <n v="0"/>
    <n v="0"/>
    <n v="0"/>
    <n v="20"/>
    <n v="0"/>
    <m/>
    <m/>
    <n v="1"/>
    <n v="21"/>
    <n v="21"/>
    <d v="2025-06-13T00:00:00"/>
    <m/>
    <m/>
    <s v="No"/>
    <m/>
    <n v="2"/>
  </r>
  <r>
    <n v="15"/>
    <s v="NC"/>
    <x v="1"/>
    <s v="NC-503"/>
    <s v="Submitted"/>
    <n v="2025"/>
    <x v="26"/>
    <n v="339"/>
    <x v="44"/>
    <m/>
    <n v="1432"/>
    <d v="2025-01-29T00:00:00"/>
    <x v="1"/>
    <s v="F"/>
    <s v="#379097"/>
    <x v="0"/>
    <s v="C"/>
    <d v="2022-01-26T00:00:00"/>
    <x v="0"/>
    <d v="2010-05-10T00:00:00"/>
    <m/>
    <n v="1"/>
    <n v="0"/>
    <n v="0"/>
    <n v="0"/>
    <n v="0"/>
    <n v="0"/>
    <n v="0"/>
    <n v="0"/>
    <n v="0"/>
    <n v="0"/>
    <n v="0"/>
    <n v="0"/>
    <n v="0"/>
    <n v="0"/>
    <n v="0"/>
    <n v="0"/>
    <n v="0"/>
    <n v="0"/>
    <n v="0"/>
    <n v="0"/>
    <n v="0"/>
    <n v="0"/>
    <n v="0"/>
    <n v="0"/>
    <n v="0"/>
    <n v="0"/>
    <n v="0"/>
    <n v="0"/>
    <n v="0"/>
    <n v="0"/>
    <n v="0"/>
    <n v="0"/>
    <n v="0"/>
    <n v="0"/>
    <n v="0"/>
    <n v="0"/>
    <n v="0"/>
    <n v="0"/>
    <n v="0"/>
    <n v="0"/>
    <n v="0"/>
    <m/>
    <s v="SB-S"/>
    <x v="0"/>
    <s v="1421 Fifth St"/>
    <m/>
    <s v="Statesville"/>
    <s v="NC"/>
    <s v="#28677"/>
    <n v="0"/>
    <n v="0"/>
    <n v="0"/>
    <n v="0"/>
    <n v="0"/>
    <n v="56"/>
    <n v="0"/>
    <n v="0"/>
    <n v="0"/>
    <n v="0"/>
    <n v="0"/>
    <n v="56"/>
    <n v="0"/>
    <m/>
    <m/>
    <n v="0"/>
    <n v="53"/>
    <n v="56"/>
    <d v="2025-06-13T00:00:00"/>
    <m/>
    <m/>
    <s v="No"/>
    <m/>
    <n v="2"/>
  </r>
  <r>
    <n v="16"/>
    <s v="NC"/>
    <x v="1"/>
    <s v="NC-503"/>
    <s v="Submitted"/>
    <n v="2025"/>
    <x v="27"/>
    <n v="1446"/>
    <x v="45"/>
    <m/>
    <n v="1448"/>
    <d v="2025-01-29T00:00:00"/>
    <x v="1"/>
    <s v="F"/>
    <s v="#371338"/>
    <x v="0"/>
    <s v="C"/>
    <d v="2023-01-25T00:00:00"/>
    <x v="0"/>
    <d v="2007-09-04T00:00:00"/>
    <m/>
    <n v="0"/>
    <n v="0"/>
    <n v="0"/>
    <n v="0"/>
    <n v="0"/>
    <n v="0"/>
    <n v="0"/>
    <n v="0"/>
    <n v="0"/>
    <n v="0"/>
    <n v="0"/>
    <n v="0"/>
    <n v="0"/>
    <n v="0"/>
    <n v="0"/>
    <n v="0"/>
    <n v="0"/>
    <n v="0"/>
    <n v="0"/>
    <n v="0"/>
    <n v="0"/>
    <n v="0"/>
    <n v="0"/>
    <n v="0"/>
    <n v="0"/>
    <n v="0"/>
    <n v="0"/>
    <n v="0"/>
    <n v="0"/>
    <n v="0"/>
    <n v="0"/>
    <n v="0"/>
    <n v="0"/>
    <n v="0"/>
    <n v="0"/>
    <n v="0"/>
    <n v="0"/>
    <n v="0"/>
    <n v="0"/>
    <n v="0"/>
    <n v="1"/>
    <s v="Private/Local"/>
    <s v="SB-S"/>
    <x v="0"/>
    <s v="780 Third Ave Pl SE"/>
    <m/>
    <s v="Hickory"/>
    <s v="NC"/>
    <s v="#28602"/>
    <n v="8"/>
    <n v="3"/>
    <n v="0"/>
    <n v="0"/>
    <n v="0"/>
    <n v="84"/>
    <n v="0"/>
    <n v="0"/>
    <n v="0"/>
    <n v="0"/>
    <n v="0"/>
    <n v="92"/>
    <n v="0"/>
    <m/>
    <m/>
    <n v="0"/>
    <n v="66"/>
    <n v="92"/>
    <d v="2025-06-13T00:00:00"/>
    <m/>
    <m/>
    <s v="No"/>
    <m/>
    <n v="2"/>
  </r>
  <r>
    <n v="17"/>
    <s v="NC"/>
    <x v="1"/>
    <s v="NC-503"/>
    <s v="Submitted"/>
    <n v="2025"/>
    <x v="28"/>
    <n v="1036"/>
    <x v="46"/>
    <m/>
    <n v="1504"/>
    <d v="2025-01-29T00:00:00"/>
    <x v="0"/>
    <m/>
    <s v="#379159"/>
    <x v="2"/>
    <s v="C"/>
    <d v="2025-01-29T00:00:00"/>
    <x v="0"/>
    <d v="2010-01-01T00:00:00"/>
    <m/>
    <n v="0"/>
    <n v="0"/>
    <n v="0"/>
    <n v="0"/>
    <n v="0"/>
    <n v="0"/>
    <n v="0"/>
    <n v="0"/>
    <n v="0"/>
    <n v="0"/>
    <n v="0"/>
    <n v="0"/>
    <n v="0"/>
    <n v="0"/>
    <n v="0"/>
    <n v="0"/>
    <n v="0"/>
    <n v="1"/>
    <n v="0"/>
    <n v="0"/>
    <n v="0"/>
    <n v="0"/>
    <n v="0"/>
    <n v="0"/>
    <n v="0"/>
    <n v="0"/>
    <n v="0"/>
    <n v="0"/>
    <n v="0"/>
    <n v="0"/>
    <n v="0"/>
    <n v="0"/>
    <n v="0"/>
    <n v="0"/>
    <n v="0"/>
    <n v="0"/>
    <n v="0"/>
    <n v="0"/>
    <n v="0"/>
    <n v="0"/>
    <n v="0"/>
    <m/>
    <s v="TB"/>
    <x v="0"/>
    <s v="1601 Brenner Ave"/>
    <s v="Healthcare for Homeless Vets at Building 11, 1st F"/>
    <s v="Salisbury"/>
    <s v="NC"/>
    <s v="#28144"/>
    <n v="0"/>
    <n v="0"/>
    <n v="0"/>
    <n v="0"/>
    <n v="0"/>
    <n v="73"/>
    <n v="73"/>
    <n v="0"/>
    <n v="0"/>
    <n v="0"/>
    <n v="0"/>
    <n v="73"/>
    <n v="0"/>
    <m/>
    <m/>
    <n v="0"/>
    <n v="45"/>
    <n v="73"/>
    <d v="2025-06-13T00:00:00"/>
    <s v="Utilization rate is confirmed. The project has vouchers available but these were not issued by the night of the PIT count."/>
    <s v="The project has chosen not to use HMIS at this time."/>
    <s v="No"/>
    <m/>
    <n v="2"/>
  </r>
  <r>
    <n v="18"/>
    <s v="NC"/>
    <x v="1"/>
    <s v="NC-503"/>
    <s v="Submitted"/>
    <n v="2025"/>
    <x v="29"/>
    <n v="1578"/>
    <x v="47"/>
    <m/>
    <n v="1605"/>
    <d v="2025-01-29T00:00:00"/>
    <x v="0"/>
    <m/>
    <s v="#379191"/>
    <x v="0"/>
    <s v="C"/>
    <d v="2025-01-29T00:00:00"/>
    <x v="0"/>
    <d v="2007-10-19T00:00:00"/>
    <m/>
    <n v="0"/>
    <n v="0"/>
    <n v="0"/>
    <n v="0"/>
    <n v="0"/>
    <n v="0"/>
    <n v="1"/>
    <n v="0"/>
    <n v="0"/>
    <n v="0"/>
    <n v="0"/>
    <n v="0"/>
    <n v="0"/>
    <n v="0"/>
    <n v="0"/>
    <n v="0"/>
    <n v="0"/>
    <n v="0"/>
    <n v="0"/>
    <n v="0"/>
    <n v="0"/>
    <n v="0"/>
    <n v="0"/>
    <n v="0"/>
    <n v="0"/>
    <n v="0"/>
    <n v="0"/>
    <n v="0"/>
    <n v="0"/>
    <n v="0"/>
    <n v="0"/>
    <n v="0"/>
    <n v="0"/>
    <n v="0"/>
    <n v="0"/>
    <n v="0"/>
    <n v="0"/>
    <n v="0"/>
    <n v="0"/>
    <n v="0"/>
    <n v="0"/>
    <m/>
    <s v="TB"/>
    <x v="0"/>
    <s v="100 South James ST."/>
    <m/>
    <s v="Goldsboro"/>
    <s v="NC"/>
    <s v="#27530"/>
    <n v="10"/>
    <n v="4"/>
    <n v="0"/>
    <n v="0"/>
    <n v="10"/>
    <n v="22"/>
    <n v="0"/>
    <n v="0"/>
    <n v="22"/>
    <n v="0"/>
    <n v="0"/>
    <n v="32"/>
    <n v="0"/>
    <m/>
    <m/>
    <n v="0"/>
    <n v="32"/>
    <n v="32"/>
    <d v="2025-06-13T00:00:00"/>
    <m/>
    <s v="This project is in the process of transferred to Trillium (4721)."/>
    <s v="No"/>
    <m/>
    <n v="2"/>
  </r>
  <r>
    <n v="19"/>
    <s v="NC"/>
    <x v="1"/>
    <s v="NC-503"/>
    <s v="Submitted"/>
    <n v="2025"/>
    <x v="30"/>
    <n v="1653"/>
    <x v="48"/>
    <m/>
    <n v="1665"/>
    <d v="2025-01-29T00:00:00"/>
    <x v="1"/>
    <s v="F"/>
    <s v="#371338"/>
    <x v="0"/>
    <s v="C"/>
    <d v="2024-01-31T00:00:00"/>
    <x v="0"/>
    <d v="2007-11-19T00:00:00"/>
    <m/>
    <n v="0"/>
    <n v="0"/>
    <n v="0"/>
    <n v="0"/>
    <n v="0"/>
    <n v="0"/>
    <n v="0"/>
    <n v="0"/>
    <n v="0"/>
    <n v="0"/>
    <n v="0"/>
    <n v="0"/>
    <n v="0"/>
    <n v="0"/>
    <n v="0"/>
    <n v="0"/>
    <n v="0"/>
    <n v="0"/>
    <n v="0"/>
    <n v="0"/>
    <n v="0"/>
    <n v="0"/>
    <n v="0"/>
    <n v="0"/>
    <n v="0"/>
    <n v="0"/>
    <n v="0"/>
    <n v="0"/>
    <n v="0"/>
    <n v="0"/>
    <n v="0"/>
    <n v="0"/>
    <n v="0"/>
    <n v="0"/>
    <n v="0"/>
    <n v="0"/>
    <n v="0"/>
    <n v="0"/>
    <n v="0"/>
    <n v="0"/>
    <n v="1"/>
    <m/>
    <s v="SB-S"/>
    <x v="0"/>
    <s v="2875 Highland Ave NE"/>
    <m/>
    <s v="Hickory"/>
    <s v="NC"/>
    <s v="#28601"/>
    <n v="56"/>
    <n v="14"/>
    <n v="0"/>
    <n v="0"/>
    <n v="0"/>
    <n v="0"/>
    <n v="0"/>
    <n v="0"/>
    <n v="0"/>
    <n v="0"/>
    <n v="0"/>
    <n v="56"/>
    <n v="0"/>
    <m/>
    <m/>
    <n v="0"/>
    <n v="36"/>
    <n v="56"/>
    <d v="2025-06-13T00:00:00"/>
    <m/>
    <m/>
    <s v="No"/>
    <m/>
    <n v="2"/>
  </r>
  <r>
    <n v="20"/>
    <s v="NC"/>
    <x v="1"/>
    <s v="NC-503"/>
    <s v="Submitted"/>
    <n v="2025"/>
    <x v="31"/>
    <n v="1752"/>
    <x v="49"/>
    <m/>
    <n v="1753"/>
    <d v="2025-01-29T00:00:00"/>
    <x v="1"/>
    <s v="F"/>
    <s v="#379013"/>
    <x v="2"/>
    <s v="C"/>
    <d v="2024-01-31T00:00:00"/>
    <x v="0"/>
    <d v="2008-04-28T00:00:00"/>
    <m/>
    <n v="0"/>
    <n v="0"/>
    <n v="0"/>
    <n v="0"/>
    <n v="0"/>
    <n v="0"/>
    <n v="0"/>
    <n v="0"/>
    <n v="0"/>
    <n v="0"/>
    <n v="0"/>
    <n v="0"/>
    <n v="0"/>
    <n v="0"/>
    <n v="0"/>
    <n v="0"/>
    <n v="0"/>
    <n v="0"/>
    <n v="0"/>
    <n v="0"/>
    <n v="0"/>
    <n v="0"/>
    <n v="0"/>
    <n v="0"/>
    <n v="0"/>
    <n v="0"/>
    <n v="0"/>
    <n v="0"/>
    <n v="0"/>
    <n v="0"/>
    <n v="0"/>
    <n v="0"/>
    <n v="0"/>
    <n v="0"/>
    <n v="0"/>
    <n v="0"/>
    <n v="0"/>
    <n v="0"/>
    <n v="0"/>
    <n v="0"/>
    <n v="1"/>
    <m/>
    <s v="SB-S"/>
    <x v="0"/>
    <s v="114 West Martin Luther King Drive"/>
    <m/>
    <s v="Washington"/>
    <s v="NC"/>
    <s v="#27889"/>
    <n v="0"/>
    <n v="0"/>
    <n v="0"/>
    <n v="0"/>
    <n v="0"/>
    <n v="8"/>
    <n v="0"/>
    <n v="0"/>
    <n v="0"/>
    <n v="0"/>
    <n v="0"/>
    <n v="8"/>
    <n v="0"/>
    <m/>
    <m/>
    <n v="0"/>
    <n v="8"/>
    <n v="8"/>
    <d v="2025-06-13T00:00:00"/>
    <m/>
    <m/>
    <s v="No"/>
    <m/>
    <n v="2"/>
  </r>
  <r>
    <n v="21"/>
    <s v="NC"/>
    <x v="1"/>
    <s v="NC-503"/>
    <s v="Submitted"/>
    <n v="2025"/>
    <x v="32"/>
    <n v="1757"/>
    <x v="50"/>
    <m/>
    <n v="1758"/>
    <d v="2025-01-29T00:00:00"/>
    <x v="1"/>
    <s v="F"/>
    <s v="#371452"/>
    <x v="0"/>
    <s v="C"/>
    <d v="2023-01-25T00:00:00"/>
    <x v="0"/>
    <d v="2015-01-28T00:00:00"/>
    <m/>
    <n v="1"/>
    <n v="0"/>
    <n v="0"/>
    <n v="0"/>
    <n v="0"/>
    <n v="0"/>
    <n v="0"/>
    <n v="0"/>
    <n v="0"/>
    <n v="0"/>
    <n v="0"/>
    <n v="0"/>
    <n v="0"/>
    <n v="0"/>
    <n v="0"/>
    <n v="0"/>
    <n v="0"/>
    <n v="0"/>
    <n v="0"/>
    <n v="0"/>
    <n v="0"/>
    <n v="0"/>
    <n v="0"/>
    <n v="0"/>
    <n v="0"/>
    <n v="0"/>
    <n v="0"/>
    <n v="0"/>
    <n v="0"/>
    <n v="0"/>
    <n v="0"/>
    <n v="0"/>
    <n v="0"/>
    <n v="0"/>
    <n v="0"/>
    <n v="0"/>
    <n v="0"/>
    <n v="0"/>
    <n v="0"/>
    <n v="0"/>
    <n v="0"/>
    <m/>
    <s v="SB-S"/>
    <x v="0"/>
    <s v="1210 Hargett St"/>
    <m/>
    <s v="Jacksonville"/>
    <s v="NC"/>
    <s v="#28546"/>
    <n v="13"/>
    <n v="3"/>
    <n v="0"/>
    <n v="0"/>
    <n v="0"/>
    <n v="31"/>
    <n v="0"/>
    <n v="0"/>
    <n v="0"/>
    <n v="0"/>
    <n v="0"/>
    <n v="44"/>
    <n v="0"/>
    <m/>
    <m/>
    <n v="0"/>
    <n v="32"/>
    <n v="44"/>
    <d v="2025-06-13T00:00:00"/>
    <m/>
    <m/>
    <s v="No"/>
    <m/>
    <n v="2"/>
  </r>
  <r>
    <n v="22"/>
    <s v="NC"/>
    <x v="1"/>
    <s v="NC-503"/>
    <s v="Submitted"/>
    <n v="2025"/>
    <x v="33"/>
    <n v="539"/>
    <x v="51"/>
    <m/>
    <n v="1772"/>
    <d v="2025-01-29T00:00:00"/>
    <x v="1"/>
    <s v="F"/>
    <s v="#379195"/>
    <x v="0"/>
    <s v="C"/>
    <d v="2024-01-31T00:00:00"/>
    <x v="0"/>
    <d v="2009-05-27T00:00:00"/>
    <m/>
    <n v="1"/>
    <n v="0"/>
    <n v="0"/>
    <n v="0"/>
    <n v="0"/>
    <n v="0"/>
    <n v="0"/>
    <n v="0"/>
    <n v="0"/>
    <n v="0"/>
    <n v="0"/>
    <n v="0"/>
    <n v="0"/>
    <n v="0"/>
    <n v="0"/>
    <n v="0"/>
    <n v="0"/>
    <n v="0"/>
    <n v="0"/>
    <n v="0"/>
    <n v="0"/>
    <n v="0"/>
    <n v="0"/>
    <n v="0"/>
    <n v="0"/>
    <n v="0"/>
    <n v="0"/>
    <n v="0"/>
    <n v="0"/>
    <n v="0"/>
    <n v="0"/>
    <n v="0"/>
    <n v="0"/>
    <n v="0"/>
    <n v="0"/>
    <n v="0"/>
    <n v="0"/>
    <n v="0"/>
    <n v="0"/>
    <n v="0"/>
    <n v="1"/>
    <m/>
    <s v="SB-S"/>
    <x v="0"/>
    <s v="309 Goldsboro Street East"/>
    <m/>
    <s v="Wilson"/>
    <s v="NC"/>
    <s v="#27893"/>
    <n v="0"/>
    <n v="0"/>
    <n v="0"/>
    <n v="0"/>
    <n v="0"/>
    <n v="20"/>
    <n v="0"/>
    <n v="0"/>
    <n v="0"/>
    <n v="0"/>
    <n v="0"/>
    <n v="20"/>
    <n v="0"/>
    <m/>
    <m/>
    <n v="0"/>
    <n v="16"/>
    <n v="20"/>
    <d v="2025-06-13T00:00:00"/>
    <m/>
    <m/>
    <s v="No"/>
    <m/>
    <n v="2"/>
  </r>
  <r>
    <n v="23"/>
    <s v="NC"/>
    <x v="1"/>
    <s v="NC-503"/>
    <s v="Submitted"/>
    <n v="2025"/>
    <x v="34"/>
    <n v="1051"/>
    <x v="52"/>
    <m/>
    <n v="1779"/>
    <d v="2025-01-29T00:00:00"/>
    <x v="1"/>
    <s v="F"/>
    <s v="#379057"/>
    <x v="0"/>
    <s v="C"/>
    <d v="2025-01-01T00:00:00"/>
    <x v="0"/>
    <d v="2008-06-09T00:00:00"/>
    <m/>
    <n v="1"/>
    <n v="0"/>
    <n v="0"/>
    <n v="0"/>
    <n v="0"/>
    <n v="0"/>
    <n v="0"/>
    <n v="0"/>
    <n v="0"/>
    <n v="0"/>
    <n v="0"/>
    <n v="0"/>
    <n v="0"/>
    <n v="0"/>
    <n v="0"/>
    <n v="0"/>
    <n v="0"/>
    <n v="0"/>
    <n v="0"/>
    <n v="0"/>
    <n v="0"/>
    <n v="0"/>
    <n v="0"/>
    <n v="0"/>
    <n v="0"/>
    <n v="0"/>
    <n v="0"/>
    <n v="0"/>
    <n v="0"/>
    <n v="0"/>
    <n v="0"/>
    <n v="0"/>
    <n v="0"/>
    <n v="0"/>
    <n v="0"/>
    <n v="0"/>
    <n v="0"/>
    <n v="0"/>
    <n v="0"/>
    <n v="0"/>
    <n v="1"/>
    <m/>
    <s v="SB-C"/>
    <x v="0"/>
    <s v="107 E 1st Ave"/>
    <m/>
    <s v="Lexington"/>
    <s v="NC"/>
    <s v="#27292"/>
    <n v="24"/>
    <n v="7"/>
    <n v="0"/>
    <n v="0"/>
    <n v="0"/>
    <n v="64"/>
    <n v="0"/>
    <n v="0"/>
    <n v="0"/>
    <n v="0"/>
    <n v="0"/>
    <n v="88"/>
    <n v="0"/>
    <m/>
    <m/>
    <n v="6"/>
    <n v="93"/>
    <n v="94"/>
    <d v="2025-06-13T00:00:00"/>
    <m/>
    <m/>
    <s v="No"/>
    <m/>
    <n v="2"/>
  </r>
  <r>
    <n v="24"/>
    <s v="NC"/>
    <x v="1"/>
    <s v="NC-503"/>
    <s v="Submitted"/>
    <n v="2025"/>
    <x v="35"/>
    <n v="325"/>
    <x v="53"/>
    <m/>
    <n v="1815"/>
    <d v="2025-01-29T00:00:00"/>
    <x v="0"/>
    <m/>
    <s v="#379113"/>
    <x v="0"/>
    <s v="C"/>
    <d v="2025-01-29T00:00:00"/>
    <x v="0"/>
    <d v="2010-05-25T00:00:00"/>
    <m/>
    <n v="0"/>
    <n v="0"/>
    <n v="0"/>
    <n v="0"/>
    <n v="0"/>
    <n v="0"/>
    <n v="1"/>
    <n v="0"/>
    <n v="0"/>
    <n v="0"/>
    <n v="0"/>
    <n v="0"/>
    <n v="0"/>
    <n v="0"/>
    <n v="0"/>
    <n v="0"/>
    <n v="0"/>
    <n v="0"/>
    <n v="0"/>
    <n v="0"/>
    <n v="0"/>
    <n v="0"/>
    <n v="0"/>
    <n v="0"/>
    <n v="0"/>
    <n v="0"/>
    <n v="0"/>
    <n v="0"/>
    <n v="0"/>
    <n v="0"/>
    <n v="0"/>
    <n v="0"/>
    <n v="0"/>
    <n v="0"/>
    <n v="0"/>
    <n v="0"/>
    <n v="0"/>
    <n v="0"/>
    <n v="0"/>
    <n v="0"/>
    <n v="0"/>
    <m/>
    <s v="TB"/>
    <x v="0"/>
    <s v="200 Ridgefield Court, Suite 218"/>
    <m/>
    <s v="Asheville"/>
    <s v="NC"/>
    <s v="#28786"/>
    <n v="24"/>
    <n v="8"/>
    <n v="0"/>
    <n v="0"/>
    <n v="0"/>
    <n v="51"/>
    <n v="0"/>
    <n v="0"/>
    <n v="0"/>
    <n v="0"/>
    <n v="0"/>
    <n v="75"/>
    <n v="0"/>
    <m/>
    <m/>
    <n v="0"/>
    <n v="71"/>
    <n v="75"/>
    <d v="2025-06-13T00:00:00"/>
    <m/>
    <m/>
    <s v="No"/>
    <m/>
    <n v="2"/>
  </r>
  <r>
    <n v="25"/>
    <s v="NC"/>
    <x v="1"/>
    <s v="NC-503"/>
    <s v="Submitted"/>
    <n v="2025"/>
    <x v="36"/>
    <n v="217"/>
    <x v="54"/>
    <m/>
    <n v="1825"/>
    <d v="2025-01-29T00:00:00"/>
    <x v="1"/>
    <s v="F"/>
    <s v="#370432"/>
    <x v="0"/>
    <s v="C"/>
    <d v="2025-01-26T00:00:00"/>
    <x v="0"/>
    <d v="2010-01-01T00:00:00"/>
    <m/>
    <n v="1"/>
    <n v="0"/>
    <n v="0"/>
    <n v="0"/>
    <n v="0"/>
    <n v="0"/>
    <n v="0"/>
    <n v="0"/>
    <n v="0"/>
    <n v="0"/>
    <n v="0"/>
    <n v="0"/>
    <n v="0"/>
    <n v="0"/>
    <n v="0"/>
    <n v="0"/>
    <n v="0"/>
    <n v="0"/>
    <n v="0"/>
    <n v="0"/>
    <n v="0"/>
    <n v="0"/>
    <n v="0"/>
    <n v="0"/>
    <n v="0"/>
    <n v="0"/>
    <n v="0"/>
    <n v="0"/>
    <n v="0"/>
    <n v="0"/>
    <n v="0"/>
    <n v="0"/>
    <n v="0"/>
    <n v="0"/>
    <n v="0"/>
    <n v="0"/>
    <n v="0"/>
    <n v="0"/>
    <n v="0"/>
    <n v="0"/>
    <n v="1"/>
    <m/>
    <s v="SB-S"/>
    <x v="0"/>
    <s v="206 North Fisher Street"/>
    <m/>
    <s v="Burlington"/>
    <s v="NC"/>
    <s v="#27217"/>
    <n v="9"/>
    <n v="3"/>
    <n v="0"/>
    <n v="0"/>
    <n v="0"/>
    <n v="31"/>
    <n v="0"/>
    <n v="0"/>
    <n v="0"/>
    <n v="0"/>
    <n v="0"/>
    <n v="40"/>
    <n v="0"/>
    <m/>
    <m/>
    <n v="0"/>
    <n v="40"/>
    <n v="40"/>
    <d v="2025-06-13T00:00:00"/>
    <m/>
    <m/>
    <s v="No"/>
    <m/>
    <n v="2"/>
  </r>
  <r>
    <n v="26"/>
    <s v="NC"/>
    <x v="1"/>
    <s v="NC-503"/>
    <s v="Submitted"/>
    <n v="2025"/>
    <x v="37"/>
    <n v="1828"/>
    <x v="55"/>
    <m/>
    <n v="1833"/>
    <d v="2025-01-29T00:00:00"/>
    <x v="1"/>
    <s v="F"/>
    <s v="#379039"/>
    <x v="2"/>
    <s v="C"/>
    <d v="2025-01-29T00:00:00"/>
    <x v="0"/>
    <d v="2008-07-29T00:00:00"/>
    <m/>
    <n v="0"/>
    <n v="0"/>
    <n v="0"/>
    <n v="0"/>
    <n v="0"/>
    <n v="0"/>
    <n v="0"/>
    <n v="0"/>
    <n v="0"/>
    <n v="0"/>
    <n v="0"/>
    <n v="0"/>
    <n v="0"/>
    <n v="0"/>
    <n v="0"/>
    <n v="0"/>
    <n v="0"/>
    <n v="0"/>
    <n v="0"/>
    <n v="0"/>
    <n v="0"/>
    <n v="0"/>
    <n v="0"/>
    <n v="0"/>
    <n v="0"/>
    <n v="0"/>
    <n v="0"/>
    <n v="0"/>
    <n v="0"/>
    <n v="0"/>
    <n v="0"/>
    <n v="0"/>
    <n v="0"/>
    <n v="0"/>
    <n v="0"/>
    <n v="0"/>
    <n v="0"/>
    <n v="0"/>
    <n v="0"/>
    <n v="0"/>
    <n v="1"/>
    <m/>
    <s v="SB-S"/>
    <x v="0"/>
    <s v="73 Blumenthal St"/>
    <m/>
    <s v="Murphy"/>
    <s v="NC"/>
    <s v="#28906"/>
    <n v="10"/>
    <n v="4"/>
    <n v="0"/>
    <n v="0"/>
    <n v="0"/>
    <n v="20"/>
    <n v="0"/>
    <n v="0"/>
    <n v="0"/>
    <n v="0"/>
    <n v="0"/>
    <n v="30"/>
    <n v="0"/>
    <m/>
    <m/>
    <n v="0"/>
    <n v="22"/>
    <n v="30"/>
    <d v="2025-06-13T00:00:00"/>
    <m/>
    <m/>
    <s v="No"/>
    <m/>
    <n v="2"/>
  </r>
  <r>
    <n v="27"/>
    <s v="NC"/>
    <x v="1"/>
    <s v="NC-503"/>
    <s v="Submitted"/>
    <n v="2025"/>
    <x v="35"/>
    <n v="325"/>
    <x v="56"/>
    <m/>
    <n v="1924"/>
    <d v="2025-01-29T00:00:00"/>
    <x v="0"/>
    <m/>
    <s v="#379113"/>
    <x v="0"/>
    <s v="C"/>
    <d v="2025-01-29T00:00:00"/>
    <x v="0"/>
    <d v="2008-09-30T00:00:00"/>
    <m/>
    <n v="0"/>
    <n v="0"/>
    <n v="0"/>
    <n v="0"/>
    <n v="0"/>
    <n v="0"/>
    <n v="1"/>
    <n v="0"/>
    <n v="0"/>
    <n v="0"/>
    <n v="0"/>
    <n v="0"/>
    <n v="0"/>
    <n v="0"/>
    <n v="0"/>
    <n v="0"/>
    <n v="0"/>
    <n v="0"/>
    <n v="0"/>
    <n v="0"/>
    <n v="0"/>
    <n v="0"/>
    <n v="0"/>
    <n v="0"/>
    <n v="0"/>
    <n v="0"/>
    <n v="0"/>
    <n v="0"/>
    <n v="0"/>
    <n v="0"/>
    <n v="0"/>
    <n v="0"/>
    <n v="0"/>
    <n v="0"/>
    <n v="0"/>
    <n v="0"/>
    <n v="0"/>
    <n v="0"/>
    <n v="0"/>
    <n v="0"/>
    <n v="0"/>
    <m/>
    <s v="TB"/>
    <x v="0"/>
    <s v="200 Ridgefield Court, Suite 218"/>
    <m/>
    <s v="Asheville"/>
    <s v="NC"/>
    <s v="#28752"/>
    <n v="3"/>
    <n v="1"/>
    <n v="0"/>
    <n v="0"/>
    <n v="0"/>
    <n v="3"/>
    <n v="0"/>
    <n v="0"/>
    <n v="0"/>
    <n v="0"/>
    <n v="0"/>
    <n v="6"/>
    <n v="0"/>
    <m/>
    <m/>
    <n v="0"/>
    <n v="6"/>
    <n v="6"/>
    <d v="2025-06-13T00:00:00"/>
    <m/>
    <m/>
    <s v="No"/>
    <m/>
    <n v="2"/>
  </r>
  <r>
    <n v="28"/>
    <s v="NC"/>
    <x v="1"/>
    <s v="NC-503"/>
    <s v="Submitted"/>
    <n v="2025"/>
    <x v="38"/>
    <n v="1959"/>
    <x v="57"/>
    <m/>
    <n v="1960"/>
    <d v="2025-01-29T00:00:00"/>
    <x v="1"/>
    <s v="F"/>
    <s v="#379027"/>
    <x v="0"/>
    <s v="C"/>
    <d v="2025-01-29T00:00:00"/>
    <x v="0"/>
    <d v="2008-12-12T00:00:00"/>
    <m/>
    <n v="1"/>
    <n v="0"/>
    <n v="0"/>
    <n v="0"/>
    <n v="0"/>
    <n v="0"/>
    <n v="0"/>
    <n v="0"/>
    <n v="0"/>
    <n v="0"/>
    <n v="0"/>
    <n v="0"/>
    <n v="0"/>
    <n v="0"/>
    <n v="0"/>
    <n v="0"/>
    <n v="0"/>
    <n v="0"/>
    <n v="0"/>
    <n v="0"/>
    <n v="0"/>
    <n v="0"/>
    <n v="0"/>
    <n v="0"/>
    <n v="0"/>
    <n v="0"/>
    <n v="0"/>
    <n v="0"/>
    <n v="0"/>
    <n v="0"/>
    <n v="0"/>
    <n v="0"/>
    <n v="0"/>
    <n v="0"/>
    <n v="0"/>
    <n v="0"/>
    <n v="0"/>
    <n v="0"/>
    <n v="0"/>
    <n v="0"/>
    <n v="0"/>
    <m/>
    <s v="SB-S"/>
    <x v="0"/>
    <s v="1631 Old North Rd"/>
    <m/>
    <s v="Lenoir"/>
    <s v="NC"/>
    <s v="#28645"/>
    <n v="5"/>
    <n v="1"/>
    <n v="0"/>
    <n v="0"/>
    <n v="0"/>
    <n v="7"/>
    <n v="0"/>
    <n v="0"/>
    <n v="0"/>
    <n v="0"/>
    <n v="0"/>
    <n v="12"/>
    <n v="0"/>
    <m/>
    <m/>
    <n v="0"/>
    <n v="11"/>
    <n v="12"/>
    <d v="2025-06-13T00:00:00"/>
    <m/>
    <m/>
    <s v="No"/>
    <m/>
    <n v="2"/>
  </r>
  <r>
    <n v="29"/>
    <s v="NC"/>
    <x v="1"/>
    <s v="NC-503"/>
    <s v="Submitted"/>
    <n v="2025"/>
    <x v="23"/>
    <n v="1310"/>
    <x v="58"/>
    <m/>
    <n v="2043"/>
    <d v="2025-01-29T00:00:00"/>
    <x v="1"/>
    <s v="F"/>
    <s v="#379167"/>
    <x v="0"/>
    <s v="C"/>
    <d v="2024-01-31T00:00:00"/>
    <x v="0"/>
    <d v="2009-01-01T00:00:00"/>
    <m/>
    <n v="1"/>
    <n v="0"/>
    <n v="0"/>
    <n v="0"/>
    <n v="0"/>
    <n v="0"/>
    <n v="0"/>
    <n v="0"/>
    <n v="0"/>
    <n v="0"/>
    <n v="0"/>
    <n v="0"/>
    <n v="0"/>
    <n v="0"/>
    <n v="0"/>
    <n v="0"/>
    <n v="0"/>
    <n v="0"/>
    <n v="0"/>
    <n v="0"/>
    <n v="0"/>
    <n v="0"/>
    <n v="0"/>
    <n v="0"/>
    <n v="0"/>
    <n v="0"/>
    <n v="0"/>
    <n v="0"/>
    <n v="0"/>
    <n v="0"/>
    <n v="0"/>
    <n v="0"/>
    <n v="0"/>
    <n v="0"/>
    <n v="0"/>
    <n v="0"/>
    <n v="0"/>
    <n v="0"/>
    <n v="0"/>
    <n v="0"/>
    <n v="1"/>
    <m/>
    <s v="SB-S"/>
    <x v="0"/>
    <s v="501 S First St"/>
    <m/>
    <s v="Albemarle"/>
    <s v="NC"/>
    <s v="#28001"/>
    <n v="3"/>
    <n v="1"/>
    <n v="0"/>
    <n v="0"/>
    <n v="0"/>
    <n v="13"/>
    <n v="0"/>
    <n v="0"/>
    <n v="0"/>
    <n v="0"/>
    <n v="0"/>
    <n v="16"/>
    <n v="0"/>
    <m/>
    <m/>
    <n v="0"/>
    <n v="15"/>
    <n v="16"/>
    <d v="2025-06-13T00:00:00"/>
    <m/>
    <m/>
    <s v="No"/>
    <m/>
    <n v="2"/>
  </r>
  <r>
    <n v="30"/>
    <s v="NC"/>
    <x v="1"/>
    <s v="NC-503"/>
    <s v="Submitted"/>
    <n v="2025"/>
    <x v="27"/>
    <n v="1446"/>
    <x v="59"/>
    <m/>
    <n v="2229"/>
    <d v="2025-01-29T00:00:00"/>
    <x v="3"/>
    <m/>
    <s v="#371338"/>
    <x v="0"/>
    <s v="C"/>
    <d v="2025-01-28T00:00:00"/>
    <x v="0"/>
    <d v="2009-07-29T00:00:00"/>
    <m/>
    <n v="0"/>
    <n v="0"/>
    <n v="0"/>
    <n v="0"/>
    <n v="0"/>
    <n v="0"/>
    <n v="0"/>
    <n v="0"/>
    <n v="0"/>
    <n v="0"/>
    <n v="0"/>
    <n v="0"/>
    <n v="0"/>
    <n v="0"/>
    <n v="0"/>
    <n v="0"/>
    <n v="0"/>
    <n v="0"/>
    <n v="0"/>
    <n v="0"/>
    <n v="0"/>
    <n v="0"/>
    <n v="0"/>
    <n v="0"/>
    <n v="0"/>
    <n v="0"/>
    <n v="0"/>
    <n v="0"/>
    <n v="0"/>
    <n v="0"/>
    <n v="0"/>
    <n v="0"/>
    <n v="0"/>
    <n v="0"/>
    <n v="0"/>
    <n v="0"/>
    <n v="0"/>
    <n v="0"/>
    <n v="0"/>
    <n v="0"/>
    <n v="1"/>
    <s v="Private/Local"/>
    <s v="SB-S"/>
    <x v="0"/>
    <s v="780 3rd Ave SE"/>
    <m/>
    <s v="Hickory"/>
    <s v="NC"/>
    <s v="#28602"/>
    <n v="3"/>
    <n v="1"/>
    <n v="0"/>
    <n v="0"/>
    <n v="0"/>
    <n v="11"/>
    <n v="0"/>
    <n v="0"/>
    <n v="0"/>
    <n v="0"/>
    <n v="0"/>
    <n v="14"/>
    <n v="0"/>
    <m/>
    <m/>
    <n v="0"/>
    <n v="9"/>
    <n v="14"/>
    <d v="2025-06-13T00:00:00"/>
    <m/>
    <m/>
    <s v="No"/>
    <m/>
    <n v="2"/>
  </r>
  <r>
    <n v="31"/>
    <s v="NC"/>
    <x v="1"/>
    <s v="NC-503"/>
    <s v="Submitted"/>
    <n v="2025"/>
    <x v="39"/>
    <n v="3508"/>
    <x v="60"/>
    <m/>
    <n v="3512"/>
    <d v="2025-01-29T00:00:00"/>
    <x v="1"/>
    <s v="F"/>
    <s v="#379115"/>
    <x v="2"/>
    <s v="C"/>
    <d v="2025-01-29T00:00:00"/>
    <x v="1"/>
    <d v="2010-01-01T00:00:00"/>
    <m/>
    <n v="0"/>
    <n v="0"/>
    <n v="0"/>
    <n v="0"/>
    <n v="0"/>
    <n v="0"/>
    <n v="0"/>
    <n v="0"/>
    <n v="0"/>
    <n v="0"/>
    <n v="0"/>
    <n v="0"/>
    <n v="0"/>
    <n v="0"/>
    <n v="0"/>
    <n v="0"/>
    <n v="0"/>
    <n v="0"/>
    <n v="0"/>
    <n v="0"/>
    <n v="0"/>
    <n v="0"/>
    <n v="0"/>
    <n v="0"/>
    <n v="0"/>
    <n v="0"/>
    <n v="0"/>
    <n v="0"/>
    <n v="0"/>
    <n v="0"/>
    <n v="0"/>
    <n v="0"/>
    <n v="0"/>
    <n v="0"/>
    <n v="0"/>
    <n v="0"/>
    <n v="0"/>
    <n v="0"/>
    <n v="0"/>
    <n v="0"/>
    <n v="1"/>
    <s v="VOCA"/>
    <s v="SB-S"/>
    <x v="1"/>
    <m/>
    <m/>
    <s v="Marshall"/>
    <s v="NC"/>
    <s v="#28743"/>
    <n v="16"/>
    <n v="4"/>
    <n v="0"/>
    <n v="0"/>
    <n v="0"/>
    <n v="2"/>
    <n v="0"/>
    <n v="0"/>
    <n v="0"/>
    <n v="0"/>
    <n v="0"/>
    <n v="18"/>
    <n v="0"/>
    <m/>
    <m/>
    <n v="0"/>
    <n v="17"/>
    <n v="18"/>
    <d v="2025-06-13T00:00:00"/>
    <m/>
    <m/>
    <s v="No"/>
    <m/>
    <n v="2"/>
  </r>
  <r>
    <n v="32"/>
    <s v="NC"/>
    <x v="1"/>
    <s v="NC-503"/>
    <s v="Submitted"/>
    <n v="2025"/>
    <x v="26"/>
    <n v="339"/>
    <x v="61"/>
    <m/>
    <n v="4542"/>
    <d v="2025-01-29T00:00:00"/>
    <x v="1"/>
    <s v="F"/>
    <s v="#379097"/>
    <x v="0"/>
    <s v="C"/>
    <d v="2023-01-25T00:00:00"/>
    <x v="0"/>
    <d v="2010-05-10T00:00:00"/>
    <m/>
    <n v="1"/>
    <n v="0"/>
    <n v="0"/>
    <n v="0"/>
    <n v="0"/>
    <n v="0"/>
    <n v="0"/>
    <n v="0"/>
    <n v="0"/>
    <n v="0"/>
    <n v="0"/>
    <n v="0"/>
    <n v="0"/>
    <n v="0"/>
    <n v="0"/>
    <n v="0"/>
    <n v="0"/>
    <n v="0"/>
    <n v="0"/>
    <n v="0"/>
    <n v="0"/>
    <n v="0"/>
    <n v="0"/>
    <n v="0"/>
    <n v="0"/>
    <n v="0"/>
    <n v="0"/>
    <n v="0"/>
    <n v="0"/>
    <n v="0"/>
    <n v="0"/>
    <n v="0"/>
    <n v="0"/>
    <n v="0"/>
    <n v="0"/>
    <n v="0"/>
    <n v="0"/>
    <n v="0"/>
    <n v="0"/>
    <n v="0"/>
    <n v="0"/>
    <m/>
    <s v="SB-S"/>
    <x v="0"/>
    <s v="1421 Fifth St"/>
    <m/>
    <s v="Statesville"/>
    <s v="NC"/>
    <s v="#28677"/>
    <n v="24"/>
    <n v="6"/>
    <n v="0"/>
    <n v="0"/>
    <n v="0"/>
    <n v="20"/>
    <n v="0"/>
    <n v="0"/>
    <n v="0"/>
    <n v="0"/>
    <n v="0"/>
    <n v="44"/>
    <n v="0"/>
    <m/>
    <m/>
    <n v="0"/>
    <n v="40"/>
    <n v="44"/>
    <d v="2025-06-13T00:00:00"/>
    <m/>
    <m/>
    <s v="No"/>
    <m/>
    <n v="2"/>
  </r>
  <r>
    <n v="33"/>
    <s v="NC"/>
    <x v="1"/>
    <s v="NC-503"/>
    <s v="Submitted"/>
    <n v="2025"/>
    <x v="40"/>
    <n v="4442"/>
    <x v="62"/>
    <m/>
    <n v="4673"/>
    <d v="2025-01-29T00:00:00"/>
    <x v="3"/>
    <m/>
    <s v="#379035"/>
    <x v="2"/>
    <s v="C"/>
    <d v="2025-01-29T00:00:00"/>
    <x v="0"/>
    <d v="2013-01-30T00:00:00"/>
    <m/>
    <n v="0"/>
    <n v="0"/>
    <n v="0"/>
    <n v="0"/>
    <n v="0"/>
    <n v="0"/>
    <n v="0"/>
    <n v="0"/>
    <n v="0"/>
    <n v="0"/>
    <n v="0"/>
    <n v="0"/>
    <n v="0"/>
    <n v="0"/>
    <n v="0"/>
    <n v="0"/>
    <n v="0"/>
    <n v="0"/>
    <n v="0"/>
    <n v="0"/>
    <n v="0"/>
    <n v="0"/>
    <n v="0"/>
    <n v="0"/>
    <n v="0"/>
    <n v="0"/>
    <n v="0"/>
    <n v="0"/>
    <n v="0"/>
    <n v="0"/>
    <n v="0"/>
    <n v="0"/>
    <n v="0"/>
    <n v="0"/>
    <n v="0"/>
    <n v="0"/>
    <n v="0"/>
    <n v="0"/>
    <n v="0"/>
    <n v="0"/>
    <n v="1"/>
    <m/>
    <s v="SB-S"/>
    <x v="0"/>
    <s v="112 2nd Ave SE"/>
    <m/>
    <s v="Hickory"/>
    <s v="NC"/>
    <s v="#28602"/>
    <n v="16"/>
    <n v="7"/>
    <n v="0"/>
    <n v="0"/>
    <n v="0"/>
    <n v="7"/>
    <n v="0"/>
    <n v="0"/>
    <n v="0"/>
    <n v="0"/>
    <n v="0"/>
    <n v="23"/>
    <n v="0"/>
    <m/>
    <m/>
    <n v="0"/>
    <n v="14"/>
    <n v="23"/>
    <d v="2025-06-13T00:00:00"/>
    <m/>
    <m/>
    <s v="No"/>
    <m/>
    <n v="2"/>
  </r>
  <r>
    <n v="34"/>
    <s v="NC"/>
    <x v="1"/>
    <s v="NC-503"/>
    <s v="Submitted"/>
    <n v="2025"/>
    <x v="38"/>
    <n v="1959"/>
    <x v="63"/>
    <m/>
    <n v="4719"/>
    <d v="2025-01-29T00:00:00"/>
    <x v="1"/>
    <s v="F"/>
    <s v="#379027"/>
    <x v="0"/>
    <s v="C"/>
    <d v="2024-01-31T00:00:00"/>
    <x v="0"/>
    <d v="2011-04-01T00:00:00"/>
    <m/>
    <n v="0"/>
    <n v="0"/>
    <n v="0"/>
    <n v="0"/>
    <n v="0"/>
    <n v="0"/>
    <n v="0"/>
    <n v="0"/>
    <n v="0"/>
    <n v="0"/>
    <n v="0"/>
    <n v="0"/>
    <n v="0"/>
    <n v="0"/>
    <n v="0"/>
    <n v="0"/>
    <n v="0"/>
    <n v="0"/>
    <n v="0"/>
    <n v="0"/>
    <n v="0"/>
    <n v="0"/>
    <n v="0"/>
    <n v="0"/>
    <n v="0"/>
    <n v="0"/>
    <n v="0"/>
    <n v="0"/>
    <n v="0"/>
    <n v="0"/>
    <n v="0"/>
    <n v="0"/>
    <n v="0"/>
    <n v="0"/>
    <n v="0"/>
    <n v="0"/>
    <n v="0"/>
    <n v="0"/>
    <n v="0"/>
    <n v="0"/>
    <n v="1"/>
    <m/>
    <s v="SB-S"/>
    <x v="0"/>
    <s v="1631 Old North Rd"/>
    <m/>
    <s v="Lenoir"/>
    <s v="NC"/>
    <s v="#28645"/>
    <n v="0"/>
    <n v="0"/>
    <n v="0"/>
    <n v="0"/>
    <n v="0"/>
    <n v="1"/>
    <n v="0"/>
    <n v="0"/>
    <n v="0"/>
    <n v="0"/>
    <n v="0"/>
    <n v="1"/>
    <n v="0"/>
    <m/>
    <m/>
    <n v="0"/>
    <n v="1"/>
    <n v="1"/>
    <d v="2025-06-13T00:00:00"/>
    <m/>
    <m/>
    <s v="No"/>
    <m/>
    <n v="2"/>
  </r>
  <r>
    <n v="35"/>
    <s v="NC"/>
    <x v="1"/>
    <s v="NC-503"/>
    <s v="Submitted"/>
    <n v="2025"/>
    <x v="24"/>
    <n v="4721"/>
    <x v="64"/>
    <m/>
    <n v="4722"/>
    <d v="2025-01-29T00:00:00"/>
    <x v="0"/>
    <m/>
    <s v="#379133"/>
    <x v="0"/>
    <s v="C"/>
    <d v="2024-01-31T00:00:00"/>
    <x v="0"/>
    <d v="2011-09-01T00:00:00"/>
    <m/>
    <n v="0"/>
    <n v="0"/>
    <n v="0"/>
    <n v="0"/>
    <n v="0"/>
    <n v="0"/>
    <n v="1"/>
    <n v="0"/>
    <n v="0"/>
    <n v="0"/>
    <n v="0"/>
    <n v="0"/>
    <n v="0"/>
    <n v="0"/>
    <n v="0"/>
    <n v="0"/>
    <n v="0"/>
    <n v="0"/>
    <n v="0"/>
    <n v="0"/>
    <n v="0"/>
    <n v="0"/>
    <n v="0"/>
    <n v="0"/>
    <n v="0"/>
    <n v="0"/>
    <n v="0"/>
    <n v="0"/>
    <n v="0"/>
    <n v="0"/>
    <n v="0"/>
    <n v="0"/>
    <n v="0"/>
    <n v="0"/>
    <n v="0"/>
    <n v="0"/>
    <n v="0"/>
    <n v="0"/>
    <n v="0"/>
    <n v="0"/>
    <n v="0"/>
    <m/>
    <s v="TB"/>
    <x v="0"/>
    <s v="201 West First Street"/>
    <m/>
    <s v="Greenville"/>
    <s v="NC"/>
    <s v="#28540"/>
    <n v="21"/>
    <n v="8"/>
    <n v="0"/>
    <n v="0"/>
    <n v="21"/>
    <n v="8"/>
    <n v="0"/>
    <n v="0"/>
    <n v="8"/>
    <n v="0"/>
    <n v="0"/>
    <n v="29"/>
    <n v="0"/>
    <m/>
    <m/>
    <n v="0"/>
    <n v="29"/>
    <n v="29"/>
    <d v="2025-06-13T00:00:00"/>
    <m/>
    <m/>
    <s v="No"/>
    <m/>
    <n v="2"/>
  </r>
  <r>
    <n v="36"/>
    <s v="NC"/>
    <x v="1"/>
    <s v="NC-503"/>
    <s v="Submitted"/>
    <n v="2025"/>
    <x v="41"/>
    <n v="292"/>
    <x v="65"/>
    <m/>
    <n v="4734"/>
    <d v="2025-01-29T00:00:00"/>
    <x v="0"/>
    <m/>
    <s v="#379147"/>
    <x v="0"/>
    <s v="C"/>
    <d v="2023-01-25T00:00:00"/>
    <x v="0"/>
    <d v="2010-01-01T00:00:00"/>
    <m/>
    <n v="0"/>
    <n v="0"/>
    <n v="0"/>
    <n v="0"/>
    <n v="0"/>
    <n v="0"/>
    <n v="0"/>
    <n v="0"/>
    <n v="0"/>
    <n v="0"/>
    <n v="0"/>
    <n v="0"/>
    <n v="0"/>
    <n v="0"/>
    <n v="0"/>
    <n v="0"/>
    <n v="0"/>
    <n v="1"/>
    <n v="0"/>
    <n v="0"/>
    <n v="0"/>
    <n v="0"/>
    <n v="0"/>
    <n v="0"/>
    <n v="0"/>
    <n v="0"/>
    <n v="0"/>
    <n v="0"/>
    <n v="0"/>
    <n v="0"/>
    <n v="0"/>
    <n v="0"/>
    <n v="0"/>
    <n v="0"/>
    <n v="0"/>
    <n v="0"/>
    <n v="0"/>
    <n v="0"/>
    <n v="0"/>
    <n v="0"/>
    <n v="0"/>
    <m/>
    <s v="TB"/>
    <x v="0"/>
    <s v="1103 Broad St"/>
    <s v="PO Box 1426"/>
    <s v="Greenville"/>
    <s v="NC"/>
    <s v="#27834"/>
    <n v="32"/>
    <n v="11"/>
    <n v="32"/>
    <n v="0"/>
    <n v="0"/>
    <n v="63"/>
    <n v="63"/>
    <n v="0"/>
    <n v="0"/>
    <n v="0"/>
    <n v="0"/>
    <n v="95"/>
    <n v="0"/>
    <m/>
    <m/>
    <n v="0"/>
    <n v="95"/>
    <n v="95"/>
    <d v="2025-06-13T00:00:00"/>
    <m/>
    <m/>
    <s v="No"/>
    <m/>
    <n v="2"/>
  </r>
  <r>
    <n v="37"/>
    <s v="NC"/>
    <x v="1"/>
    <s v="NC-503"/>
    <s v="Submitted"/>
    <n v="2025"/>
    <x v="41"/>
    <n v="292"/>
    <x v="66"/>
    <m/>
    <n v="4735"/>
    <d v="2025-01-29T00:00:00"/>
    <x v="0"/>
    <m/>
    <s v="#379147"/>
    <x v="0"/>
    <s v="C"/>
    <d v="2025-01-29T00:00:00"/>
    <x v="0"/>
    <d v="2011-01-01T00:00:00"/>
    <m/>
    <n v="0"/>
    <n v="0"/>
    <n v="0"/>
    <n v="0"/>
    <n v="0"/>
    <n v="0"/>
    <n v="1"/>
    <n v="0"/>
    <n v="0"/>
    <n v="0"/>
    <n v="0"/>
    <n v="0"/>
    <n v="0"/>
    <n v="0"/>
    <n v="0"/>
    <n v="0"/>
    <n v="0"/>
    <n v="0"/>
    <n v="0"/>
    <n v="0"/>
    <n v="0"/>
    <n v="0"/>
    <n v="0"/>
    <n v="0"/>
    <n v="0"/>
    <n v="0"/>
    <n v="0"/>
    <n v="0"/>
    <n v="0"/>
    <n v="0"/>
    <n v="0"/>
    <n v="0"/>
    <n v="0"/>
    <n v="0"/>
    <n v="0"/>
    <n v="0"/>
    <n v="0"/>
    <n v="0"/>
    <n v="0"/>
    <n v="0"/>
    <n v="0"/>
    <m/>
    <s v="TB"/>
    <x v="0"/>
    <s v="1103 Broad St"/>
    <s v="PO Box 1426"/>
    <s v="Greenville"/>
    <s v="NC"/>
    <s v="#27834"/>
    <n v="27"/>
    <n v="7"/>
    <n v="0"/>
    <n v="0"/>
    <n v="27"/>
    <n v="20"/>
    <n v="0"/>
    <n v="0"/>
    <n v="20"/>
    <n v="0"/>
    <n v="0"/>
    <n v="47"/>
    <n v="0"/>
    <m/>
    <m/>
    <n v="0"/>
    <n v="47"/>
    <n v="47"/>
    <d v="2025-06-13T00:00:00"/>
    <m/>
    <m/>
    <s v="No"/>
    <m/>
    <n v="2"/>
  </r>
  <r>
    <n v="38"/>
    <s v="NC"/>
    <x v="1"/>
    <s v="NC-503"/>
    <s v="Submitted"/>
    <n v="2025"/>
    <x v="42"/>
    <n v="1292"/>
    <x v="67"/>
    <m/>
    <n v="4792"/>
    <d v="2025-01-29T00:00:00"/>
    <x v="1"/>
    <s v="F"/>
    <s v="#379179"/>
    <x v="1"/>
    <s v="C"/>
    <d v="2025-01-01T00:00:00"/>
    <x v="1"/>
    <d v="2010-01-01T00:00:00"/>
    <m/>
    <n v="0"/>
    <n v="0"/>
    <n v="0"/>
    <n v="0"/>
    <n v="0"/>
    <n v="0"/>
    <n v="0"/>
    <n v="0"/>
    <n v="0"/>
    <n v="0"/>
    <n v="0"/>
    <n v="0"/>
    <n v="0"/>
    <n v="0"/>
    <n v="0"/>
    <n v="0"/>
    <n v="0"/>
    <n v="0"/>
    <n v="0"/>
    <n v="0"/>
    <n v="0"/>
    <n v="0"/>
    <n v="0"/>
    <n v="0"/>
    <n v="0"/>
    <n v="0"/>
    <n v="0"/>
    <n v="0"/>
    <n v="0"/>
    <n v="0"/>
    <n v="0"/>
    <n v="0"/>
    <n v="0"/>
    <n v="0"/>
    <n v="0"/>
    <n v="0"/>
    <n v="0"/>
    <n v="0"/>
    <n v="0"/>
    <n v="0"/>
    <n v="1"/>
    <m/>
    <s v="SB-S"/>
    <x v="1"/>
    <s v="PO Box 952"/>
    <m/>
    <s v="Monroe"/>
    <s v="NC"/>
    <s v="#28111"/>
    <n v="21"/>
    <n v="5"/>
    <n v="0"/>
    <n v="0"/>
    <n v="0"/>
    <n v="21"/>
    <n v="0"/>
    <n v="0"/>
    <n v="0"/>
    <n v="0"/>
    <n v="0"/>
    <n v="42"/>
    <n v="0"/>
    <m/>
    <m/>
    <n v="0"/>
    <n v="13"/>
    <n v="42"/>
    <d v="2025-06-13T00:00:00"/>
    <s v="Low utilization confirmed. Shelter noted that it was unusually low the night of PIT."/>
    <m/>
    <s v="No"/>
    <m/>
    <n v="2"/>
  </r>
  <r>
    <n v="39"/>
    <s v="NC"/>
    <x v="1"/>
    <s v="NC-503"/>
    <s v="Submitted"/>
    <n v="2025"/>
    <x v="43"/>
    <n v="4806"/>
    <x v="68"/>
    <m/>
    <n v="4809"/>
    <d v="2025-01-29T00:00:00"/>
    <x v="1"/>
    <s v="F"/>
    <s v="#379085"/>
    <x v="2"/>
    <s v="C"/>
    <d v="2025-01-29T00:00:00"/>
    <x v="0"/>
    <d v="2014-01-29T00:00:00"/>
    <m/>
    <n v="0"/>
    <n v="0"/>
    <n v="0"/>
    <n v="0"/>
    <n v="0"/>
    <n v="0"/>
    <n v="0"/>
    <n v="0"/>
    <n v="0"/>
    <n v="0"/>
    <n v="0"/>
    <n v="0"/>
    <n v="0"/>
    <n v="0"/>
    <n v="0"/>
    <n v="0"/>
    <n v="0"/>
    <n v="0"/>
    <n v="0"/>
    <n v="0"/>
    <n v="0"/>
    <n v="0"/>
    <n v="0"/>
    <n v="0"/>
    <n v="0"/>
    <n v="0"/>
    <n v="0"/>
    <n v="0"/>
    <n v="0"/>
    <n v="0"/>
    <n v="0"/>
    <n v="0"/>
    <n v="0"/>
    <n v="0"/>
    <n v="0"/>
    <n v="0"/>
    <n v="0"/>
    <n v="0"/>
    <n v="0"/>
    <n v="0"/>
    <n v="1"/>
    <s v="Private Funding"/>
    <s v="SB-S"/>
    <x v="0"/>
    <s v="207 W. Broad St."/>
    <m/>
    <s v="Dunn"/>
    <s v="NC"/>
    <s v="#28334"/>
    <n v="5"/>
    <n v="2"/>
    <n v="0"/>
    <n v="0"/>
    <n v="0"/>
    <n v="13"/>
    <n v="0"/>
    <n v="0"/>
    <n v="0"/>
    <n v="0"/>
    <n v="0"/>
    <n v="18"/>
    <n v="0"/>
    <m/>
    <m/>
    <n v="0"/>
    <n v="12"/>
    <n v="18"/>
    <d v="2025-06-13T00:00:00"/>
    <m/>
    <m/>
    <s v="No"/>
    <m/>
    <n v="2"/>
  </r>
  <r>
    <n v="40"/>
    <s v="NC"/>
    <x v="1"/>
    <s v="NC-503"/>
    <s v="Submitted"/>
    <n v="2025"/>
    <x v="44"/>
    <n v="2133"/>
    <x v="69"/>
    <m/>
    <n v="4814"/>
    <d v="2025-01-29T00:00:00"/>
    <x v="1"/>
    <s v="F"/>
    <s v="#379139"/>
    <x v="1"/>
    <s v="C"/>
    <d v="2021-01-27T00:00:00"/>
    <x v="1"/>
    <d v="2010-01-01T00:00:00"/>
    <m/>
    <n v="0"/>
    <n v="0"/>
    <n v="0"/>
    <n v="0"/>
    <n v="0"/>
    <n v="0"/>
    <n v="0"/>
    <n v="0"/>
    <n v="0"/>
    <n v="0"/>
    <n v="0"/>
    <n v="0"/>
    <n v="0"/>
    <n v="0"/>
    <n v="0"/>
    <n v="0"/>
    <n v="0"/>
    <n v="0"/>
    <n v="0"/>
    <n v="0"/>
    <n v="0"/>
    <n v="0"/>
    <n v="0"/>
    <n v="0"/>
    <n v="0"/>
    <n v="0"/>
    <n v="0"/>
    <n v="0"/>
    <n v="0"/>
    <n v="0"/>
    <n v="0"/>
    <n v="0"/>
    <n v="0"/>
    <n v="0"/>
    <n v="0"/>
    <n v="0"/>
    <n v="0"/>
    <n v="0"/>
    <n v="0"/>
    <n v="0"/>
    <n v="1"/>
    <m/>
    <s v="SB-S"/>
    <x v="0"/>
    <s v="PO BOX 2064"/>
    <m/>
    <s v="Elizabeth City"/>
    <s v="NC"/>
    <s v="#27906"/>
    <n v="15"/>
    <n v="7"/>
    <n v="0"/>
    <n v="0"/>
    <n v="0"/>
    <n v="3"/>
    <n v="0"/>
    <n v="0"/>
    <n v="0"/>
    <n v="0"/>
    <n v="0"/>
    <n v="18"/>
    <n v="0"/>
    <m/>
    <m/>
    <n v="0"/>
    <n v="3"/>
    <n v="18"/>
    <d v="2025-06-13T00:00:00"/>
    <s v="Low utilization confirmed. PIT night happened to be a slow night this year."/>
    <s v="This shelter is site based and prefers not to share the physical address due to the target population."/>
    <s v="No"/>
    <m/>
    <n v="2"/>
  </r>
  <r>
    <n v="41"/>
    <s v="NC"/>
    <x v="1"/>
    <s v="NC-503"/>
    <s v="Submitted"/>
    <n v="2025"/>
    <x v="45"/>
    <n v="4815"/>
    <x v="70"/>
    <m/>
    <n v="4816"/>
    <d v="2025-01-29T00:00:00"/>
    <x v="1"/>
    <s v="F"/>
    <s v="#379025"/>
    <x v="2"/>
    <s v="C"/>
    <d v="2024-01-01T00:00:00"/>
    <x v="1"/>
    <d v="2010-01-01T00:00:00"/>
    <m/>
    <n v="0"/>
    <n v="0"/>
    <n v="0"/>
    <n v="0"/>
    <n v="0"/>
    <n v="0"/>
    <n v="0"/>
    <n v="0"/>
    <n v="0"/>
    <n v="0"/>
    <n v="0"/>
    <n v="0"/>
    <n v="0"/>
    <n v="0"/>
    <n v="0"/>
    <n v="0"/>
    <n v="0"/>
    <n v="0"/>
    <n v="0"/>
    <n v="0"/>
    <n v="0"/>
    <n v="0"/>
    <n v="0"/>
    <n v="0"/>
    <n v="0"/>
    <n v="0"/>
    <n v="0"/>
    <n v="0"/>
    <n v="0"/>
    <n v="0"/>
    <n v="0"/>
    <n v="0"/>
    <n v="0"/>
    <n v="0"/>
    <n v="0"/>
    <n v="0"/>
    <n v="0"/>
    <n v="0"/>
    <n v="0"/>
    <n v="0"/>
    <n v="1"/>
    <m/>
    <s v="SB-S"/>
    <x v="1"/>
    <s v="PO BOX 1749"/>
    <m/>
    <s v="Concord"/>
    <s v="NC"/>
    <s v="#28026"/>
    <n v="9"/>
    <n v="3"/>
    <n v="0"/>
    <n v="0"/>
    <n v="0"/>
    <n v="3"/>
    <n v="0"/>
    <n v="0"/>
    <n v="0"/>
    <n v="0"/>
    <n v="0"/>
    <n v="12"/>
    <n v="0"/>
    <m/>
    <m/>
    <n v="0"/>
    <n v="6"/>
    <n v="12"/>
    <d v="2025-06-13T00:00:00"/>
    <m/>
    <m/>
    <s v="No"/>
    <m/>
    <n v="2"/>
  </r>
  <r>
    <n v="42"/>
    <s v="NC"/>
    <x v="1"/>
    <s v="NC-503"/>
    <s v="Submitted"/>
    <n v="2025"/>
    <x v="46"/>
    <n v="4817"/>
    <x v="71"/>
    <m/>
    <n v="4818"/>
    <d v="2025-01-29T00:00:00"/>
    <x v="1"/>
    <s v="F"/>
    <s v="#379031"/>
    <x v="1"/>
    <s v="C"/>
    <d v="2025-01-29T00:00:00"/>
    <x v="1"/>
    <d v="2012-01-25T00:00:00"/>
    <m/>
    <n v="1"/>
    <n v="0"/>
    <n v="0"/>
    <n v="0"/>
    <n v="0"/>
    <n v="0"/>
    <n v="0"/>
    <n v="0"/>
    <n v="0"/>
    <n v="0"/>
    <n v="0"/>
    <n v="0"/>
    <n v="0"/>
    <n v="0"/>
    <n v="0"/>
    <n v="0"/>
    <n v="0"/>
    <n v="0"/>
    <n v="0"/>
    <n v="0"/>
    <n v="0"/>
    <n v="0"/>
    <n v="0"/>
    <n v="0"/>
    <n v="0"/>
    <n v="0"/>
    <n v="0"/>
    <n v="0"/>
    <n v="0"/>
    <n v="0"/>
    <n v="0"/>
    <n v="0"/>
    <n v="0"/>
    <n v="0"/>
    <n v="0"/>
    <n v="0"/>
    <n v="0"/>
    <n v="0"/>
    <n v="0"/>
    <n v="0"/>
    <n v="1"/>
    <m/>
    <s v="SB-S"/>
    <x v="1"/>
    <s v="PO Box 2279"/>
    <m/>
    <s v="Morehead City"/>
    <s v="NC"/>
    <s v="#28557"/>
    <n v="6"/>
    <n v="2"/>
    <n v="0"/>
    <n v="0"/>
    <n v="0"/>
    <n v="3"/>
    <n v="0"/>
    <n v="0"/>
    <n v="0"/>
    <n v="0"/>
    <n v="0"/>
    <n v="9"/>
    <n v="0"/>
    <m/>
    <m/>
    <n v="0"/>
    <n v="9"/>
    <n v="9"/>
    <d v="2025-06-13T00:00:00"/>
    <m/>
    <m/>
    <s v="No"/>
    <m/>
    <n v="2"/>
  </r>
  <r>
    <n v="43"/>
    <s v="NC"/>
    <x v="1"/>
    <s v="NC-503"/>
    <s v="Submitted"/>
    <n v="2025"/>
    <x v="47"/>
    <n v="4802"/>
    <x v="72"/>
    <m/>
    <n v="4819"/>
    <d v="2025-01-29T00:00:00"/>
    <x v="1"/>
    <s v="F"/>
    <s v="#379065"/>
    <x v="2"/>
    <s v="C"/>
    <d v="2024-01-31T00:00:00"/>
    <x v="0"/>
    <d v="2010-01-01T00:00:00"/>
    <m/>
    <n v="0"/>
    <n v="0"/>
    <n v="0"/>
    <n v="0"/>
    <n v="0"/>
    <n v="0"/>
    <n v="0"/>
    <n v="0"/>
    <n v="0"/>
    <n v="0"/>
    <n v="0"/>
    <n v="0"/>
    <n v="0"/>
    <n v="0"/>
    <n v="0"/>
    <n v="0"/>
    <n v="0"/>
    <n v="0"/>
    <n v="0"/>
    <n v="0"/>
    <n v="0"/>
    <n v="0"/>
    <n v="0"/>
    <n v="0"/>
    <n v="0"/>
    <n v="0"/>
    <n v="0"/>
    <n v="0"/>
    <n v="0"/>
    <n v="0"/>
    <n v="0"/>
    <n v="0"/>
    <n v="0"/>
    <n v="0"/>
    <n v="0"/>
    <n v="0"/>
    <n v="0"/>
    <n v="0"/>
    <n v="0"/>
    <n v="0"/>
    <n v="1"/>
    <s v="EFSP"/>
    <s v="SB-C"/>
    <x v="0"/>
    <s v="701 Cedar Lane"/>
    <m/>
    <s v="Tarboro"/>
    <s v="NC"/>
    <s v="#27886"/>
    <n v="0"/>
    <n v="0"/>
    <n v="0"/>
    <n v="0"/>
    <n v="0"/>
    <n v="27"/>
    <n v="0"/>
    <n v="0"/>
    <n v="0"/>
    <n v="0"/>
    <n v="0"/>
    <n v="27"/>
    <n v="0"/>
    <m/>
    <m/>
    <n v="0"/>
    <n v="17"/>
    <n v="27"/>
    <d v="2025-06-13T00:00:00"/>
    <m/>
    <m/>
    <s v="No"/>
    <m/>
    <n v="2"/>
  </r>
  <r>
    <n v="44"/>
    <s v="NC"/>
    <x v="1"/>
    <s v="NC-503"/>
    <s v="Submitted"/>
    <n v="2025"/>
    <x v="48"/>
    <n v="4821"/>
    <x v="73"/>
    <m/>
    <n v="4822"/>
    <d v="2025-01-29T00:00:00"/>
    <x v="1"/>
    <s v="F"/>
    <s v="#379037"/>
    <x v="2"/>
    <s v="C"/>
    <d v="2023-01-25T00:00:00"/>
    <x v="0"/>
    <d v="2010-01-01T00:00:00"/>
    <m/>
    <n v="0"/>
    <n v="0"/>
    <n v="0"/>
    <n v="0"/>
    <n v="0"/>
    <n v="0"/>
    <n v="0"/>
    <n v="0"/>
    <n v="0"/>
    <n v="0"/>
    <n v="0"/>
    <n v="0"/>
    <n v="0"/>
    <n v="0"/>
    <n v="0"/>
    <n v="0"/>
    <n v="0"/>
    <n v="0"/>
    <n v="0"/>
    <n v="0"/>
    <n v="0"/>
    <n v="0"/>
    <n v="0"/>
    <n v="0"/>
    <n v="0"/>
    <n v="0"/>
    <n v="0"/>
    <n v="0"/>
    <n v="0"/>
    <n v="0"/>
    <n v="0"/>
    <n v="0"/>
    <n v="0"/>
    <n v="0"/>
    <n v="0"/>
    <n v="0"/>
    <n v="0"/>
    <n v="0"/>
    <n v="0"/>
    <n v="0"/>
    <n v="1"/>
    <m/>
    <s v="SB-S"/>
    <x v="0"/>
    <s v="3355 Woody Store Rd"/>
    <m/>
    <s v="Siler City"/>
    <s v="NC"/>
    <s v="#27344"/>
    <n v="0"/>
    <n v="0"/>
    <n v="0"/>
    <n v="0"/>
    <n v="0"/>
    <n v="3"/>
    <n v="0"/>
    <n v="0"/>
    <n v="0"/>
    <n v="0"/>
    <n v="0"/>
    <n v="3"/>
    <n v="0"/>
    <m/>
    <m/>
    <n v="0"/>
    <n v="1"/>
    <n v="3"/>
    <d v="2025-06-13T00:00:00"/>
    <m/>
    <m/>
    <s v="No"/>
    <m/>
    <n v="2"/>
  </r>
  <r>
    <n v="45"/>
    <s v="NC"/>
    <x v="1"/>
    <s v="NC-503"/>
    <s v="Submitted"/>
    <n v="2025"/>
    <x v="49"/>
    <n v="4823"/>
    <x v="74"/>
    <m/>
    <n v="4824"/>
    <d v="2025-01-29T00:00:00"/>
    <x v="1"/>
    <s v="F"/>
    <s v="#379039"/>
    <x v="1"/>
    <s v="C"/>
    <d v="2024-01-31T00:00:00"/>
    <x v="1"/>
    <d v="2010-01-01T00:00:00"/>
    <m/>
    <n v="0"/>
    <n v="0"/>
    <n v="0"/>
    <n v="0"/>
    <n v="0"/>
    <n v="0"/>
    <n v="0"/>
    <n v="0"/>
    <n v="0"/>
    <n v="0"/>
    <n v="0"/>
    <n v="0"/>
    <n v="0"/>
    <n v="0"/>
    <n v="0"/>
    <n v="0"/>
    <n v="0"/>
    <n v="0"/>
    <n v="0"/>
    <n v="0"/>
    <n v="0"/>
    <n v="0"/>
    <n v="0"/>
    <n v="0"/>
    <n v="0"/>
    <n v="0"/>
    <n v="0"/>
    <n v="0"/>
    <n v="0"/>
    <n v="0"/>
    <n v="0"/>
    <n v="0"/>
    <n v="0"/>
    <n v="0"/>
    <n v="0"/>
    <n v="0"/>
    <n v="0"/>
    <n v="0"/>
    <n v="0"/>
    <n v="0"/>
    <n v="1"/>
    <m/>
    <s v="SB-S"/>
    <x v="1"/>
    <m/>
    <m/>
    <s v="Murphy"/>
    <s v="NC"/>
    <s v="#28906"/>
    <n v="5"/>
    <n v="2"/>
    <n v="0"/>
    <n v="0"/>
    <n v="0"/>
    <n v="6"/>
    <n v="0"/>
    <n v="0"/>
    <n v="0"/>
    <n v="0"/>
    <n v="0"/>
    <n v="11"/>
    <n v="0"/>
    <m/>
    <m/>
    <n v="0"/>
    <n v="3"/>
    <n v="11"/>
    <d v="2025-06-13T00:00:00"/>
    <m/>
    <m/>
    <s v="No"/>
    <m/>
    <n v="2"/>
  </r>
  <r>
    <n v="46"/>
    <s v="NC"/>
    <x v="1"/>
    <s v="NC-503"/>
    <s v="Submitted"/>
    <n v="2025"/>
    <x v="50"/>
    <n v="4827"/>
    <x v="75"/>
    <m/>
    <n v="4828"/>
    <d v="2025-01-29T00:00:00"/>
    <x v="1"/>
    <s v="F"/>
    <s v="#379155"/>
    <x v="1"/>
    <s v="C"/>
    <d v="2025-01-29T00:00:00"/>
    <x v="1"/>
    <d v="2010-01-01T00:00:00"/>
    <m/>
    <n v="1"/>
    <n v="0"/>
    <n v="0"/>
    <n v="0"/>
    <n v="0"/>
    <n v="0"/>
    <n v="0"/>
    <n v="0"/>
    <n v="0"/>
    <n v="0"/>
    <n v="0"/>
    <n v="0"/>
    <n v="0"/>
    <n v="0"/>
    <n v="0"/>
    <n v="0"/>
    <n v="0"/>
    <n v="0"/>
    <n v="0"/>
    <n v="0"/>
    <n v="0"/>
    <n v="0"/>
    <n v="0"/>
    <n v="0"/>
    <n v="0"/>
    <n v="0"/>
    <n v="0"/>
    <n v="0"/>
    <n v="0"/>
    <n v="0"/>
    <n v="0"/>
    <n v="0"/>
    <n v="0"/>
    <n v="0"/>
    <n v="0"/>
    <n v="0"/>
    <n v="0"/>
    <n v="0"/>
    <n v="0"/>
    <n v="0"/>
    <n v="1"/>
    <m/>
    <s v="SB-S"/>
    <x v="1"/>
    <m/>
    <m/>
    <s v="Lumberton"/>
    <s v="NC"/>
    <s v="#28358"/>
    <n v="11"/>
    <n v="2"/>
    <n v="0"/>
    <n v="0"/>
    <n v="0"/>
    <n v="10"/>
    <n v="0"/>
    <n v="0"/>
    <n v="0"/>
    <n v="0"/>
    <n v="0"/>
    <n v="21"/>
    <n v="0"/>
    <m/>
    <m/>
    <n v="0"/>
    <n v="9"/>
    <n v="21"/>
    <d v="2025-06-13T00:00:00"/>
    <s v="Shelter was under renovation last year and did not have anyone sheltered in the project."/>
    <m/>
    <s v="No"/>
    <m/>
    <n v="2"/>
  </r>
  <r>
    <n v="47"/>
    <s v="NC"/>
    <x v="1"/>
    <s v="NC-503"/>
    <s v="Submitted"/>
    <n v="2025"/>
    <x v="51"/>
    <n v="4830"/>
    <x v="76"/>
    <m/>
    <n v="4831"/>
    <d v="2025-01-29T00:00:00"/>
    <x v="3"/>
    <m/>
    <s v="#379035"/>
    <x v="2"/>
    <s v="C"/>
    <d v="2025-01-29T00:00:00"/>
    <x v="0"/>
    <d v="2010-01-01T00:00:00"/>
    <m/>
    <n v="0"/>
    <n v="0"/>
    <n v="0"/>
    <n v="0"/>
    <n v="0"/>
    <n v="0"/>
    <n v="0"/>
    <n v="0"/>
    <n v="0"/>
    <n v="0"/>
    <n v="0"/>
    <n v="0"/>
    <n v="0"/>
    <n v="0"/>
    <n v="0"/>
    <n v="0"/>
    <n v="0"/>
    <n v="0"/>
    <n v="0"/>
    <n v="0"/>
    <n v="0"/>
    <n v="0"/>
    <n v="0"/>
    <n v="0"/>
    <n v="0"/>
    <n v="0"/>
    <n v="0"/>
    <n v="0"/>
    <n v="0"/>
    <n v="0"/>
    <n v="0"/>
    <n v="0"/>
    <n v="0"/>
    <n v="0"/>
    <n v="0"/>
    <n v="0"/>
    <n v="0"/>
    <n v="0"/>
    <n v="0"/>
    <n v="0"/>
    <n v="1"/>
    <m/>
    <s v="SB-C"/>
    <x v="0"/>
    <s v="4431 County Home Road"/>
    <m/>
    <s v="Conover"/>
    <s v="NC"/>
    <s v="#28613"/>
    <n v="0"/>
    <n v="0"/>
    <n v="0"/>
    <n v="0"/>
    <n v="0"/>
    <n v="10"/>
    <n v="0"/>
    <n v="0"/>
    <n v="0"/>
    <n v="10"/>
    <n v="0"/>
    <n v="20"/>
    <n v="0"/>
    <m/>
    <m/>
    <n v="0"/>
    <n v="16"/>
    <n v="20"/>
    <d v="2025-06-13T00:00:00"/>
    <m/>
    <m/>
    <s v="No"/>
    <m/>
    <n v="2"/>
  </r>
  <r>
    <n v="48"/>
    <s v="NC"/>
    <x v="1"/>
    <s v="NC-503"/>
    <s v="Submitted"/>
    <n v="2025"/>
    <x v="52"/>
    <n v="721"/>
    <x v="77"/>
    <m/>
    <n v="4832"/>
    <d v="2025-01-29T00:00:00"/>
    <x v="1"/>
    <s v="F"/>
    <s v="#379101"/>
    <x v="2"/>
    <s v="C"/>
    <d v="2025-01-29T00:00:00"/>
    <x v="0"/>
    <d v="2012-01-25T00:00:00"/>
    <m/>
    <n v="0"/>
    <n v="0"/>
    <n v="0"/>
    <n v="0"/>
    <n v="0"/>
    <n v="0"/>
    <n v="0"/>
    <n v="0"/>
    <n v="0"/>
    <n v="0"/>
    <n v="0"/>
    <n v="0"/>
    <n v="0"/>
    <n v="0"/>
    <n v="0"/>
    <n v="0"/>
    <n v="0"/>
    <n v="0"/>
    <n v="0"/>
    <n v="0"/>
    <n v="0"/>
    <n v="0"/>
    <n v="0"/>
    <n v="0"/>
    <n v="0"/>
    <n v="0"/>
    <n v="0"/>
    <n v="0"/>
    <n v="0"/>
    <n v="0"/>
    <n v="0"/>
    <n v="0"/>
    <n v="0"/>
    <n v="0"/>
    <n v="0"/>
    <n v="0"/>
    <n v="0"/>
    <n v="0"/>
    <n v="0"/>
    <n v="0"/>
    <n v="1"/>
    <m/>
    <s v="SB-S"/>
    <x v="0"/>
    <s v="523 Glenn St"/>
    <m/>
    <s v="Smithfield"/>
    <s v="NC"/>
    <s v="#27577"/>
    <n v="0"/>
    <n v="0"/>
    <n v="0"/>
    <n v="0"/>
    <n v="0"/>
    <n v="13"/>
    <n v="0"/>
    <n v="0"/>
    <n v="0"/>
    <n v="0"/>
    <n v="0"/>
    <n v="13"/>
    <n v="0"/>
    <m/>
    <m/>
    <n v="0"/>
    <n v="5"/>
    <n v="13"/>
    <d v="2025-06-13T00:00:00"/>
    <m/>
    <m/>
    <s v="No"/>
    <m/>
    <n v="2"/>
  </r>
  <r>
    <n v="49"/>
    <s v="NC"/>
    <x v="1"/>
    <s v="NC-503"/>
    <s v="Submitted"/>
    <n v="2025"/>
    <x v="52"/>
    <n v="721"/>
    <x v="78"/>
    <m/>
    <n v="4833"/>
    <d v="2025-01-29T00:00:00"/>
    <x v="3"/>
    <m/>
    <s v="#379101"/>
    <x v="2"/>
    <s v="C"/>
    <d v="2023-01-25T00:00:00"/>
    <x v="0"/>
    <d v="2012-01-25T00:00:00"/>
    <m/>
    <n v="0"/>
    <n v="0"/>
    <n v="0"/>
    <n v="0"/>
    <n v="0"/>
    <n v="0"/>
    <n v="0"/>
    <n v="0"/>
    <n v="0"/>
    <n v="0"/>
    <n v="0"/>
    <n v="0"/>
    <n v="0"/>
    <n v="0"/>
    <n v="0"/>
    <n v="0"/>
    <n v="0"/>
    <n v="0"/>
    <n v="0"/>
    <n v="0"/>
    <n v="0"/>
    <n v="0"/>
    <n v="0"/>
    <n v="0"/>
    <n v="0"/>
    <n v="0"/>
    <n v="0"/>
    <n v="0"/>
    <n v="0"/>
    <n v="0"/>
    <n v="0"/>
    <n v="0"/>
    <n v="0"/>
    <n v="0"/>
    <n v="0"/>
    <n v="0"/>
    <n v="0"/>
    <n v="0"/>
    <n v="0"/>
    <n v="0"/>
    <n v="1"/>
    <m/>
    <s v="SB-S"/>
    <x v="0"/>
    <s v="523 Glenn St"/>
    <m/>
    <s v="Smithfield"/>
    <s v="NC"/>
    <s v="#27577"/>
    <n v="0"/>
    <n v="0"/>
    <n v="0"/>
    <n v="0"/>
    <n v="0"/>
    <n v="8"/>
    <n v="0"/>
    <n v="0"/>
    <n v="0"/>
    <n v="0"/>
    <n v="0"/>
    <n v="8"/>
    <n v="0"/>
    <m/>
    <m/>
    <n v="0"/>
    <n v="2"/>
    <n v="8"/>
    <d v="2025-06-13T00:00:00"/>
    <m/>
    <m/>
    <s v="No"/>
    <m/>
    <n v="2"/>
  </r>
  <r>
    <n v="50"/>
    <s v="NC"/>
    <x v="1"/>
    <s v="NC-503"/>
    <s v="Submitted"/>
    <n v="2025"/>
    <x v="53"/>
    <n v="4838"/>
    <x v="79"/>
    <m/>
    <n v="4839"/>
    <d v="2025-01-29T00:00:00"/>
    <x v="1"/>
    <s v="F"/>
    <s v="#379105"/>
    <x v="0"/>
    <s v="C"/>
    <d v="2021-02-15T00:00:00"/>
    <x v="0"/>
    <d v="2010-01-01T00:00:00"/>
    <m/>
    <n v="0"/>
    <n v="0"/>
    <n v="0"/>
    <n v="0"/>
    <n v="0"/>
    <n v="0"/>
    <n v="0"/>
    <n v="0"/>
    <n v="0"/>
    <n v="0"/>
    <n v="0"/>
    <n v="0"/>
    <n v="0"/>
    <n v="0"/>
    <n v="0"/>
    <n v="0"/>
    <n v="0"/>
    <n v="0"/>
    <n v="0"/>
    <n v="0"/>
    <n v="0"/>
    <n v="0"/>
    <n v="0"/>
    <n v="0"/>
    <n v="0"/>
    <n v="0"/>
    <n v="0"/>
    <n v="0"/>
    <n v="0"/>
    <n v="0"/>
    <n v="0"/>
    <n v="0"/>
    <n v="0"/>
    <n v="0"/>
    <n v="0"/>
    <n v="0"/>
    <n v="0"/>
    <n v="0"/>
    <n v="0"/>
    <n v="0"/>
    <n v="1"/>
    <m/>
    <s v="SB-S"/>
    <x v="0"/>
    <s v="705 Chatham St"/>
    <m/>
    <s v="Sanford"/>
    <s v="NC"/>
    <s v="#27332"/>
    <n v="0"/>
    <n v="0"/>
    <n v="0"/>
    <n v="0"/>
    <n v="0"/>
    <n v="18"/>
    <n v="0"/>
    <n v="0"/>
    <n v="0"/>
    <n v="0"/>
    <n v="0"/>
    <n v="18"/>
    <n v="0"/>
    <m/>
    <m/>
    <n v="0"/>
    <n v="10"/>
    <n v="18"/>
    <d v="2025-06-13T00:00:00"/>
    <m/>
    <m/>
    <s v="No"/>
    <m/>
    <n v="2"/>
  </r>
  <r>
    <n v="51"/>
    <s v="NC"/>
    <x v="1"/>
    <s v="NC-503"/>
    <s v="Submitted"/>
    <n v="2025"/>
    <x v="54"/>
    <n v="4843"/>
    <x v="80"/>
    <m/>
    <n v="4844"/>
    <d v="2025-01-29T00:00:00"/>
    <x v="1"/>
    <s v="F"/>
    <s v="#379049"/>
    <x v="1"/>
    <s v="C"/>
    <d v="2023-01-25T00:00:00"/>
    <x v="1"/>
    <d v="2010-01-01T00:00:00"/>
    <m/>
    <n v="0"/>
    <n v="0"/>
    <n v="0"/>
    <n v="0"/>
    <n v="0"/>
    <n v="0"/>
    <n v="0"/>
    <n v="0"/>
    <n v="0"/>
    <n v="0"/>
    <n v="0"/>
    <n v="0"/>
    <n v="0"/>
    <n v="0"/>
    <n v="0"/>
    <n v="0"/>
    <n v="0"/>
    <n v="0"/>
    <n v="0"/>
    <n v="0"/>
    <n v="0"/>
    <n v="0"/>
    <n v="0"/>
    <n v="0"/>
    <n v="0"/>
    <n v="0"/>
    <n v="0"/>
    <n v="0"/>
    <n v="0"/>
    <n v="0"/>
    <n v="0"/>
    <n v="0"/>
    <n v="0"/>
    <n v="0"/>
    <n v="0"/>
    <n v="0"/>
    <n v="0"/>
    <n v="0"/>
    <n v="0"/>
    <n v="0"/>
    <n v="1"/>
    <m/>
    <s v="SB-S"/>
    <x v="1"/>
    <m/>
    <m/>
    <s v="New Bern"/>
    <s v="NC"/>
    <s v="#28562"/>
    <n v="10"/>
    <n v="2"/>
    <n v="0"/>
    <n v="0"/>
    <n v="0"/>
    <n v="6"/>
    <n v="0"/>
    <n v="0"/>
    <n v="0"/>
    <n v="0"/>
    <n v="0"/>
    <n v="16"/>
    <n v="0"/>
    <m/>
    <m/>
    <n v="0"/>
    <n v="0"/>
    <n v="16"/>
    <d v="2025-06-13T00:00:00"/>
    <m/>
    <m/>
    <s v="No"/>
    <m/>
    <n v="2"/>
  </r>
  <r>
    <n v="52"/>
    <s v="NC"/>
    <x v="1"/>
    <s v="NC-503"/>
    <s v="Submitted"/>
    <n v="2025"/>
    <x v="55"/>
    <n v="4862"/>
    <x v="81"/>
    <m/>
    <n v="4863"/>
    <d v="2025-01-29T00:00:00"/>
    <x v="1"/>
    <s v="F"/>
    <s v="#379125"/>
    <x v="2"/>
    <s v="C"/>
    <d v="2025-01-29T00:00:00"/>
    <x v="0"/>
    <d v="2012-01-01T00:00:00"/>
    <m/>
    <n v="0"/>
    <n v="0"/>
    <n v="0"/>
    <n v="0"/>
    <n v="0"/>
    <n v="0"/>
    <n v="0"/>
    <n v="0"/>
    <n v="0"/>
    <n v="0"/>
    <n v="0"/>
    <n v="0"/>
    <n v="0"/>
    <n v="0"/>
    <n v="0"/>
    <n v="0"/>
    <n v="0"/>
    <n v="0"/>
    <n v="0"/>
    <n v="0"/>
    <n v="0"/>
    <n v="0"/>
    <n v="0"/>
    <n v="0"/>
    <n v="0"/>
    <n v="0"/>
    <n v="0"/>
    <n v="0"/>
    <n v="0"/>
    <n v="0"/>
    <n v="0"/>
    <n v="0"/>
    <n v="0"/>
    <n v="0"/>
    <n v="0"/>
    <n v="0"/>
    <n v="0"/>
    <n v="0"/>
    <n v="0"/>
    <n v="0"/>
    <n v="1"/>
    <m/>
    <s v="SB-S"/>
    <x v="0"/>
    <s v="303 peach ave"/>
    <m/>
    <s v="Aberdeen"/>
    <s v="NC"/>
    <s v="#28315"/>
    <n v="0"/>
    <n v="0"/>
    <n v="0"/>
    <n v="0"/>
    <n v="0"/>
    <n v="16"/>
    <n v="0"/>
    <n v="0"/>
    <n v="0"/>
    <n v="0"/>
    <n v="0"/>
    <n v="16"/>
    <n v="0"/>
    <m/>
    <m/>
    <n v="0"/>
    <n v="12"/>
    <n v="16"/>
    <d v="2025-06-13T00:00:00"/>
    <m/>
    <m/>
    <s v="No"/>
    <m/>
    <n v="2"/>
  </r>
  <r>
    <n v="53"/>
    <s v="NC"/>
    <x v="1"/>
    <s v="NC-503"/>
    <s v="Submitted"/>
    <n v="2025"/>
    <x v="56"/>
    <n v="1059"/>
    <x v="82"/>
    <m/>
    <n v="4864"/>
    <d v="2025-01-29T00:00:00"/>
    <x v="1"/>
    <s v="F"/>
    <s v="#379057"/>
    <x v="1"/>
    <s v="C"/>
    <d v="2025-01-29T00:00:00"/>
    <x v="1"/>
    <d v="2010-01-01T00:00:00"/>
    <m/>
    <n v="1"/>
    <n v="0"/>
    <n v="0"/>
    <n v="0"/>
    <n v="0"/>
    <n v="0"/>
    <n v="0"/>
    <n v="0"/>
    <n v="0"/>
    <n v="0"/>
    <n v="0"/>
    <n v="0"/>
    <n v="0"/>
    <n v="0"/>
    <n v="0"/>
    <n v="0"/>
    <n v="0"/>
    <n v="0"/>
    <n v="0"/>
    <n v="0"/>
    <n v="0"/>
    <n v="0"/>
    <n v="0"/>
    <n v="0"/>
    <n v="0"/>
    <n v="0"/>
    <n v="0"/>
    <n v="0"/>
    <n v="0"/>
    <n v="0"/>
    <n v="0"/>
    <n v="0"/>
    <n v="0"/>
    <n v="0"/>
    <n v="0"/>
    <n v="0"/>
    <n v="0"/>
    <n v="0"/>
    <n v="0"/>
    <n v="0"/>
    <n v="1"/>
    <m/>
    <s v="SB-S"/>
    <x v="1"/>
    <m/>
    <m/>
    <s v="Lexington"/>
    <s v="NC"/>
    <s v="#27295"/>
    <n v="4"/>
    <n v="2"/>
    <n v="0"/>
    <n v="0"/>
    <n v="0"/>
    <n v="4"/>
    <n v="0"/>
    <n v="0"/>
    <n v="0"/>
    <n v="0"/>
    <n v="0"/>
    <n v="8"/>
    <n v="0"/>
    <m/>
    <m/>
    <n v="0"/>
    <n v="6"/>
    <n v="8"/>
    <d v="2025-06-13T00:00:00"/>
    <m/>
    <m/>
    <s v="No"/>
    <m/>
    <n v="2"/>
  </r>
  <r>
    <n v="54"/>
    <s v="NC"/>
    <x v="1"/>
    <s v="NC-503"/>
    <s v="Submitted"/>
    <n v="2025"/>
    <x v="57"/>
    <n v="276"/>
    <x v="83"/>
    <m/>
    <n v="4868"/>
    <d v="2025-01-29T00:00:00"/>
    <x v="1"/>
    <s v="F"/>
    <s v="#379147"/>
    <x v="1"/>
    <s v="C"/>
    <d v="2025-01-29T00:00:00"/>
    <x v="1"/>
    <d v="2010-01-01T00:00:00"/>
    <m/>
    <n v="1"/>
    <n v="0"/>
    <n v="0"/>
    <n v="0"/>
    <n v="0"/>
    <n v="0"/>
    <n v="0"/>
    <n v="0"/>
    <n v="0"/>
    <n v="0"/>
    <n v="0"/>
    <n v="0"/>
    <n v="0"/>
    <n v="0"/>
    <n v="0"/>
    <n v="0"/>
    <n v="0"/>
    <n v="0"/>
    <n v="0"/>
    <n v="0"/>
    <n v="0"/>
    <n v="0"/>
    <n v="0"/>
    <n v="0"/>
    <n v="0"/>
    <n v="0"/>
    <n v="0"/>
    <n v="0"/>
    <n v="0"/>
    <n v="0"/>
    <n v="0"/>
    <n v="0"/>
    <n v="0"/>
    <n v="0"/>
    <n v="0"/>
    <n v="0"/>
    <n v="0"/>
    <n v="0"/>
    <n v="0"/>
    <n v="0"/>
    <n v="1"/>
    <m/>
    <s v="SB-S"/>
    <x v="1"/>
    <s v="111 E. 3rd St"/>
    <m/>
    <s v="Greenville"/>
    <s v="NC"/>
    <s v="#27858"/>
    <n v="9"/>
    <n v="3"/>
    <n v="0"/>
    <n v="0"/>
    <n v="0"/>
    <n v="5"/>
    <n v="0"/>
    <n v="0"/>
    <n v="0"/>
    <n v="0"/>
    <n v="0"/>
    <n v="14"/>
    <n v="0"/>
    <m/>
    <m/>
    <n v="0"/>
    <n v="14"/>
    <n v="14"/>
    <d v="2025-06-13T00:00:00"/>
    <m/>
    <m/>
    <s v="No"/>
    <m/>
    <n v="2"/>
  </r>
  <r>
    <n v="55"/>
    <s v="NC"/>
    <x v="1"/>
    <s v="NC-503"/>
    <s v="Submitted"/>
    <n v="2025"/>
    <x v="58"/>
    <n v="4871"/>
    <x v="84"/>
    <m/>
    <n v="4872"/>
    <d v="2025-01-29T00:00:00"/>
    <x v="1"/>
    <s v="F"/>
    <s v="#379127"/>
    <x v="2"/>
    <s v="C"/>
    <d v="2025-01-29T00:00:00"/>
    <x v="1"/>
    <d v="2010-01-01T00:00:00"/>
    <m/>
    <n v="0"/>
    <n v="0"/>
    <n v="0"/>
    <n v="0"/>
    <n v="0"/>
    <n v="0"/>
    <n v="0"/>
    <n v="0"/>
    <n v="0"/>
    <n v="0"/>
    <n v="0"/>
    <n v="0"/>
    <n v="0"/>
    <n v="0"/>
    <n v="0"/>
    <n v="0"/>
    <n v="0"/>
    <n v="0"/>
    <n v="0"/>
    <n v="0"/>
    <n v="0"/>
    <n v="0"/>
    <n v="0"/>
    <n v="0"/>
    <n v="0"/>
    <n v="0"/>
    <n v="0"/>
    <n v="0"/>
    <n v="0"/>
    <n v="0"/>
    <n v="0"/>
    <n v="0"/>
    <n v="0"/>
    <n v="0"/>
    <n v="0"/>
    <n v="0"/>
    <n v="0"/>
    <n v="0"/>
    <n v="0"/>
    <n v="0"/>
    <n v="1"/>
    <s v="GCC, VOCA,  NCDOA, EFSP"/>
    <s v="SB-S"/>
    <x v="1"/>
    <m/>
    <m/>
    <s v="Nashville"/>
    <s v="NC"/>
    <s v="#27856"/>
    <n v="0"/>
    <n v="0"/>
    <n v="0"/>
    <n v="0"/>
    <n v="0"/>
    <n v="18"/>
    <n v="0"/>
    <n v="0"/>
    <n v="0"/>
    <n v="0"/>
    <n v="0"/>
    <n v="18"/>
    <n v="0"/>
    <m/>
    <m/>
    <n v="0"/>
    <n v="0"/>
    <n v="18"/>
    <d v="2025-06-13T00:00:00"/>
    <s v="0% utilization confirmed. This project happened to have zero clients on PIT night."/>
    <m/>
    <s v="No"/>
    <m/>
    <n v="2"/>
  </r>
  <r>
    <n v="56"/>
    <s v="NC"/>
    <x v="1"/>
    <s v="NC-503"/>
    <s v="Submitted"/>
    <n v="2025"/>
    <x v="59"/>
    <n v="953"/>
    <x v="85"/>
    <m/>
    <n v="4879"/>
    <d v="2025-01-29T00:00:00"/>
    <x v="1"/>
    <s v="F"/>
    <s v="#379125"/>
    <x v="1"/>
    <s v="C"/>
    <d v="2024-01-01T00:00:00"/>
    <x v="1"/>
    <d v="2010-01-01T00:00:00"/>
    <m/>
    <n v="0"/>
    <n v="0"/>
    <n v="0"/>
    <n v="0"/>
    <n v="0"/>
    <n v="0"/>
    <n v="0"/>
    <n v="0"/>
    <n v="0"/>
    <n v="0"/>
    <n v="0"/>
    <n v="0"/>
    <n v="0"/>
    <n v="0"/>
    <n v="0"/>
    <n v="0"/>
    <n v="0"/>
    <n v="0"/>
    <n v="0"/>
    <n v="0"/>
    <n v="0"/>
    <n v="0"/>
    <n v="0"/>
    <n v="0"/>
    <n v="0"/>
    <n v="0"/>
    <n v="0"/>
    <n v="0"/>
    <n v="0"/>
    <n v="0"/>
    <n v="0"/>
    <n v="0"/>
    <n v="0"/>
    <n v="0"/>
    <n v="0"/>
    <n v="0"/>
    <n v="0"/>
    <n v="0"/>
    <n v="0"/>
    <n v="0"/>
    <n v="1"/>
    <m/>
    <s v="SB-S"/>
    <x v="1"/>
    <s v="PO Box 1508"/>
    <m/>
    <s v="Carthage"/>
    <s v="NC"/>
    <s v="#28327"/>
    <n v="7"/>
    <n v="3"/>
    <n v="0"/>
    <n v="0"/>
    <n v="0"/>
    <n v="8"/>
    <n v="0"/>
    <n v="0"/>
    <n v="0"/>
    <n v="0"/>
    <n v="0"/>
    <n v="15"/>
    <n v="0"/>
    <m/>
    <m/>
    <n v="0"/>
    <n v="14"/>
    <n v="15"/>
    <d v="2025-06-13T00:00:00"/>
    <m/>
    <m/>
    <s v="No"/>
    <m/>
    <n v="2"/>
  </r>
  <r>
    <n v="57"/>
    <s v="NC"/>
    <x v="1"/>
    <s v="NC-503"/>
    <s v="Submitted"/>
    <n v="2025"/>
    <x v="60"/>
    <n v="4880"/>
    <x v="86"/>
    <m/>
    <n v="4881"/>
    <d v="2025-01-29T00:00:00"/>
    <x v="1"/>
    <s v="F"/>
    <s v="#379107"/>
    <x v="2"/>
    <s v="C"/>
    <d v="2024-01-31T00:00:00"/>
    <x v="0"/>
    <d v="2010-01-01T00:00:00"/>
    <m/>
    <n v="0"/>
    <n v="0"/>
    <n v="0"/>
    <n v="0"/>
    <n v="0"/>
    <n v="0"/>
    <n v="0"/>
    <n v="0"/>
    <n v="0"/>
    <n v="0"/>
    <n v="0"/>
    <n v="0"/>
    <n v="0"/>
    <n v="0"/>
    <n v="0"/>
    <n v="0"/>
    <n v="0"/>
    <n v="0"/>
    <n v="0"/>
    <n v="0"/>
    <n v="0"/>
    <n v="0"/>
    <n v="0"/>
    <n v="0"/>
    <n v="0"/>
    <n v="0"/>
    <n v="0"/>
    <n v="0"/>
    <n v="0"/>
    <n v="0"/>
    <n v="0"/>
    <n v="0"/>
    <n v="0"/>
    <n v="0"/>
    <n v="0"/>
    <n v="0"/>
    <n v="0"/>
    <n v="0"/>
    <n v="0"/>
    <n v="0"/>
    <n v="1"/>
    <m/>
    <s v="SB-S"/>
    <x v="0"/>
    <s v="112 Independence St"/>
    <m/>
    <s v="Kinston"/>
    <s v="NC"/>
    <s v="#28501"/>
    <n v="16"/>
    <n v="4"/>
    <n v="0"/>
    <n v="0"/>
    <n v="0"/>
    <n v="10"/>
    <n v="0"/>
    <n v="0"/>
    <n v="0"/>
    <n v="0"/>
    <n v="0"/>
    <n v="26"/>
    <n v="0"/>
    <m/>
    <m/>
    <n v="0"/>
    <n v="9"/>
    <n v="26"/>
    <d v="2025-06-13T00:00:00"/>
    <m/>
    <m/>
    <s v="No"/>
    <m/>
    <n v="2"/>
  </r>
  <r>
    <n v="58"/>
    <s v="NC"/>
    <x v="1"/>
    <s v="NC-503"/>
    <s v="Submitted"/>
    <n v="2025"/>
    <x v="61"/>
    <n v="713"/>
    <x v="87"/>
    <m/>
    <n v="4885"/>
    <d v="2025-01-29T00:00:00"/>
    <x v="1"/>
    <s v="F"/>
    <s v="#379101"/>
    <x v="1"/>
    <s v="C"/>
    <d v="2025-01-29T00:00:00"/>
    <x v="1"/>
    <d v="2010-01-01T00:00:00"/>
    <m/>
    <n v="0"/>
    <n v="0"/>
    <n v="0"/>
    <n v="0"/>
    <n v="0"/>
    <n v="0"/>
    <n v="0"/>
    <n v="0"/>
    <n v="0"/>
    <n v="0"/>
    <n v="0"/>
    <n v="0"/>
    <n v="0"/>
    <n v="0"/>
    <n v="0"/>
    <n v="0"/>
    <n v="0"/>
    <n v="0"/>
    <n v="0"/>
    <n v="0"/>
    <n v="0"/>
    <n v="0"/>
    <n v="0"/>
    <n v="0"/>
    <n v="0"/>
    <n v="0"/>
    <n v="0"/>
    <n v="0"/>
    <n v="0"/>
    <n v="0"/>
    <n v="0"/>
    <n v="0"/>
    <n v="0"/>
    <n v="0"/>
    <n v="0"/>
    <n v="0"/>
    <n v="0"/>
    <n v="0"/>
    <n v="0"/>
    <n v="0"/>
    <n v="1"/>
    <m/>
    <s v="SB-S"/>
    <x v="0"/>
    <s v="1148 Buffalo Rd"/>
    <m/>
    <s v="Smithfield"/>
    <s v="NC"/>
    <s v="#27577"/>
    <n v="3"/>
    <n v="1"/>
    <n v="0"/>
    <n v="0"/>
    <n v="0"/>
    <n v="28"/>
    <n v="0"/>
    <n v="0"/>
    <n v="0"/>
    <n v="0"/>
    <n v="0"/>
    <n v="31"/>
    <n v="0"/>
    <m/>
    <m/>
    <n v="0"/>
    <n v="2"/>
    <n v="31"/>
    <d v="2025-06-13T00:00:00"/>
    <s v="Low utilization confirmed. This shelter's beds were available but not filled on the night of PIT."/>
    <m/>
    <s v="No"/>
    <m/>
    <n v="2"/>
  </r>
  <r>
    <n v="59"/>
    <s v="NC"/>
    <x v="1"/>
    <s v="NC-503"/>
    <s v="Submitted"/>
    <n v="2025"/>
    <x v="62"/>
    <n v="740"/>
    <x v="88"/>
    <m/>
    <n v="4887"/>
    <d v="2025-01-29T00:00:00"/>
    <x v="1"/>
    <s v="F"/>
    <s v="#379105"/>
    <x v="1"/>
    <s v="C"/>
    <d v="2025-01-29T00:00:00"/>
    <x v="1"/>
    <d v="2010-01-01T00:00:00"/>
    <m/>
    <n v="1"/>
    <n v="0"/>
    <n v="0"/>
    <n v="0"/>
    <n v="0"/>
    <n v="0"/>
    <n v="0"/>
    <n v="0"/>
    <n v="0"/>
    <n v="0"/>
    <n v="0"/>
    <n v="0"/>
    <n v="0"/>
    <n v="0"/>
    <n v="0"/>
    <n v="0"/>
    <n v="0"/>
    <n v="0"/>
    <n v="0"/>
    <n v="0"/>
    <n v="0"/>
    <n v="0"/>
    <n v="0"/>
    <n v="0"/>
    <n v="0"/>
    <n v="0"/>
    <n v="0"/>
    <n v="0"/>
    <n v="0"/>
    <n v="0"/>
    <n v="0"/>
    <n v="0"/>
    <n v="0"/>
    <n v="0"/>
    <n v="0"/>
    <n v="0"/>
    <n v="0"/>
    <n v="0"/>
    <n v="0"/>
    <n v="0"/>
    <n v="1"/>
    <m/>
    <s v="SB-S"/>
    <x v="1"/>
    <s v="P.O. Box 3191"/>
    <m/>
    <s v="Sanford"/>
    <s v="NC"/>
    <s v="#27330"/>
    <n v="0"/>
    <n v="0"/>
    <n v="0"/>
    <n v="0"/>
    <n v="0"/>
    <n v="29"/>
    <n v="0"/>
    <n v="0"/>
    <n v="0"/>
    <n v="0"/>
    <n v="0"/>
    <n v="29"/>
    <n v="0"/>
    <m/>
    <m/>
    <n v="0"/>
    <n v="10"/>
    <n v="29"/>
    <d v="2025-06-13T00:00:00"/>
    <m/>
    <m/>
    <s v="No"/>
    <m/>
    <n v="2"/>
  </r>
  <r>
    <n v="60"/>
    <s v="NC"/>
    <x v="1"/>
    <s v="NC-503"/>
    <s v="Submitted"/>
    <n v="2025"/>
    <x v="63"/>
    <n v="520"/>
    <x v="89"/>
    <m/>
    <n v="4890"/>
    <d v="2025-01-29T00:00:00"/>
    <x v="1"/>
    <s v="F"/>
    <s v="#379157"/>
    <x v="2"/>
    <s v="C"/>
    <d v="2024-01-31T00:00:00"/>
    <x v="1"/>
    <d v="2010-01-01T00:00:00"/>
    <m/>
    <n v="0"/>
    <n v="0"/>
    <n v="0"/>
    <n v="0"/>
    <n v="0"/>
    <n v="0"/>
    <n v="0"/>
    <n v="0"/>
    <n v="0"/>
    <n v="0"/>
    <n v="0"/>
    <n v="0"/>
    <n v="0"/>
    <n v="0"/>
    <n v="0"/>
    <n v="0"/>
    <n v="0"/>
    <n v="0"/>
    <n v="0"/>
    <n v="0"/>
    <n v="0"/>
    <n v="0"/>
    <n v="0"/>
    <n v="0"/>
    <n v="0"/>
    <n v="0"/>
    <n v="0"/>
    <n v="0"/>
    <n v="0"/>
    <n v="0"/>
    <n v="0"/>
    <n v="0"/>
    <n v="0"/>
    <n v="0"/>
    <n v="0"/>
    <n v="0"/>
    <n v="0"/>
    <n v="0"/>
    <n v="0"/>
    <n v="0"/>
    <n v="1"/>
    <s v="VOCA, FVPSA"/>
    <s v="SB-S"/>
    <x v="1"/>
    <m/>
    <m/>
    <s v="Wentworth"/>
    <s v="NC"/>
    <s v="#27320"/>
    <n v="8"/>
    <n v="1"/>
    <n v="0"/>
    <n v="0"/>
    <n v="0"/>
    <n v="4"/>
    <n v="0"/>
    <n v="0"/>
    <n v="0"/>
    <n v="0"/>
    <n v="0"/>
    <n v="12"/>
    <n v="0"/>
    <m/>
    <m/>
    <n v="0"/>
    <n v="0"/>
    <n v="12"/>
    <d v="2025-06-13T00:00:00"/>
    <m/>
    <m/>
    <s v="No"/>
    <m/>
    <n v="2"/>
  </r>
  <r>
    <n v="61"/>
    <s v="NC"/>
    <x v="1"/>
    <s v="NC-503"/>
    <s v="Submitted"/>
    <n v="2025"/>
    <x v="64"/>
    <n v="4916"/>
    <x v="90"/>
    <m/>
    <n v="4917"/>
    <d v="2025-01-29T00:00:00"/>
    <x v="1"/>
    <s v="F"/>
    <s v="#379089"/>
    <x v="2"/>
    <s v="C"/>
    <d v="2025-01-29T00:00:00"/>
    <x v="0"/>
    <d v="2011-01-26T00:00:00"/>
    <m/>
    <n v="0"/>
    <n v="0"/>
    <n v="0"/>
    <n v="0"/>
    <n v="0"/>
    <n v="0"/>
    <n v="0"/>
    <n v="0"/>
    <n v="0"/>
    <n v="0"/>
    <n v="0"/>
    <n v="0"/>
    <n v="0"/>
    <n v="0"/>
    <n v="0"/>
    <n v="0"/>
    <n v="0"/>
    <n v="0"/>
    <n v="0"/>
    <n v="0"/>
    <n v="0"/>
    <n v="0"/>
    <n v="0"/>
    <n v="0"/>
    <n v="0"/>
    <n v="0"/>
    <n v="0"/>
    <n v="0"/>
    <n v="0"/>
    <n v="0"/>
    <n v="0"/>
    <n v="0"/>
    <n v="0"/>
    <n v="0"/>
    <n v="0"/>
    <n v="0"/>
    <n v="0"/>
    <n v="0"/>
    <n v="0"/>
    <n v="0"/>
    <n v="1"/>
    <m/>
    <s v="SB-S"/>
    <x v="0"/>
    <s v="639 Maple Street"/>
    <m/>
    <s v="Hendersonville"/>
    <s v="NC"/>
    <s v="#28792"/>
    <n v="0"/>
    <n v="0"/>
    <n v="0"/>
    <n v="0"/>
    <n v="0"/>
    <n v="54"/>
    <n v="0"/>
    <n v="0"/>
    <n v="0"/>
    <n v="0"/>
    <n v="0"/>
    <n v="54"/>
    <n v="0"/>
    <m/>
    <m/>
    <n v="0"/>
    <n v="37"/>
    <n v="54"/>
    <d v="2025-06-13T00:00:00"/>
    <m/>
    <m/>
    <s v="No"/>
    <m/>
    <n v="2"/>
  </r>
  <r>
    <n v="62"/>
    <s v="NC"/>
    <x v="1"/>
    <s v="NC-503"/>
    <s v="Submitted"/>
    <n v="2025"/>
    <x v="64"/>
    <n v="4916"/>
    <x v="91"/>
    <m/>
    <n v="4918"/>
    <d v="2025-01-29T00:00:00"/>
    <x v="3"/>
    <m/>
    <s v="#379089"/>
    <x v="2"/>
    <s v="C"/>
    <d v="2022-01-26T00:00:00"/>
    <x v="0"/>
    <d v="2011-01-01T00:00:00"/>
    <m/>
    <n v="0"/>
    <n v="0"/>
    <n v="0"/>
    <n v="0"/>
    <n v="0"/>
    <n v="0"/>
    <n v="0"/>
    <n v="0"/>
    <n v="0"/>
    <n v="0"/>
    <n v="0"/>
    <n v="0"/>
    <n v="0"/>
    <n v="0"/>
    <n v="0"/>
    <n v="0"/>
    <n v="0"/>
    <n v="0"/>
    <n v="0"/>
    <n v="0"/>
    <n v="0"/>
    <n v="0"/>
    <n v="0"/>
    <n v="0"/>
    <n v="0"/>
    <n v="0"/>
    <n v="0"/>
    <n v="0"/>
    <n v="0"/>
    <n v="0"/>
    <n v="0"/>
    <n v="0"/>
    <n v="0"/>
    <n v="0"/>
    <n v="0"/>
    <n v="0"/>
    <n v="0"/>
    <n v="0"/>
    <n v="0"/>
    <n v="0"/>
    <n v="1"/>
    <m/>
    <s v="SB-S"/>
    <x v="0"/>
    <s v="414 9th Ave West"/>
    <m/>
    <s v="Hendersonville"/>
    <s v="NC"/>
    <s v="#28792"/>
    <n v="5"/>
    <n v="1"/>
    <n v="0"/>
    <n v="0"/>
    <n v="0"/>
    <n v="1"/>
    <n v="0"/>
    <n v="0"/>
    <n v="0"/>
    <n v="0"/>
    <n v="0"/>
    <n v="6"/>
    <n v="0"/>
    <m/>
    <m/>
    <n v="0"/>
    <n v="1"/>
    <n v="6"/>
    <d v="2025-06-13T00:00:00"/>
    <m/>
    <m/>
    <s v="No"/>
    <m/>
    <n v="2"/>
  </r>
  <r>
    <n v="63"/>
    <s v="NC"/>
    <x v="1"/>
    <s v="NC-503"/>
    <s v="Submitted"/>
    <n v="2025"/>
    <x v="65"/>
    <n v="1001"/>
    <x v="92"/>
    <m/>
    <n v="4926"/>
    <d v="2025-01-29T00:00:00"/>
    <x v="1"/>
    <s v="F"/>
    <s v="#379153"/>
    <x v="1"/>
    <s v="C"/>
    <d v="2025-01-29T00:00:00"/>
    <x v="1"/>
    <d v="2010-01-01T00:00:00"/>
    <m/>
    <n v="0"/>
    <n v="0"/>
    <n v="0"/>
    <n v="0"/>
    <n v="0"/>
    <n v="0"/>
    <n v="0"/>
    <n v="0"/>
    <n v="0"/>
    <n v="0"/>
    <n v="0"/>
    <n v="0"/>
    <n v="0"/>
    <n v="0"/>
    <n v="0"/>
    <n v="0"/>
    <n v="0"/>
    <n v="0"/>
    <n v="0"/>
    <n v="0"/>
    <n v="0"/>
    <n v="0"/>
    <n v="0"/>
    <n v="0"/>
    <n v="0"/>
    <n v="0"/>
    <n v="0"/>
    <n v="0"/>
    <n v="0"/>
    <n v="0"/>
    <n v="0"/>
    <n v="0"/>
    <n v="0"/>
    <n v="0"/>
    <n v="0"/>
    <n v="0"/>
    <n v="0"/>
    <n v="0"/>
    <n v="0"/>
    <n v="0"/>
    <n v="1"/>
    <m/>
    <s v="SB-S"/>
    <x v="1"/>
    <m/>
    <m/>
    <s v="Rockingham"/>
    <s v="NC"/>
    <s v="#28379"/>
    <n v="3"/>
    <n v="1"/>
    <n v="0"/>
    <n v="0"/>
    <n v="0"/>
    <n v="0"/>
    <n v="0"/>
    <n v="0"/>
    <n v="0"/>
    <n v="0"/>
    <n v="0"/>
    <n v="3"/>
    <n v="0"/>
    <m/>
    <m/>
    <n v="0"/>
    <n v="3"/>
    <n v="3"/>
    <d v="2025-06-13T00:00:00"/>
    <m/>
    <m/>
    <s v="No"/>
    <m/>
    <n v="2"/>
  </r>
  <r>
    <n v="64"/>
    <s v="NC"/>
    <x v="1"/>
    <s v="NC-503"/>
    <s v="Submitted"/>
    <n v="2025"/>
    <x v="66"/>
    <n v="4929"/>
    <x v="93"/>
    <m/>
    <n v="4930"/>
    <d v="2025-01-29T00:00:00"/>
    <x v="1"/>
    <s v="F"/>
    <s v="#379133"/>
    <x v="1"/>
    <s v="C"/>
    <d v="2025-01-29T00:00:00"/>
    <x v="1"/>
    <d v="2010-01-01T00:00:00"/>
    <m/>
    <n v="0"/>
    <n v="0"/>
    <n v="0"/>
    <n v="0"/>
    <n v="0"/>
    <n v="0"/>
    <n v="0"/>
    <n v="0"/>
    <n v="0"/>
    <n v="0"/>
    <n v="0"/>
    <n v="0"/>
    <n v="0"/>
    <n v="0"/>
    <n v="0"/>
    <n v="0"/>
    <n v="0"/>
    <n v="0"/>
    <n v="0"/>
    <n v="0"/>
    <n v="0"/>
    <n v="0"/>
    <n v="0"/>
    <n v="0"/>
    <n v="0"/>
    <n v="0"/>
    <n v="0"/>
    <n v="0"/>
    <n v="0"/>
    <n v="0"/>
    <n v="0"/>
    <n v="0"/>
    <n v="0"/>
    <n v="0"/>
    <n v="0"/>
    <n v="0"/>
    <n v="0"/>
    <n v="0"/>
    <n v="0"/>
    <n v="0"/>
    <n v="1"/>
    <s v="FVPSA, CFW, GCC, EFSP"/>
    <s v="SB-S"/>
    <x v="1"/>
    <m/>
    <m/>
    <s v="Jacksonville"/>
    <s v="NC"/>
    <s v="#28540"/>
    <n v="0"/>
    <n v="0"/>
    <n v="0"/>
    <n v="0"/>
    <n v="0"/>
    <n v="10"/>
    <n v="0"/>
    <n v="0"/>
    <n v="0"/>
    <n v="0"/>
    <n v="0"/>
    <n v="10"/>
    <n v="0"/>
    <m/>
    <m/>
    <n v="0"/>
    <n v="7"/>
    <n v="10"/>
    <d v="2025-06-13T00:00:00"/>
    <m/>
    <m/>
    <s v="No"/>
    <m/>
    <n v="2"/>
  </r>
  <r>
    <n v="65"/>
    <s v="NC"/>
    <x v="1"/>
    <s v="NC-503"/>
    <s v="Submitted"/>
    <n v="2025"/>
    <x v="67"/>
    <n v="1188"/>
    <x v="94"/>
    <m/>
    <n v="4931"/>
    <d v="2025-01-29T00:00:00"/>
    <x v="1"/>
    <s v="F"/>
    <s v="#379023"/>
    <x v="1"/>
    <s v="C"/>
    <d v="2025-01-29T00:00:00"/>
    <x v="1"/>
    <d v="2010-01-01T00:00:00"/>
    <m/>
    <n v="0"/>
    <n v="0"/>
    <n v="0"/>
    <n v="0"/>
    <n v="0"/>
    <n v="0"/>
    <n v="0"/>
    <n v="0"/>
    <n v="0"/>
    <n v="0"/>
    <n v="0"/>
    <n v="0"/>
    <n v="0"/>
    <n v="0"/>
    <n v="0"/>
    <n v="0"/>
    <n v="0"/>
    <n v="0"/>
    <n v="0"/>
    <n v="0"/>
    <n v="0"/>
    <n v="0"/>
    <n v="0"/>
    <n v="0"/>
    <n v="0"/>
    <n v="0"/>
    <n v="0"/>
    <n v="0"/>
    <n v="0"/>
    <n v="0"/>
    <n v="0"/>
    <n v="0"/>
    <n v="0"/>
    <n v="0"/>
    <n v="0"/>
    <n v="0"/>
    <n v="0"/>
    <n v="0"/>
    <n v="0"/>
    <n v="0"/>
    <n v="1"/>
    <m/>
    <s v="SB-S"/>
    <x v="1"/>
    <s v="PO Box 2512"/>
    <m/>
    <s v="Morganton"/>
    <s v="NC"/>
    <s v="#28655"/>
    <n v="0"/>
    <n v="0"/>
    <n v="0"/>
    <n v="0"/>
    <n v="0"/>
    <n v="12"/>
    <n v="0"/>
    <n v="0"/>
    <n v="0"/>
    <n v="0"/>
    <n v="0"/>
    <n v="12"/>
    <n v="0"/>
    <m/>
    <m/>
    <n v="0"/>
    <n v="4"/>
    <n v="12"/>
    <d v="2025-06-13T00:00:00"/>
    <m/>
    <m/>
    <s v="No"/>
    <m/>
    <n v="2"/>
  </r>
  <r>
    <n v="66"/>
    <s v="NC"/>
    <x v="1"/>
    <s v="NC-503"/>
    <s v="Submitted"/>
    <n v="2025"/>
    <x v="68"/>
    <n v="785"/>
    <x v="95"/>
    <m/>
    <n v="4934"/>
    <d v="2025-01-29T00:00:00"/>
    <x v="1"/>
    <s v="F"/>
    <s v="#379151"/>
    <x v="1"/>
    <s v="C"/>
    <d v="2025-01-29T00:00:00"/>
    <x v="1"/>
    <d v="2010-01-01T00:00:00"/>
    <m/>
    <n v="0"/>
    <n v="0"/>
    <n v="0"/>
    <n v="0"/>
    <n v="0"/>
    <n v="0"/>
    <n v="0"/>
    <n v="0"/>
    <n v="0"/>
    <n v="0"/>
    <n v="0"/>
    <n v="0"/>
    <n v="0"/>
    <n v="0"/>
    <n v="0"/>
    <n v="0"/>
    <n v="0"/>
    <n v="0"/>
    <n v="0"/>
    <n v="0"/>
    <n v="0"/>
    <n v="0"/>
    <n v="0"/>
    <n v="0"/>
    <n v="0"/>
    <n v="0"/>
    <n v="0"/>
    <n v="0"/>
    <n v="0"/>
    <n v="0"/>
    <n v="0"/>
    <n v="0"/>
    <n v="0"/>
    <n v="0"/>
    <n v="0"/>
    <n v="0"/>
    <n v="0"/>
    <n v="0"/>
    <n v="0"/>
    <n v="0"/>
    <n v="1"/>
    <s v="FVPSA, NCCW, VAWA"/>
    <s v="SB-S"/>
    <x v="1"/>
    <m/>
    <m/>
    <s v="Asheboro"/>
    <s v="NC"/>
    <s v="#27203"/>
    <n v="10"/>
    <n v="3"/>
    <n v="0"/>
    <n v="0"/>
    <n v="0"/>
    <n v="8"/>
    <n v="0"/>
    <n v="0"/>
    <n v="0"/>
    <n v="0"/>
    <n v="0"/>
    <n v="18"/>
    <n v="0"/>
    <m/>
    <m/>
    <n v="0"/>
    <n v="0"/>
    <n v="18"/>
    <d v="2025-06-13T00:00:00"/>
    <s v="Shelter has expanded in the last year"/>
    <m/>
    <s v="No"/>
    <m/>
    <n v="2"/>
  </r>
  <r>
    <n v="67"/>
    <s v="NC"/>
    <x v="1"/>
    <s v="NC-503"/>
    <s v="Submitted"/>
    <n v="2025"/>
    <x v="69"/>
    <n v="4935"/>
    <x v="96"/>
    <m/>
    <n v="4936"/>
    <d v="2025-01-29T00:00:00"/>
    <x v="1"/>
    <s v="F"/>
    <s v="#379043"/>
    <x v="1"/>
    <s v="C"/>
    <d v="2025-01-01T00:00:00"/>
    <x v="1"/>
    <d v="2010-01-01T00:00:00"/>
    <m/>
    <n v="0"/>
    <n v="0"/>
    <n v="0"/>
    <n v="0"/>
    <n v="0"/>
    <n v="0"/>
    <n v="0"/>
    <n v="0"/>
    <n v="0"/>
    <n v="0"/>
    <n v="0"/>
    <n v="0"/>
    <n v="0"/>
    <n v="0"/>
    <n v="0"/>
    <n v="0"/>
    <n v="0"/>
    <n v="0"/>
    <n v="0"/>
    <n v="0"/>
    <n v="0"/>
    <n v="0"/>
    <n v="0"/>
    <n v="0"/>
    <n v="0"/>
    <n v="0"/>
    <n v="0"/>
    <n v="0"/>
    <n v="0"/>
    <n v="0"/>
    <n v="0"/>
    <n v="0"/>
    <n v="0"/>
    <n v="0"/>
    <n v="0"/>
    <n v="0"/>
    <n v="0"/>
    <n v="0"/>
    <n v="0"/>
    <n v="0"/>
    <n v="1"/>
    <s v="FVPSA"/>
    <s v="SB-S"/>
    <x v="1"/>
    <s v="P.O. Box 1485"/>
    <m/>
    <s v="Hayesville"/>
    <s v="NC"/>
    <s v="#28904"/>
    <n v="6"/>
    <n v="2"/>
    <n v="0"/>
    <n v="0"/>
    <n v="0"/>
    <n v="3"/>
    <n v="0"/>
    <n v="0"/>
    <n v="0"/>
    <n v="0"/>
    <n v="0"/>
    <n v="9"/>
    <n v="0"/>
    <m/>
    <m/>
    <n v="0"/>
    <n v="2"/>
    <n v="9"/>
    <d v="2025-06-13T00:00:00"/>
    <m/>
    <m/>
    <s v="No"/>
    <m/>
    <n v="2"/>
  </r>
  <r>
    <n v="68"/>
    <s v="NC"/>
    <x v="1"/>
    <s v="NC-503"/>
    <s v="Submitted"/>
    <n v="2025"/>
    <x v="70"/>
    <n v="4937"/>
    <x v="97"/>
    <m/>
    <n v="4938"/>
    <d v="2025-01-29T00:00:00"/>
    <x v="1"/>
    <s v="F"/>
    <s v="#379087"/>
    <x v="1"/>
    <s v="C"/>
    <d v="2025-01-01T00:00:00"/>
    <x v="1"/>
    <d v="2013-01-30T00:00:00"/>
    <m/>
    <n v="0"/>
    <n v="0"/>
    <n v="0"/>
    <n v="0"/>
    <n v="0"/>
    <n v="0"/>
    <n v="0"/>
    <n v="0"/>
    <n v="0"/>
    <n v="0"/>
    <n v="0"/>
    <n v="0"/>
    <n v="0"/>
    <n v="0"/>
    <n v="0"/>
    <n v="0"/>
    <n v="0"/>
    <n v="0"/>
    <n v="0"/>
    <n v="0"/>
    <n v="0"/>
    <n v="0"/>
    <n v="0"/>
    <n v="0"/>
    <n v="0"/>
    <n v="0"/>
    <n v="0"/>
    <n v="0"/>
    <n v="0"/>
    <n v="0"/>
    <n v="0"/>
    <n v="0"/>
    <n v="0"/>
    <n v="0"/>
    <n v="0"/>
    <n v="0"/>
    <n v="0"/>
    <n v="0"/>
    <n v="0"/>
    <n v="0"/>
    <n v="1"/>
    <s v="Counil for Women, Governor's Crime Commission"/>
    <s v="SB-S"/>
    <x v="1"/>
    <s v="P.O. Box 206"/>
    <m/>
    <s v="Waynesville"/>
    <s v="NC"/>
    <s v="#28786"/>
    <n v="0"/>
    <n v="0"/>
    <n v="0"/>
    <n v="0"/>
    <n v="0"/>
    <n v="10"/>
    <n v="0"/>
    <n v="0"/>
    <n v="0"/>
    <n v="0"/>
    <n v="0"/>
    <n v="10"/>
    <n v="0"/>
    <m/>
    <m/>
    <n v="0"/>
    <n v="6"/>
    <n v="10"/>
    <d v="2025-06-13T00:00:00"/>
    <m/>
    <m/>
    <s v="No"/>
    <m/>
    <n v="2"/>
  </r>
  <r>
    <n v="69"/>
    <s v="NC"/>
    <x v="1"/>
    <s v="NC-503"/>
    <s v="Submitted"/>
    <n v="2025"/>
    <x v="71"/>
    <n v="4939"/>
    <x v="98"/>
    <m/>
    <n v="4940"/>
    <d v="2025-01-29T00:00:00"/>
    <x v="1"/>
    <s v="F"/>
    <s v="#379113"/>
    <x v="1"/>
    <s v="C"/>
    <d v="2025-01-29T00:00:00"/>
    <x v="1"/>
    <d v="2013-01-30T00:00:00"/>
    <m/>
    <n v="1"/>
    <n v="0"/>
    <n v="0"/>
    <n v="0"/>
    <n v="0"/>
    <n v="0"/>
    <n v="0"/>
    <n v="0"/>
    <n v="0"/>
    <n v="0"/>
    <n v="0"/>
    <n v="0"/>
    <n v="0"/>
    <n v="0"/>
    <n v="0"/>
    <n v="0"/>
    <n v="0"/>
    <n v="0"/>
    <n v="0"/>
    <n v="0"/>
    <n v="0"/>
    <n v="0"/>
    <n v="0"/>
    <n v="0"/>
    <n v="0"/>
    <n v="0"/>
    <n v="0"/>
    <n v="0"/>
    <n v="0"/>
    <n v="0"/>
    <n v="0"/>
    <n v="0"/>
    <n v="0"/>
    <n v="0"/>
    <n v="0"/>
    <n v="0"/>
    <n v="0"/>
    <n v="0"/>
    <n v="0"/>
    <n v="0"/>
    <n v="0"/>
    <m/>
    <s v="SB-S"/>
    <x v="1"/>
    <s v="P.O. Box 228"/>
    <m/>
    <s v="Franklin"/>
    <s v="NC"/>
    <s v="#28789"/>
    <n v="10"/>
    <n v="4"/>
    <n v="0"/>
    <n v="0"/>
    <n v="0"/>
    <n v="5"/>
    <n v="0"/>
    <n v="0"/>
    <n v="0"/>
    <n v="0"/>
    <n v="0"/>
    <n v="15"/>
    <n v="0"/>
    <m/>
    <m/>
    <n v="0"/>
    <n v="9"/>
    <n v="15"/>
    <d v="2025-06-13T00:00:00"/>
    <m/>
    <m/>
    <s v="No"/>
    <m/>
    <n v="2"/>
  </r>
  <r>
    <n v="70"/>
    <s v="NC"/>
    <x v="1"/>
    <s v="NC-503"/>
    <s v="Submitted"/>
    <n v="2025"/>
    <x v="72"/>
    <n v="4950"/>
    <x v="99"/>
    <m/>
    <n v="4951"/>
    <d v="2025-01-29T00:00:00"/>
    <x v="1"/>
    <s v="F"/>
    <s v="#379159"/>
    <x v="1"/>
    <s v="C"/>
    <d v="2023-01-25T00:00:00"/>
    <x v="1"/>
    <d v="2010-01-01T00:00:00"/>
    <m/>
    <n v="1"/>
    <n v="0"/>
    <n v="0"/>
    <n v="0"/>
    <n v="0"/>
    <n v="0"/>
    <n v="0"/>
    <n v="0"/>
    <n v="0"/>
    <n v="0"/>
    <n v="0"/>
    <n v="0"/>
    <n v="0"/>
    <n v="0"/>
    <n v="0"/>
    <n v="0"/>
    <n v="0"/>
    <n v="0"/>
    <n v="0"/>
    <n v="0"/>
    <n v="0"/>
    <n v="0"/>
    <n v="0"/>
    <n v="0"/>
    <n v="0"/>
    <n v="0"/>
    <n v="0"/>
    <n v="0"/>
    <n v="0"/>
    <n v="0"/>
    <n v="0"/>
    <n v="0"/>
    <n v="0"/>
    <n v="0"/>
    <n v="0"/>
    <n v="0"/>
    <n v="0"/>
    <n v="0"/>
    <n v="0"/>
    <n v="0"/>
    <n v="1"/>
    <m/>
    <s v="SB-S"/>
    <x v="1"/>
    <m/>
    <m/>
    <s v="Salisbury"/>
    <s v="NC"/>
    <s v="#28144"/>
    <n v="14"/>
    <n v="4"/>
    <n v="0"/>
    <n v="0"/>
    <n v="0"/>
    <n v="12"/>
    <n v="0"/>
    <n v="0"/>
    <n v="0"/>
    <n v="0"/>
    <n v="0"/>
    <n v="26"/>
    <n v="0"/>
    <m/>
    <m/>
    <n v="0"/>
    <n v="11"/>
    <n v="26"/>
    <d v="2025-06-13T00:00:00"/>
    <m/>
    <m/>
    <s v="No"/>
    <m/>
    <n v="2"/>
  </r>
  <r>
    <n v="71"/>
    <s v="NC"/>
    <x v="1"/>
    <s v="NC-503"/>
    <s v="Submitted"/>
    <n v="2025"/>
    <x v="73"/>
    <n v="4953"/>
    <x v="100"/>
    <m/>
    <n v="4954"/>
    <d v="2025-01-29T00:00:00"/>
    <x v="1"/>
    <s v="F"/>
    <s v="#379145"/>
    <x v="1"/>
    <s v="C"/>
    <d v="2025-01-29T00:00:00"/>
    <x v="1"/>
    <d v="2010-01-01T00:00:00"/>
    <m/>
    <n v="0"/>
    <n v="0"/>
    <n v="0"/>
    <n v="0"/>
    <n v="0"/>
    <n v="0"/>
    <n v="0"/>
    <n v="0"/>
    <n v="0"/>
    <n v="0"/>
    <n v="0"/>
    <n v="0"/>
    <n v="0"/>
    <n v="0"/>
    <n v="0"/>
    <n v="0"/>
    <n v="0"/>
    <n v="0"/>
    <n v="0"/>
    <n v="0"/>
    <n v="0"/>
    <n v="0"/>
    <n v="0"/>
    <n v="0"/>
    <n v="0"/>
    <n v="0"/>
    <n v="0"/>
    <n v="0"/>
    <n v="0"/>
    <n v="0"/>
    <n v="0"/>
    <n v="0"/>
    <n v="0"/>
    <n v="0"/>
    <n v="0"/>
    <n v="0"/>
    <n v="0"/>
    <n v="0"/>
    <n v="0"/>
    <n v="0"/>
    <n v="1"/>
    <s v="GCC, NC CASA"/>
    <s v="SB-S"/>
    <x v="1"/>
    <s v="P.O. Box 474"/>
    <m/>
    <s v="Roxboro"/>
    <s v="NC"/>
    <s v="#27573"/>
    <n v="6"/>
    <n v="1"/>
    <n v="0"/>
    <n v="0"/>
    <n v="0"/>
    <n v="15"/>
    <n v="0"/>
    <n v="0"/>
    <n v="0"/>
    <n v="0"/>
    <n v="0"/>
    <n v="21"/>
    <n v="0"/>
    <m/>
    <m/>
    <n v="0"/>
    <n v="8"/>
    <n v="21"/>
    <d v="2025-06-13T00:00:00"/>
    <m/>
    <m/>
    <s v="No"/>
    <m/>
    <n v="2"/>
  </r>
  <r>
    <n v="72"/>
    <s v="NC"/>
    <x v="1"/>
    <s v="NC-503"/>
    <s v="Submitted"/>
    <n v="2025"/>
    <x v="74"/>
    <n v="821"/>
    <x v="101"/>
    <m/>
    <n v="4955"/>
    <d v="2025-01-29T00:00:00"/>
    <x v="1"/>
    <s v="F"/>
    <s v="#379085"/>
    <x v="1"/>
    <s v="C"/>
    <d v="2025-01-29T00:00:00"/>
    <x v="1"/>
    <d v="2010-01-01T00:00:00"/>
    <m/>
    <n v="0"/>
    <n v="0"/>
    <n v="0"/>
    <n v="0"/>
    <n v="0"/>
    <n v="0"/>
    <n v="0"/>
    <n v="0"/>
    <n v="0"/>
    <n v="0"/>
    <n v="0"/>
    <n v="0"/>
    <n v="0"/>
    <n v="0"/>
    <n v="0"/>
    <n v="0"/>
    <n v="0"/>
    <n v="0"/>
    <n v="0"/>
    <n v="0"/>
    <n v="0"/>
    <n v="0"/>
    <n v="0"/>
    <n v="0"/>
    <n v="0"/>
    <n v="0"/>
    <n v="0"/>
    <n v="0"/>
    <n v="0"/>
    <n v="0"/>
    <n v="0"/>
    <n v="0"/>
    <n v="0"/>
    <n v="0"/>
    <n v="0"/>
    <n v="0"/>
    <n v="0"/>
    <n v="0"/>
    <n v="0"/>
    <n v="0"/>
    <n v="1"/>
    <m/>
    <s v="SB-S"/>
    <x v="1"/>
    <m/>
    <m/>
    <s v="Lillington"/>
    <s v="NC"/>
    <s v="#27546"/>
    <n v="9"/>
    <n v="3"/>
    <n v="0"/>
    <n v="0"/>
    <n v="0"/>
    <n v="8"/>
    <n v="0"/>
    <n v="0"/>
    <n v="0"/>
    <n v="0"/>
    <n v="0"/>
    <n v="17"/>
    <n v="0"/>
    <m/>
    <m/>
    <n v="0"/>
    <n v="11"/>
    <n v="17"/>
    <d v="2025-06-13T00:00:00"/>
    <m/>
    <m/>
    <s v="No"/>
    <m/>
    <n v="2"/>
  </r>
  <r>
    <n v="73"/>
    <s v="NC"/>
    <x v="1"/>
    <s v="NC-503"/>
    <s v="Submitted"/>
    <n v="2025"/>
    <x v="75"/>
    <n v="4956"/>
    <x v="102"/>
    <m/>
    <n v="4957"/>
    <d v="2025-01-29T00:00:00"/>
    <x v="1"/>
    <s v="F"/>
    <s v="#379107"/>
    <x v="1"/>
    <s v="C"/>
    <d v="2025-01-29T00:00:00"/>
    <x v="1"/>
    <d v="2010-01-01T00:00:00"/>
    <m/>
    <n v="0"/>
    <n v="0"/>
    <n v="0"/>
    <n v="0"/>
    <n v="0"/>
    <n v="0"/>
    <n v="0"/>
    <n v="0"/>
    <n v="0"/>
    <n v="0"/>
    <n v="0"/>
    <n v="0"/>
    <n v="0"/>
    <n v="0"/>
    <n v="0"/>
    <n v="0"/>
    <n v="0"/>
    <n v="0"/>
    <n v="0"/>
    <n v="0"/>
    <n v="0"/>
    <n v="0"/>
    <n v="0"/>
    <n v="0"/>
    <n v="0"/>
    <n v="0"/>
    <n v="0"/>
    <n v="0"/>
    <n v="0"/>
    <n v="0"/>
    <n v="0"/>
    <n v="0"/>
    <n v="0"/>
    <n v="0"/>
    <n v="0"/>
    <n v="0"/>
    <n v="0"/>
    <n v="0"/>
    <n v="0"/>
    <n v="0"/>
    <n v="1"/>
    <s v="VOCA, GCC"/>
    <s v="SB-S"/>
    <x v="1"/>
    <m/>
    <m/>
    <s v="Kinston"/>
    <s v="NC"/>
    <s v="#28501"/>
    <n v="11"/>
    <n v="4"/>
    <n v="0"/>
    <n v="0"/>
    <n v="0"/>
    <n v="3"/>
    <n v="0"/>
    <n v="0"/>
    <n v="0"/>
    <n v="0"/>
    <n v="0"/>
    <n v="14"/>
    <n v="0"/>
    <m/>
    <m/>
    <n v="0"/>
    <n v="11"/>
    <n v="14"/>
    <d v="2025-06-13T00:00:00"/>
    <m/>
    <m/>
    <s v="No"/>
    <m/>
    <n v="2"/>
  </r>
  <r>
    <n v="74"/>
    <s v="NC"/>
    <x v="1"/>
    <s v="NC-503"/>
    <s v="Submitted"/>
    <n v="2025"/>
    <x v="76"/>
    <n v="3829"/>
    <x v="103"/>
    <m/>
    <n v="4958"/>
    <d v="2025-01-29T00:00:00"/>
    <x v="1"/>
    <s v="F"/>
    <s v="#379175"/>
    <x v="1"/>
    <s v="C"/>
    <d v="2025-01-29T00:00:00"/>
    <x v="1"/>
    <d v="2012-01-25T00:00:00"/>
    <m/>
    <n v="0"/>
    <n v="0"/>
    <n v="0"/>
    <n v="0"/>
    <n v="0"/>
    <n v="0"/>
    <n v="0"/>
    <n v="0"/>
    <n v="0"/>
    <n v="0"/>
    <n v="0"/>
    <n v="0"/>
    <n v="0"/>
    <n v="0"/>
    <n v="0"/>
    <n v="0"/>
    <n v="0"/>
    <n v="0"/>
    <n v="0"/>
    <n v="0"/>
    <n v="0"/>
    <n v="0"/>
    <n v="0"/>
    <n v="0"/>
    <n v="0"/>
    <n v="0"/>
    <n v="0"/>
    <n v="0"/>
    <n v="0"/>
    <n v="0"/>
    <n v="0"/>
    <n v="0"/>
    <n v="0"/>
    <n v="0"/>
    <n v="0"/>
    <n v="0"/>
    <n v="0"/>
    <n v="0"/>
    <n v="0"/>
    <n v="0"/>
    <n v="1"/>
    <s v="FVPSA"/>
    <s v="SB-S"/>
    <x v="1"/>
    <m/>
    <m/>
    <s v="Brevard"/>
    <s v="NC"/>
    <s v="#28712"/>
    <n v="6"/>
    <n v="2"/>
    <n v="0"/>
    <n v="0"/>
    <n v="0"/>
    <n v="4"/>
    <n v="0"/>
    <n v="0"/>
    <n v="0"/>
    <n v="0"/>
    <n v="0"/>
    <n v="10"/>
    <n v="0"/>
    <m/>
    <m/>
    <n v="0"/>
    <n v="2"/>
    <n v="10"/>
    <d v="2025-06-13T00:00:00"/>
    <m/>
    <m/>
    <s v="No"/>
    <m/>
    <n v="2"/>
  </r>
  <r>
    <n v="75"/>
    <s v="NC"/>
    <x v="1"/>
    <s v="NC-503"/>
    <s v="Submitted"/>
    <n v="2025"/>
    <x v="77"/>
    <n v="687"/>
    <x v="104"/>
    <m/>
    <n v="4959"/>
    <d v="2025-01-29T00:00:00"/>
    <x v="1"/>
    <s v="F"/>
    <s v="#379069"/>
    <x v="1"/>
    <s v="C"/>
    <d v="2020-03-17T00:00:00"/>
    <x v="1"/>
    <d v="2010-01-01T00:00:00"/>
    <m/>
    <n v="0"/>
    <n v="0"/>
    <n v="0"/>
    <n v="0"/>
    <n v="0"/>
    <n v="0"/>
    <n v="0"/>
    <n v="0"/>
    <n v="0"/>
    <n v="0"/>
    <n v="0"/>
    <n v="0"/>
    <n v="0"/>
    <n v="0"/>
    <n v="0"/>
    <n v="0"/>
    <n v="0"/>
    <n v="0"/>
    <n v="0"/>
    <n v="0"/>
    <n v="0"/>
    <n v="0"/>
    <n v="0"/>
    <n v="0"/>
    <n v="0"/>
    <n v="0"/>
    <n v="0"/>
    <n v="0"/>
    <n v="0"/>
    <n v="0"/>
    <n v="0"/>
    <n v="0"/>
    <n v="0"/>
    <n v="0"/>
    <n v="0"/>
    <n v="0"/>
    <n v="0"/>
    <n v="0"/>
    <n v="0"/>
    <n v="0"/>
    <n v="1"/>
    <s v="Gov Crime Commiss"/>
    <s v="SB-S"/>
    <x v="1"/>
    <s v="P.O. Box 240"/>
    <m/>
    <s v="Louisburg"/>
    <s v="NC"/>
    <s v="#27549"/>
    <n v="8"/>
    <n v="2"/>
    <n v="0"/>
    <n v="0"/>
    <n v="0"/>
    <n v="5"/>
    <n v="0"/>
    <n v="0"/>
    <n v="0"/>
    <n v="0"/>
    <n v="0"/>
    <n v="13"/>
    <n v="0"/>
    <m/>
    <m/>
    <n v="0"/>
    <n v="4"/>
    <n v="13"/>
    <d v="2025-06-13T00:00:00"/>
    <m/>
    <m/>
    <s v="No"/>
    <m/>
    <n v="2"/>
  </r>
  <r>
    <n v="76"/>
    <s v="NC"/>
    <x v="1"/>
    <s v="NC-503"/>
    <s v="Submitted"/>
    <n v="2025"/>
    <x v="78"/>
    <n v="978"/>
    <x v="105"/>
    <m/>
    <n v="4960"/>
    <d v="2025-01-29T00:00:00"/>
    <x v="1"/>
    <s v="F"/>
    <s v="#379007"/>
    <x v="2"/>
    <s v="C"/>
    <d v="2025-01-29T00:00:00"/>
    <x v="0"/>
    <d v="2010-01-01T00:00:00"/>
    <m/>
    <n v="0"/>
    <n v="0"/>
    <n v="0"/>
    <n v="0"/>
    <n v="0"/>
    <n v="0"/>
    <n v="0"/>
    <n v="0"/>
    <n v="0"/>
    <n v="0"/>
    <n v="0"/>
    <n v="0"/>
    <n v="0"/>
    <n v="0"/>
    <n v="0"/>
    <n v="0"/>
    <n v="0"/>
    <n v="0"/>
    <n v="0"/>
    <n v="0"/>
    <n v="0"/>
    <n v="0"/>
    <n v="0"/>
    <n v="0"/>
    <n v="0"/>
    <n v="0"/>
    <n v="0"/>
    <n v="0"/>
    <n v="0"/>
    <n v="0"/>
    <n v="0"/>
    <n v="0"/>
    <n v="0"/>
    <n v="0"/>
    <n v="0"/>
    <n v="0"/>
    <n v="0"/>
    <n v="0"/>
    <n v="0"/>
    <n v="0"/>
    <n v="1"/>
    <m/>
    <s v="SB-S"/>
    <x v="0"/>
    <s v="525 Salisbury St."/>
    <m/>
    <s v="Wadesboro"/>
    <s v="NC"/>
    <s v="#28170"/>
    <n v="5"/>
    <n v="1"/>
    <n v="0"/>
    <n v="0"/>
    <n v="0"/>
    <n v="32"/>
    <n v="0"/>
    <n v="0"/>
    <n v="0"/>
    <n v="0"/>
    <n v="0"/>
    <n v="37"/>
    <n v="0"/>
    <m/>
    <m/>
    <n v="0"/>
    <n v="30"/>
    <n v="37"/>
    <d v="2025-06-13T00:00:00"/>
    <m/>
    <m/>
    <s v="No"/>
    <m/>
    <n v="2"/>
  </r>
  <r>
    <n v="77"/>
    <s v="NC"/>
    <x v="1"/>
    <s v="NC-503"/>
    <s v="Submitted"/>
    <n v="2025"/>
    <x v="79"/>
    <n v="4962"/>
    <x v="106"/>
    <m/>
    <n v="4963"/>
    <d v="2025-01-29T00:00:00"/>
    <x v="1"/>
    <s v="F"/>
    <s v="#379027"/>
    <x v="1"/>
    <s v="C"/>
    <d v="2024-01-01T00:00:00"/>
    <x v="1"/>
    <d v="2010-01-01T00:00:00"/>
    <m/>
    <n v="0"/>
    <n v="0"/>
    <n v="0"/>
    <n v="0"/>
    <n v="0"/>
    <n v="0"/>
    <n v="0"/>
    <n v="0"/>
    <n v="0"/>
    <n v="0"/>
    <n v="0"/>
    <n v="0"/>
    <n v="0"/>
    <n v="0"/>
    <n v="0"/>
    <n v="0"/>
    <n v="0"/>
    <n v="0"/>
    <n v="0"/>
    <n v="0"/>
    <n v="0"/>
    <n v="0"/>
    <n v="0"/>
    <n v="0"/>
    <n v="0"/>
    <n v="0"/>
    <n v="0"/>
    <n v="0"/>
    <n v="0"/>
    <n v="0"/>
    <n v="0"/>
    <n v="0"/>
    <n v="0"/>
    <n v="0"/>
    <n v="0"/>
    <n v="0"/>
    <n v="0"/>
    <n v="0"/>
    <n v="0"/>
    <n v="0"/>
    <n v="1"/>
    <m/>
    <s v="SB-S"/>
    <x v="1"/>
    <s v="P.O. Box 426"/>
    <m/>
    <s v="Lenoir"/>
    <s v="NC"/>
    <s v="#28681"/>
    <n v="24"/>
    <n v="11"/>
    <n v="0"/>
    <n v="0"/>
    <n v="0"/>
    <n v="5"/>
    <n v="0"/>
    <n v="0"/>
    <n v="0"/>
    <n v="0"/>
    <n v="0"/>
    <n v="29"/>
    <n v="0"/>
    <m/>
    <m/>
    <n v="0"/>
    <n v="7"/>
    <n v="29"/>
    <d v="2025-06-13T00:00:00"/>
    <m/>
    <m/>
    <s v="No"/>
    <m/>
    <n v="2"/>
  </r>
  <r>
    <n v="78"/>
    <s v="NC"/>
    <x v="1"/>
    <s v="NC-503"/>
    <s v="Submitted"/>
    <n v="2025"/>
    <x v="79"/>
    <n v="4962"/>
    <x v="107"/>
    <m/>
    <n v="4964"/>
    <d v="2025-01-29T00:00:00"/>
    <x v="3"/>
    <m/>
    <s v="#379027"/>
    <x v="1"/>
    <s v="C"/>
    <d v="2024-01-01T00:00:00"/>
    <x v="1"/>
    <d v="2010-01-01T00:00:00"/>
    <m/>
    <n v="0"/>
    <n v="0"/>
    <n v="0"/>
    <n v="0"/>
    <n v="0"/>
    <n v="0"/>
    <n v="0"/>
    <n v="0"/>
    <n v="0"/>
    <n v="0"/>
    <n v="0"/>
    <n v="0"/>
    <n v="0"/>
    <n v="0"/>
    <n v="0"/>
    <n v="0"/>
    <n v="0"/>
    <n v="0"/>
    <n v="0"/>
    <n v="0"/>
    <n v="0"/>
    <n v="0"/>
    <n v="0"/>
    <n v="0"/>
    <n v="0"/>
    <n v="0"/>
    <n v="0"/>
    <n v="0"/>
    <n v="0"/>
    <n v="0"/>
    <n v="0"/>
    <n v="0"/>
    <n v="0"/>
    <n v="0"/>
    <n v="0"/>
    <n v="0"/>
    <n v="0"/>
    <n v="0"/>
    <n v="0"/>
    <n v="0"/>
    <n v="1"/>
    <m/>
    <s v="SB-S"/>
    <x v="1"/>
    <s v="P.O. Box 426, Lenoir, NC 28645"/>
    <m/>
    <s v="Lenoir"/>
    <s v="NC"/>
    <s v="#28681"/>
    <n v="12"/>
    <n v="3"/>
    <n v="0"/>
    <n v="0"/>
    <n v="0"/>
    <n v="3"/>
    <n v="0"/>
    <n v="0"/>
    <n v="0"/>
    <n v="0"/>
    <n v="0"/>
    <n v="15"/>
    <n v="0"/>
    <m/>
    <m/>
    <n v="0"/>
    <n v="0"/>
    <n v="15"/>
    <d v="2025-06-13T00:00:00"/>
    <m/>
    <m/>
    <s v="No"/>
    <m/>
    <n v="2"/>
  </r>
  <r>
    <n v="79"/>
    <s v="NC"/>
    <x v="1"/>
    <s v="NC-503"/>
    <s v="Submitted"/>
    <n v="2025"/>
    <x v="80"/>
    <n v="578"/>
    <x v="108"/>
    <m/>
    <n v="4975"/>
    <d v="2025-01-29T00:00:00"/>
    <x v="3"/>
    <m/>
    <s v="#379025"/>
    <x v="2"/>
    <s v="C"/>
    <d v="2025-01-29T00:00:00"/>
    <x v="0"/>
    <d v="2012-01-25T00:00:00"/>
    <m/>
    <n v="0"/>
    <n v="0"/>
    <n v="0"/>
    <n v="0"/>
    <n v="0"/>
    <n v="0"/>
    <n v="0"/>
    <n v="0"/>
    <n v="0"/>
    <n v="0"/>
    <n v="0"/>
    <n v="0"/>
    <n v="0"/>
    <n v="0"/>
    <n v="0"/>
    <n v="0"/>
    <n v="0"/>
    <n v="0"/>
    <n v="0"/>
    <n v="0"/>
    <n v="0"/>
    <n v="0"/>
    <n v="0"/>
    <n v="0"/>
    <n v="0"/>
    <n v="0"/>
    <n v="0"/>
    <n v="0"/>
    <n v="0"/>
    <n v="0"/>
    <n v="0"/>
    <n v="0"/>
    <n v="0"/>
    <n v="0"/>
    <n v="0"/>
    <n v="0"/>
    <n v="0"/>
    <n v="0"/>
    <n v="0"/>
    <n v="0"/>
    <n v="1"/>
    <s v="Local"/>
    <s v="SB-C"/>
    <x v="0"/>
    <s v="246 Country Club Dr.  NE"/>
    <m/>
    <s v="Concord"/>
    <s v="NC"/>
    <s v="#28025"/>
    <n v="76"/>
    <n v="19"/>
    <n v="0"/>
    <n v="0"/>
    <n v="0"/>
    <n v="0"/>
    <n v="0"/>
    <n v="0"/>
    <n v="0"/>
    <n v="0"/>
    <n v="0"/>
    <n v="76"/>
    <n v="0"/>
    <m/>
    <m/>
    <n v="0"/>
    <n v="7"/>
    <n v="76"/>
    <d v="2025-06-13T00:00:00"/>
    <s v="This project recently expanded from 9 to 19 units."/>
    <s v="The project has chosen not to use HMIS at this time."/>
    <s v="No"/>
    <m/>
    <n v="2"/>
  </r>
  <r>
    <n v="80"/>
    <s v="NC"/>
    <x v="1"/>
    <s v="NC-503"/>
    <s v="Submitted"/>
    <n v="2025"/>
    <x v="81"/>
    <n v="4986"/>
    <x v="109"/>
    <m/>
    <n v="4988"/>
    <d v="2025-01-29T00:00:00"/>
    <x v="1"/>
    <s v="F"/>
    <s v="#379175"/>
    <x v="0"/>
    <s v="C"/>
    <d v="2023-01-25T00:00:00"/>
    <x v="0"/>
    <d v="2011-10-20T00:00:00"/>
    <m/>
    <n v="1"/>
    <n v="0"/>
    <n v="0"/>
    <n v="0"/>
    <n v="0"/>
    <n v="0"/>
    <n v="0"/>
    <n v="0"/>
    <n v="0"/>
    <n v="0"/>
    <n v="0"/>
    <n v="0"/>
    <n v="0"/>
    <n v="0"/>
    <n v="0"/>
    <n v="0"/>
    <n v="0"/>
    <n v="0"/>
    <n v="0"/>
    <n v="0"/>
    <n v="0"/>
    <n v="0"/>
    <n v="0"/>
    <n v="0"/>
    <n v="0"/>
    <n v="0"/>
    <n v="0"/>
    <n v="0"/>
    <n v="0"/>
    <n v="0"/>
    <n v="0"/>
    <n v="0"/>
    <n v="0"/>
    <n v="0"/>
    <n v="0"/>
    <n v="0"/>
    <n v="0"/>
    <n v="0"/>
    <n v="0"/>
    <n v="0"/>
    <n v="0"/>
    <m/>
    <s v="SB-S"/>
    <x v="0"/>
    <s v="240 S. Caldwell St."/>
    <m/>
    <s v="Brevard"/>
    <s v="NC"/>
    <s v="#28712"/>
    <n v="0"/>
    <n v="0"/>
    <n v="0"/>
    <n v="0"/>
    <n v="0"/>
    <n v="18"/>
    <n v="0"/>
    <n v="0"/>
    <n v="0"/>
    <n v="0"/>
    <n v="0"/>
    <n v="18"/>
    <n v="0"/>
    <m/>
    <m/>
    <n v="0"/>
    <n v="12"/>
    <n v="18"/>
    <d v="2025-06-13T00:00:00"/>
    <m/>
    <m/>
    <s v="No"/>
    <m/>
    <n v="2"/>
  </r>
  <r>
    <n v="81"/>
    <s v="NC"/>
    <x v="1"/>
    <s v="NC-503"/>
    <s v="Submitted"/>
    <n v="2025"/>
    <x v="80"/>
    <n v="578"/>
    <x v="110"/>
    <m/>
    <n v="5042"/>
    <d v="2025-01-29T00:00:00"/>
    <x v="3"/>
    <m/>
    <s v="#379025"/>
    <x v="2"/>
    <s v="C"/>
    <d v="2023-06-01T00:00:00"/>
    <x v="0"/>
    <d v="2011-07-01T00:00:00"/>
    <m/>
    <n v="0"/>
    <n v="0"/>
    <n v="0"/>
    <n v="0"/>
    <n v="0"/>
    <n v="0"/>
    <n v="0"/>
    <n v="0"/>
    <n v="0"/>
    <n v="0"/>
    <n v="0"/>
    <n v="0"/>
    <n v="0"/>
    <n v="0"/>
    <n v="0"/>
    <n v="0"/>
    <n v="0"/>
    <n v="0"/>
    <n v="0"/>
    <n v="0"/>
    <n v="0"/>
    <n v="0"/>
    <n v="0"/>
    <n v="0"/>
    <n v="0"/>
    <n v="0"/>
    <n v="0"/>
    <n v="0"/>
    <n v="0"/>
    <n v="0"/>
    <n v="0"/>
    <n v="0"/>
    <n v="0"/>
    <n v="0"/>
    <n v="0"/>
    <n v="0"/>
    <n v="0"/>
    <n v="0"/>
    <n v="0"/>
    <n v="0"/>
    <n v="1"/>
    <s v="Local"/>
    <s v="SB-S"/>
    <x v="0"/>
    <s v="274 Spring St NW"/>
    <m/>
    <s v="Concord"/>
    <s v="NC"/>
    <s v="#28025"/>
    <n v="19"/>
    <n v="7"/>
    <n v="0"/>
    <n v="0"/>
    <n v="0"/>
    <n v="3"/>
    <n v="0"/>
    <n v="0"/>
    <n v="0"/>
    <n v="0"/>
    <n v="0"/>
    <n v="22"/>
    <n v="0"/>
    <m/>
    <m/>
    <n v="0"/>
    <n v="10"/>
    <n v="22"/>
    <d v="2025-06-13T00:00:00"/>
    <m/>
    <m/>
    <s v="No"/>
    <m/>
    <n v="2"/>
  </r>
  <r>
    <n v="82"/>
    <s v="NC"/>
    <x v="1"/>
    <s v="NC-503"/>
    <s v="Submitted"/>
    <n v="2025"/>
    <x v="80"/>
    <n v="578"/>
    <x v="111"/>
    <m/>
    <n v="5043"/>
    <d v="2025-01-29T00:00:00"/>
    <x v="1"/>
    <s v="F"/>
    <s v="#379025"/>
    <x v="2"/>
    <s v="C"/>
    <d v="2025-01-29T00:00:00"/>
    <x v="0"/>
    <d v="2011-07-01T00:00:00"/>
    <m/>
    <n v="0"/>
    <n v="0"/>
    <n v="0"/>
    <n v="0"/>
    <n v="0"/>
    <n v="0"/>
    <n v="0"/>
    <n v="0"/>
    <n v="0"/>
    <n v="0"/>
    <n v="0"/>
    <n v="0"/>
    <n v="0"/>
    <n v="0"/>
    <n v="0"/>
    <n v="0"/>
    <n v="0"/>
    <n v="0"/>
    <n v="0"/>
    <n v="0"/>
    <n v="0"/>
    <n v="0"/>
    <n v="0"/>
    <n v="0"/>
    <n v="0"/>
    <n v="0"/>
    <n v="0"/>
    <n v="0"/>
    <n v="0"/>
    <n v="0"/>
    <n v="0"/>
    <n v="0"/>
    <n v="0"/>
    <n v="0"/>
    <n v="0"/>
    <n v="0"/>
    <n v="0"/>
    <n v="0"/>
    <n v="0"/>
    <n v="0"/>
    <n v="1"/>
    <m/>
    <s v="SB-S"/>
    <x v="0"/>
    <s v="769 Sunderland Rd"/>
    <m/>
    <s v="Concord"/>
    <s v="NC"/>
    <s v="#28027"/>
    <n v="19"/>
    <n v="4"/>
    <n v="0"/>
    <n v="0"/>
    <n v="0"/>
    <n v="1"/>
    <n v="0"/>
    <n v="0"/>
    <n v="0"/>
    <n v="0"/>
    <n v="0"/>
    <n v="20"/>
    <n v="0"/>
    <m/>
    <m/>
    <n v="0"/>
    <n v="8"/>
    <n v="20"/>
    <d v="2025-06-13T00:00:00"/>
    <m/>
    <m/>
    <s v="No"/>
    <m/>
    <n v="2"/>
  </r>
  <r>
    <n v="83"/>
    <s v="NC"/>
    <x v="1"/>
    <s v="NC-503"/>
    <s v="Submitted"/>
    <n v="2025"/>
    <x v="82"/>
    <n v="245"/>
    <x v="112"/>
    <m/>
    <n v="5057"/>
    <d v="2025-01-29T00:00:00"/>
    <x v="0"/>
    <m/>
    <s v="#379157"/>
    <x v="0"/>
    <s v="C"/>
    <d v="2025-01-29T00:00:00"/>
    <x v="0"/>
    <d v="2012-05-01T00:00:00"/>
    <m/>
    <n v="0"/>
    <n v="0"/>
    <n v="0"/>
    <n v="0"/>
    <n v="0"/>
    <n v="0"/>
    <n v="1"/>
    <n v="0"/>
    <n v="0"/>
    <n v="0"/>
    <n v="0"/>
    <n v="0"/>
    <n v="0"/>
    <n v="0"/>
    <n v="0"/>
    <n v="0"/>
    <n v="0"/>
    <n v="0"/>
    <n v="0"/>
    <n v="0"/>
    <n v="0"/>
    <n v="0"/>
    <n v="0"/>
    <n v="0"/>
    <n v="0"/>
    <n v="0"/>
    <n v="0"/>
    <n v="0"/>
    <n v="0"/>
    <n v="0"/>
    <n v="0"/>
    <n v="0"/>
    <n v="0"/>
    <n v="0"/>
    <n v="0"/>
    <n v="0"/>
    <n v="0"/>
    <n v="0"/>
    <n v="0"/>
    <n v="0"/>
    <n v="0"/>
    <m/>
    <s v="TB"/>
    <x v="0"/>
    <s v="110 N Franklin Street"/>
    <m/>
    <s v="Madison"/>
    <s v="NC"/>
    <s v="#27288"/>
    <n v="18"/>
    <n v="5"/>
    <n v="0"/>
    <n v="0"/>
    <n v="18"/>
    <n v="14"/>
    <n v="0"/>
    <n v="0"/>
    <n v="14"/>
    <n v="0"/>
    <n v="0"/>
    <n v="32"/>
    <n v="0"/>
    <m/>
    <m/>
    <n v="0"/>
    <n v="32"/>
    <n v="32"/>
    <d v="2025-06-13T00:00:00"/>
    <m/>
    <m/>
    <s v="No"/>
    <m/>
    <n v="2"/>
  </r>
  <r>
    <n v="84"/>
    <s v="NC"/>
    <x v="1"/>
    <s v="NC-503"/>
    <s v="Submitted"/>
    <n v="2025"/>
    <x v="83"/>
    <n v="1267"/>
    <x v="113"/>
    <m/>
    <n v="5061"/>
    <d v="2025-01-29T00:00:00"/>
    <x v="0"/>
    <m/>
    <s v="#379035"/>
    <x v="0"/>
    <s v="C"/>
    <d v="2025-01-29T00:00:00"/>
    <x v="0"/>
    <d v="2011-01-26T00:00:00"/>
    <m/>
    <n v="0"/>
    <n v="0"/>
    <n v="0"/>
    <n v="0"/>
    <n v="0"/>
    <n v="0"/>
    <n v="1"/>
    <n v="0"/>
    <n v="0"/>
    <n v="0"/>
    <n v="0"/>
    <n v="0"/>
    <n v="0"/>
    <n v="0"/>
    <n v="0"/>
    <n v="0"/>
    <n v="0"/>
    <n v="0"/>
    <n v="0"/>
    <n v="0"/>
    <n v="0"/>
    <n v="0"/>
    <n v="0"/>
    <n v="0"/>
    <n v="0"/>
    <n v="0"/>
    <n v="0"/>
    <n v="0"/>
    <n v="0"/>
    <n v="0"/>
    <n v="0"/>
    <n v="0"/>
    <n v="0"/>
    <n v="0"/>
    <n v="0"/>
    <n v="0"/>
    <n v="0"/>
    <n v="0"/>
    <n v="0"/>
    <n v="0"/>
    <n v="0"/>
    <m/>
    <s v="TB"/>
    <x v="0"/>
    <s v="200 Elkin Business Park Dr"/>
    <m/>
    <s v="Elkin"/>
    <s v="NC"/>
    <s v="#28621"/>
    <n v="2"/>
    <n v="1"/>
    <n v="0"/>
    <n v="0"/>
    <n v="2"/>
    <n v="28"/>
    <n v="0"/>
    <n v="0"/>
    <n v="28"/>
    <n v="0"/>
    <n v="0"/>
    <n v="30"/>
    <n v="0"/>
    <m/>
    <m/>
    <n v="0"/>
    <n v="30"/>
    <n v="30"/>
    <d v="2025-06-13T00:00:00"/>
    <m/>
    <m/>
    <s v="No"/>
    <m/>
    <n v="2"/>
  </r>
  <r>
    <n v="85"/>
    <s v="NC"/>
    <x v="1"/>
    <s v="NC-503"/>
    <s v="Submitted"/>
    <n v="2025"/>
    <x v="35"/>
    <n v="325"/>
    <x v="114"/>
    <m/>
    <n v="5102"/>
    <d v="2025-01-29T00:00:00"/>
    <x v="0"/>
    <m/>
    <s v="#379113"/>
    <x v="0"/>
    <s v="C"/>
    <d v="2025-01-29T00:00:00"/>
    <x v="0"/>
    <d v="2012-06-26T00:00:00"/>
    <m/>
    <n v="0"/>
    <n v="0"/>
    <n v="0"/>
    <n v="0"/>
    <n v="0"/>
    <n v="0"/>
    <n v="1"/>
    <n v="0"/>
    <n v="0"/>
    <n v="0"/>
    <n v="0"/>
    <n v="0"/>
    <n v="0"/>
    <n v="0"/>
    <n v="0"/>
    <n v="0"/>
    <n v="0"/>
    <n v="0"/>
    <n v="0"/>
    <n v="0"/>
    <n v="0"/>
    <n v="0"/>
    <n v="0"/>
    <n v="0"/>
    <n v="0"/>
    <n v="0"/>
    <n v="0"/>
    <n v="0"/>
    <n v="0"/>
    <n v="0"/>
    <n v="0"/>
    <n v="0"/>
    <n v="0"/>
    <n v="0"/>
    <n v="0"/>
    <n v="0"/>
    <n v="0"/>
    <n v="0"/>
    <n v="0"/>
    <n v="0"/>
    <n v="0"/>
    <m/>
    <s v="TB"/>
    <x v="0"/>
    <s v="200 Ridgefield Court, Suite 218"/>
    <m/>
    <s v="Asheville"/>
    <s v="NC"/>
    <s v="#28752"/>
    <n v="58"/>
    <n v="19"/>
    <n v="0"/>
    <n v="0"/>
    <n v="0"/>
    <n v="41"/>
    <n v="0"/>
    <n v="0"/>
    <n v="0"/>
    <n v="0"/>
    <n v="0"/>
    <n v="99"/>
    <n v="0"/>
    <m/>
    <m/>
    <n v="0"/>
    <n v="99"/>
    <n v="99"/>
    <d v="2025-06-13T00:00:00"/>
    <m/>
    <m/>
    <s v="No"/>
    <m/>
    <n v="2"/>
  </r>
  <r>
    <n v="86"/>
    <s v="NC"/>
    <x v="1"/>
    <s v="NC-503"/>
    <s v="Submitted"/>
    <n v="2025"/>
    <x v="84"/>
    <n v="1786"/>
    <x v="115"/>
    <m/>
    <n v="5251"/>
    <d v="2025-01-29T00:00:00"/>
    <x v="2"/>
    <m/>
    <s v="#379147"/>
    <x v="0"/>
    <s v="U"/>
    <d v="2025-01-31T00:00:00"/>
    <x v="0"/>
    <d v="2010-01-01T00:00:00"/>
    <m/>
    <n v="0"/>
    <n v="1"/>
    <n v="0"/>
    <n v="0"/>
    <n v="0"/>
    <n v="0"/>
    <n v="0"/>
    <n v="0"/>
    <n v="0"/>
    <n v="0"/>
    <n v="0"/>
    <n v="0"/>
    <n v="0"/>
    <n v="0"/>
    <n v="0"/>
    <n v="0"/>
    <n v="0"/>
    <n v="0"/>
    <n v="0"/>
    <n v="0"/>
    <n v="0"/>
    <n v="0"/>
    <n v="0"/>
    <n v="0"/>
    <n v="0"/>
    <n v="0"/>
    <n v="0"/>
    <n v="0"/>
    <n v="0"/>
    <n v="0"/>
    <n v="0"/>
    <n v="0"/>
    <n v="0"/>
    <n v="0"/>
    <n v="0"/>
    <n v="0"/>
    <n v="0"/>
    <n v="0"/>
    <n v="0"/>
    <n v="0"/>
    <n v="0"/>
    <m/>
    <s v="TB"/>
    <x v="0"/>
    <s v="1717 W. 5th Street, Greeville, NC 27834"/>
    <m/>
    <s v="Greenville"/>
    <s v="NC"/>
    <s v="#27834"/>
    <n v="0"/>
    <n v="0"/>
    <n v="0"/>
    <n v="0"/>
    <n v="0"/>
    <n v="2"/>
    <n v="0"/>
    <n v="0"/>
    <n v="0"/>
    <n v="0"/>
    <n v="0"/>
    <n v="2"/>
    <n v="0"/>
    <m/>
    <m/>
    <n v="0"/>
    <n v="0"/>
    <n v="2"/>
    <d v="2025-06-13T00:00:00"/>
    <m/>
    <m/>
    <s v="No"/>
    <m/>
    <n v="2"/>
  </r>
  <r>
    <n v="87"/>
    <s v="NC"/>
    <x v="1"/>
    <s v="NC-503"/>
    <s v="Submitted"/>
    <n v="2025"/>
    <x v="84"/>
    <n v="1786"/>
    <x v="115"/>
    <m/>
    <n v="5251"/>
    <d v="2025-01-29T00:00:00"/>
    <x v="2"/>
    <m/>
    <s v="#379147"/>
    <x v="0"/>
    <s v="C"/>
    <d v="2024-01-31T00:00:00"/>
    <x v="0"/>
    <d v="2010-01-01T00:00:00"/>
    <m/>
    <n v="0"/>
    <n v="1"/>
    <n v="0"/>
    <n v="0"/>
    <n v="0"/>
    <n v="0"/>
    <n v="0"/>
    <n v="0"/>
    <n v="0"/>
    <n v="0"/>
    <n v="0"/>
    <n v="0"/>
    <n v="0"/>
    <n v="0"/>
    <n v="0"/>
    <n v="0"/>
    <n v="0"/>
    <n v="0"/>
    <n v="0"/>
    <n v="0"/>
    <n v="0"/>
    <n v="0"/>
    <n v="0"/>
    <n v="0"/>
    <n v="0"/>
    <n v="0"/>
    <n v="0"/>
    <n v="0"/>
    <n v="0"/>
    <n v="0"/>
    <n v="0"/>
    <n v="0"/>
    <n v="0"/>
    <n v="0"/>
    <n v="0"/>
    <n v="0"/>
    <n v="0"/>
    <n v="0"/>
    <n v="0"/>
    <n v="0"/>
    <n v="0"/>
    <m/>
    <s v="TB"/>
    <x v="0"/>
    <s v="1717 W. 5th Street, Greeville, NC 27834"/>
    <m/>
    <s v="Greenville"/>
    <s v="NC"/>
    <s v="#27834"/>
    <n v="0"/>
    <n v="0"/>
    <n v="0"/>
    <n v="0"/>
    <n v="0"/>
    <n v="7"/>
    <n v="0"/>
    <n v="0"/>
    <n v="0"/>
    <n v="0"/>
    <n v="0"/>
    <n v="7"/>
    <n v="0"/>
    <m/>
    <m/>
    <n v="0"/>
    <n v="7"/>
    <n v="7"/>
    <d v="2025-06-13T00:00:00"/>
    <m/>
    <m/>
    <s v="No"/>
    <m/>
    <n v="2"/>
  </r>
  <r>
    <n v="88"/>
    <s v="NC"/>
    <x v="1"/>
    <s v="NC-503"/>
    <s v="Submitted"/>
    <n v="2025"/>
    <x v="41"/>
    <n v="292"/>
    <x v="116"/>
    <m/>
    <n v="5256"/>
    <d v="2025-01-29T00:00:00"/>
    <x v="0"/>
    <m/>
    <s v="#371194"/>
    <x v="0"/>
    <s v="C"/>
    <d v="2025-01-29T00:00:00"/>
    <x v="0"/>
    <d v="2013-01-09T00:00:00"/>
    <m/>
    <n v="0"/>
    <n v="0"/>
    <n v="0"/>
    <n v="0"/>
    <n v="0"/>
    <n v="0"/>
    <n v="1"/>
    <n v="0"/>
    <n v="0"/>
    <n v="0"/>
    <n v="0"/>
    <n v="0"/>
    <n v="0"/>
    <n v="0"/>
    <n v="0"/>
    <n v="0"/>
    <n v="0"/>
    <n v="0"/>
    <n v="0"/>
    <n v="0"/>
    <n v="0"/>
    <n v="0"/>
    <n v="0"/>
    <n v="0"/>
    <n v="0"/>
    <n v="0"/>
    <n v="0"/>
    <n v="0"/>
    <n v="0"/>
    <n v="0"/>
    <n v="0"/>
    <n v="0"/>
    <n v="0"/>
    <n v="0"/>
    <n v="0"/>
    <n v="0"/>
    <n v="0"/>
    <n v="0"/>
    <n v="0"/>
    <n v="0"/>
    <n v="0"/>
    <m/>
    <s v="TB"/>
    <x v="0"/>
    <m/>
    <m/>
    <s v="Greenville"/>
    <s v="NC"/>
    <s v="#27834"/>
    <n v="38"/>
    <n v="10"/>
    <n v="0"/>
    <n v="0"/>
    <n v="38"/>
    <n v="22"/>
    <n v="0"/>
    <n v="0"/>
    <n v="22"/>
    <n v="0"/>
    <n v="0"/>
    <n v="60"/>
    <n v="0"/>
    <m/>
    <m/>
    <n v="0"/>
    <n v="60"/>
    <n v="60"/>
    <d v="2025-06-13T00:00:00"/>
    <s v="Voucher turnover results in a different distribution of vouchers."/>
    <s v="The project has chosen not to use HMIS at this time."/>
    <s v="No"/>
    <m/>
    <n v="2"/>
  </r>
  <r>
    <n v="89"/>
    <s v="NC"/>
    <x v="1"/>
    <s v="NC-503"/>
    <s v="Submitted"/>
    <n v="2025"/>
    <x v="29"/>
    <n v="1578"/>
    <x v="117"/>
    <m/>
    <n v="5286"/>
    <d v="2025-01-29T00:00:00"/>
    <x v="0"/>
    <m/>
    <s v="#379191"/>
    <x v="0"/>
    <s v="C"/>
    <d v="2025-01-29T00:00:00"/>
    <x v="0"/>
    <d v="2012-10-25T00:00:00"/>
    <m/>
    <n v="0"/>
    <n v="0"/>
    <n v="0"/>
    <n v="0"/>
    <n v="0"/>
    <n v="0"/>
    <n v="1"/>
    <n v="0"/>
    <n v="0"/>
    <n v="0"/>
    <n v="0"/>
    <n v="0"/>
    <n v="0"/>
    <n v="0"/>
    <n v="0"/>
    <n v="0"/>
    <n v="0"/>
    <n v="0"/>
    <n v="0"/>
    <n v="0"/>
    <n v="0"/>
    <n v="0"/>
    <n v="0"/>
    <n v="0"/>
    <n v="0"/>
    <n v="0"/>
    <n v="0"/>
    <n v="0"/>
    <n v="0"/>
    <n v="0"/>
    <n v="0"/>
    <n v="0"/>
    <n v="0"/>
    <n v="0"/>
    <n v="0"/>
    <n v="0"/>
    <n v="0"/>
    <n v="0"/>
    <n v="0"/>
    <n v="0"/>
    <n v="0"/>
    <m/>
    <s v="TB"/>
    <x v="0"/>
    <s v="500 Nash Medical Arts Mall"/>
    <m/>
    <s v="Rocky Mount"/>
    <s v="NC"/>
    <s v="#27530"/>
    <n v="22"/>
    <n v="6"/>
    <n v="0"/>
    <n v="0"/>
    <n v="22"/>
    <n v="23"/>
    <n v="0"/>
    <n v="0"/>
    <n v="23"/>
    <n v="0"/>
    <n v="0"/>
    <n v="45"/>
    <n v="0"/>
    <m/>
    <m/>
    <n v="0"/>
    <n v="45"/>
    <n v="45"/>
    <d v="2025-06-13T00:00:00"/>
    <m/>
    <s v="This project is in the process of transferred to Trillium (4721)."/>
    <s v="No"/>
    <m/>
    <n v="2"/>
  </r>
  <r>
    <n v="90"/>
    <s v="NC"/>
    <x v="1"/>
    <s v="NC-503"/>
    <s v="Submitted"/>
    <n v="2025"/>
    <x v="81"/>
    <n v="4986"/>
    <x v="118"/>
    <m/>
    <n v="5366"/>
    <d v="2025-01-29T00:00:00"/>
    <x v="2"/>
    <m/>
    <s v="#379175"/>
    <x v="0"/>
    <s v="C"/>
    <d v="2025-01-29T00:00:00"/>
    <x v="0"/>
    <d v="2016-01-27T00:00:00"/>
    <m/>
    <n v="0"/>
    <n v="1"/>
    <n v="0"/>
    <n v="0"/>
    <n v="0"/>
    <n v="0"/>
    <n v="0"/>
    <n v="0"/>
    <n v="0"/>
    <n v="0"/>
    <n v="0"/>
    <n v="0"/>
    <n v="0"/>
    <n v="0"/>
    <n v="0"/>
    <n v="0"/>
    <n v="0"/>
    <n v="0"/>
    <n v="0"/>
    <n v="0"/>
    <n v="0"/>
    <n v="0"/>
    <n v="0"/>
    <n v="0"/>
    <n v="0"/>
    <n v="0"/>
    <n v="0"/>
    <n v="0"/>
    <n v="0"/>
    <n v="0"/>
    <n v="0"/>
    <n v="0"/>
    <n v="0"/>
    <n v="0"/>
    <n v="0"/>
    <n v="0"/>
    <n v="0"/>
    <n v="0"/>
    <n v="0"/>
    <n v="0"/>
    <n v="0"/>
    <m/>
    <s v="TB"/>
    <x v="0"/>
    <s v="240 S. Caldwell St."/>
    <m/>
    <s v="Brevard"/>
    <s v="NC"/>
    <s v="#28712"/>
    <n v="0"/>
    <n v="0"/>
    <n v="0"/>
    <n v="0"/>
    <n v="0"/>
    <n v="0"/>
    <n v="0"/>
    <n v="0"/>
    <n v="0"/>
    <n v="0"/>
    <n v="0"/>
    <n v="0"/>
    <n v="0"/>
    <m/>
    <m/>
    <n v="0"/>
    <n v="0"/>
    <n v="0"/>
    <d v="2025-06-13T00:00:00"/>
    <m/>
    <m/>
    <s v="No"/>
    <m/>
    <n v="2"/>
  </r>
  <r>
    <n v="91"/>
    <s v="NC"/>
    <x v="1"/>
    <s v="NC-503"/>
    <s v="Submitted"/>
    <n v="2025"/>
    <x v="85"/>
    <n v="5446"/>
    <x v="119"/>
    <m/>
    <n v="5451"/>
    <d v="2025-01-29T00:00:00"/>
    <x v="2"/>
    <m/>
    <s v="#372406"/>
    <x v="0"/>
    <s v="C"/>
    <d v="2025-01-29T00:00:00"/>
    <x v="0"/>
    <d v="2010-01-01T00:00:00"/>
    <m/>
    <n v="0"/>
    <n v="0"/>
    <n v="0"/>
    <n v="0"/>
    <n v="0"/>
    <n v="0"/>
    <n v="0"/>
    <n v="0"/>
    <n v="0"/>
    <n v="0"/>
    <n v="0"/>
    <n v="0"/>
    <n v="0"/>
    <n v="0"/>
    <n v="0"/>
    <n v="0"/>
    <n v="0"/>
    <n v="0"/>
    <n v="1"/>
    <n v="0"/>
    <n v="0"/>
    <n v="0"/>
    <n v="0"/>
    <n v="0"/>
    <n v="0"/>
    <n v="0"/>
    <n v="0"/>
    <n v="0"/>
    <n v="0"/>
    <n v="0"/>
    <n v="0"/>
    <n v="0"/>
    <n v="0"/>
    <n v="0"/>
    <n v="0"/>
    <n v="0"/>
    <n v="0"/>
    <n v="0"/>
    <n v="0"/>
    <n v="0"/>
    <n v="0"/>
    <m/>
    <s v="TB"/>
    <x v="0"/>
    <s v="3710 University Drive, St#218"/>
    <m/>
    <s v="Durham"/>
    <s v="NC"/>
    <s v="#27804"/>
    <n v="54"/>
    <n v="18"/>
    <n v="54"/>
    <n v="0"/>
    <n v="0"/>
    <n v="103"/>
    <n v="103"/>
    <n v="0"/>
    <n v="0"/>
    <n v="0"/>
    <n v="0"/>
    <n v="157"/>
    <n v="0"/>
    <m/>
    <m/>
    <n v="0"/>
    <n v="157"/>
    <n v="157"/>
    <d v="2025-06-13T00:00:00"/>
    <m/>
    <m/>
    <s v="No"/>
    <m/>
    <n v="2"/>
  </r>
  <r>
    <n v="92"/>
    <s v="NC"/>
    <x v="1"/>
    <s v="NC-503"/>
    <s v="Submitted"/>
    <n v="2025"/>
    <x v="86"/>
    <n v="4795"/>
    <x v="120"/>
    <m/>
    <n v="5480"/>
    <d v="2025-01-29T00:00:00"/>
    <x v="1"/>
    <s v="F"/>
    <s v="#379083"/>
    <x v="2"/>
    <s v="C"/>
    <d v="2025-01-29T00:00:00"/>
    <x v="0"/>
    <d v="2013-01-30T00:00:00"/>
    <m/>
    <n v="0"/>
    <n v="0"/>
    <n v="0"/>
    <n v="0"/>
    <n v="0"/>
    <n v="0"/>
    <n v="0"/>
    <n v="0"/>
    <n v="0"/>
    <n v="0"/>
    <n v="0"/>
    <n v="0"/>
    <n v="0"/>
    <n v="0"/>
    <n v="0"/>
    <n v="0"/>
    <n v="0"/>
    <n v="0"/>
    <n v="0"/>
    <n v="0"/>
    <n v="0"/>
    <n v="0"/>
    <n v="0"/>
    <n v="0"/>
    <n v="0"/>
    <n v="0"/>
    <n v="0"/>
    <n v="0"/>
    <n v="0"/>
    <n v="0"/>
    <n v="0"/>
    <n v="0"/>
    <n v="0"/>
    <n v="0"/>
    <n v="0"/>
    <n v="0"/>
    <n v="0"/>
    <n v="0"/>
    <n v="0"/>
    <n v="0"/>
    <n v="0"/>
    <m/>
    <s v="SB-S"/>
    <x v="0"/>
    <s v="1310 Roanoke Avenue"/>
    <m/>
    <s v="Roanoke Rapids"/>
    <s v="NC"/>
    <s v="#27870"/>
    <n v="0"/>
    <n v="0"/>
    <n v="0"/>
    <n v="0"/>
    <n v="0"/>
    <n v="11"/>
    <n v="0"/>
    <n v="0"/>
    <n v="0"/>
    <n v="0"/>
    <n v="0"/>
    <n v="11"/>
    <n v="0"/>
    <m/>
    <m/>
    <n v="0"/>
    <n v="4"/>
    <n v="11"/>
    <d v="2025-06-13T00:00:00"/>
    <m/>
    <m/>
    <s v="No"/>
    <m/>
    <n v="2"/>
  </r>
  <r>
    <n v="93"/>
    <s v="NC"/>
    <x v="1"/>
    <s v="NC-503"/>
    <s v="Submitted"/>
    <n v="2025"/>
    <x v="87"/>
    <n v="5492"/>
    <x v="121"/>
    <m/>
    <n v="5493"/>
    <d v="2025-01-29T00:00:00"/>
    <x v="1"/>
    <s v="F"/>
    <s v="#379157"/>
    <x v="0"/>
    <s v="C"/>
    <d v="2024-12-01T00:00:00"/>
    <x v="0"/>
    <d v="2013-12-19T00:00:00"/>
    <m/>
    <n v="0"/>
    <n v="0"/>
    <n v="0"/>
    <n v="0"/>
    <n v="0"/>
    <n v="0"/>
    <n v="0"/>
    <n v="0"/>
    <n v="0"/>
    <n v="0"/>
    <n v="0"/>
    <n v="0"/>
    <n v="0"/>
    <n v="0"/>
    <n v="0"/>
    <n v="0"/>
    <n v="0"/>
    <n v="0"/>
    <n v="0"/>
    <n v="0"/>
    <n v="0"/>
    <n v="0"/>
    <n v="0"/>
    <n v="0"/>
    <n v="0"/>
    <n v="0"/>
    <n v="0"/>
    <n v="0"/>
    <n v="0"/>
    <n v="0"/>
    <n v="0"/>
    <n v="0"/>
    <n v="0"/>
    <n v="0"/>
    <n v="0"/>
    <n v="0"/>
    <n v="0"/>
    <n v="0"/>
    <n v="0"/>
    <n v="0"/>
    <n v="1"/>
    <s v="Private/Local"/>
    <s v="SB-S"/>
    <x v="0"/>
    <s v="205 N. Main St"/>
    <m/>
    <s v="Eden"/>
    <s v="NC"/>
    <s v="#27288"/>
    <n v="0"/>
    <n v="0"/>
    <n v="0"/>
    <n v="0"/>
    <n v="0"/>
    <n v="0"/>
    <n v="0"/>
    <n v="0"/>
    <n v="0"/>
    <n v="0"/>
    <n v="0"/>
    <n v="0"/>
    <n v="30"/>
    <d v="2024-12-01T00:00:00"/>
    <d v="2025-04-01T00:00:00"/>
    <n v="0"/>
    <n v="2"/>
    <n v="30"/>
    <d v="2025-06-13T00:00:00"/>
    <m/>
    <m/>
    <s v="No"/>
    <m/>
    <n v="2"/>
  </r>
  <r>
    <n v="94"/>
    <s v="NC"/>
    <x v="1"/>
    <s v="NC-503"/>
    <s v="Submitted"/>
    <n v="2025"/>
    <x v="88"/>
    <n v="7498"/>
    <x v="122"/>
    <m/>
    <n v="5533"/>
    <d v="2025-01-29T00:00:00"/>
    <x v="2"/>
    <m/>
    <s v="#379035"/>
    <x v="0"/>
    <s v="C"/>
    <d v="2025-01-29T00:00:00"/>
    <x v="0"/>
    <d v="2010-01-01T00:00:00"/>
    <m/>
    <n v="0"/>
    <n v="0"/>
    <n v="0"/>
    <n v="0"/>
    <n v="0"/>
    <n v="0"/>
    <n v="0"/>
    <n v="0"/>
    <n v="0"/>
    <n v="0"/>
    <n v="0"/>
    <n v="0"/>
    <n v="0"/>
    <n v="0"/>
    <n v="0"/>
    <n v="0"/>
    <n v="0"/>
    <n v="0"/>
    <n v="1"/>
    <n v="0"/>
    <n v="0"/>
    <n v="0"/>
    <n v="0"/>
    <n v="0"/>
    <n v="0"/>
    <n v="0"/>
    <n v="0"/>
    <n v="0"/>
    <n v="0"/>
    <n v="0"/>
    <n v="0"/>
    <n v="0"/>
    <n v="0"/>
    <n v="0"/>
    <n v="0"/>
    <n v="0"/>
    <n v="0"/>
    <n v="0"/>
    <n v="0"/>
    <n v="0"/>
    <n v="0"/>
    <m/>
    <s v="TB"/>
    <x v="0"/>
    <s v="20 20th Street"/>
    <m/>
    <s v="Asheville"/>
    <s v="NC"/>
    <s v="#28715"/>
    <n v="0"/>
    <n v="0"/>
    <n v="0"/>
    <n v="0"/>
    <n v="0"/>
    <n v="69"/>
    <n v="69"/>
    <n v="0"/>
    <n v="0"/>
    <n v="0"/>
    <n v="0"/>
    <n v="69"/>
    <n v="0"/>
    <m/>
    <m/>
    <n v="0"/>
    <n v="69"/>
    <n v="69"/>
    <d v="2025-06-13T00:00:00"/>
    <m/>
    <m/>
    <s v="No"/>
    <m/>
    <n v="2"/>
  </r>
  <r>
    <n v="95"/>
    <s v="NC"/>
    <x v="1"/>
    <s v="NC-503"/>
    <s v="Submitted"/>
    <n v="2025"/>
    <x v="19"/>
    <n v="1045"/>
    <x v="123"/>
    <m/>
    <n v="5541"/>
    <d v="2025-01-29T00:00:00"/>
    <x v="1"/>
    <s v="F"/>
    <s v="#372508"/>
    <x v="0"/>
    <s v="C"/>
    <d v="2020-01-29T00:00:00"/>
    <x v="0"/>
    <d v="2013-11-01T00:00:00"/>
    <m/>
    <n v="0"/>
    <n v="0"/>
    <n v="0"/>
    <n v="0"/>
    <n v="0"/>
    <n v="0"/>
    <n v="0"/>
    <n v="0"/>
    <n v="0"/>
    <n v="0"/>
    <n v="0"/>
    <n v="0"/>
    <n v="0"/>
    <n v="0"/>
    <n v="0"/>
    <n v="0"/>
    <n v="0"/>
    <n v="0"/>
    <n v="0"/>
    <n v="0"/>
    <n v="0"/>
    <n v="0"/>
    <n v="0"/>
    <n v="0"/>
    <n v="0"/>
    <n v="1"/>
    <n v="0"/>
    <n v="0"/>
    <n v="0"/>
    <n v="0"/>
    <n v="0"/>
    <n v="0"/>
    <n v="0"/>
    <n v="0"/>
    <n v="0"/>
    <n v="0"/>
    <n v="0"/>
    <n v="0"/>
    <n v="0"/>
    <n v="0"/>
    <n v="0"/>
    <m/>
    <s v="SB-S"/>
    <x v="0"/>
    <s v="217 North Long Street"/>
    <m/>
    <s v="Salisbury"/>
    <s v="NC"/>
    <s v="#28144"/>
    <n v="0"/>
    <n v="0"/>
    <n v="0"/>
    <n v="0"/>
    <n v="0"/>
    <n v="14"/>
    <n v="14"/>
    <n v="0"/>
    <n v="0"/>
    <n v="0"/>
    <n v="0"/>
    <n v="14"/>
    <n v="0"/>
    <m/>
    <m/>
    <n v="0"/>
    <n v="13"/>
    <n v="14"/>
    <d v="2025-06-13T00:00:00"/>
    <m/>
    <m/>
    <s v="No"/>
    <m/>
    <n v="2"/>
  </r>
  <r>
    <n v="96"/>
    <s v="NC"/>
    <x v="1"/>
    <s v="NC-503"/>
    <s v="Submitted"/>
    <n v="2025"/>
    <x v="89"/>
    <n v="5569"/>
    <x v="124"/>
    <m/>
    <n v="5570"/>
    <d v="2025-01-29T00:00:00"/>
    <x v="1"/>
    <s v="F"/>
    <s v="#379181"/>
    <x v="2"/>
    <s v="C"/>
    <d v="2025-01-29T00:00:00"/>
    <x v="0"/>
    <d v="2012-11-01T00:00:00"/>
    <m/>
    <n v="0"/>
    <n v="0"/>
    <n v="0"/>
    <n v="0"/>
    <n v="0"/>
    <n v="0"/>
    <n v="0"/>
    <n v="0"/>
    <n v="0"/>
    <n v="0"/>
    <n v="0"/>
    <n v="0"/>
    <n v="0"/>
    <n v="0"/>
    <n v="0"/>
    <n v="0"/>
    <n v="0"/>
    <n v="0"/>
    <n v="0"/>
    <n v="0"/>
    <n v="0"/>
    <n v="0"/>
    <n v="0"/>
    <n v="0"/>
    <n v="0"/>
    <n v="0"/>
    <n v="0"/>
    <n v="0"/>
    <n v="0"/>
    <n v="0"/>
    <n v="0"/>
    <n v="0"/>
    <n v="0"/>
    <n v="0"/>
    <n v="0"/>
    <n v="0"/>
    <n v="0"/>
    <n v="0"/>
    <n v="0"/>
    <n v="0"/>
    <n v="1"/>
    <m/>
    <s v="SB-S"/>
    <x v="0"/>
    <s v="P.O. Box 1791"/>
    <m/>
    <s v="Henderson"/>
    <s v="NC"/>
    <s v="#27536"/>
    <n v="0"/>
    <n v="0"/>
    <n v="0"/>
    <n v="0"/>
    <n v="0"/>
    <n v="16"/>
    <n v="0"/>
    <n v="0"/>
    <n v="0"/>
    <n v="0"/>
    <n v="0"/>
    <n v="16"/>
    <n v="0"/>
    <m/>
    <m/>
    <n v="0"/>
    <n v="14"/>
    <n v="16"/>
    <d v="2025-06-13T00:00:00"/>
    <m/>
    <m/>
    <s v="No"/>
    <m/>
    <n v="2"/>
  </r>
  <r>
    <n v="97"/>
    <s v="NC"/>
    <x v="1"/>
    <s v="NC-503"/>
    <s v="Submitted"/>
    <n v="2025"/>
    <x v="90"/>
    <n v="5576"/>
    <x v="125"/>
    <m/>
    <n v="5577"/>
    <d v="2025-01-29T00:00:00"/>
    <x v="1"/>
    <s v="F"/>
    <s v="#379031"/>
    <x v="2"/>
    <s v="C"/>
    <d v="2025-01-29T00:00:00"/>
    <x v="0"/>
    <d v="2013-01-30T00:00:00"/>
    <m/>
    <n v="0"/>
    <n v="0"/>
    <n v="0"/>
    <n v="0"/>
    <n v="0"/>
    <n v="0"/>
    <n v="0"/>
    <n v="0"/>
    <n v="0"/>
    <n v="0"/>
    <n v="0"/>
    <n v="0"/>
    <n v="0"/>
    <n v="0"/>
    <n v="0"/>
    <n v="0"/>
    <n v="0"/>
    <n v="0"/>
    <n v="0"/>
    <n v="0"/>
    <n v="0"/>
    <n v="0"/>
    <n v="0"/>
    <n v="0"/>
    <n v="0"/>
    <n v="0"/>
    <n v="0"/>
    <n v="0"/>
    <n v="0"/>
    <n v="0"/>
    <n v="0"/>
    <n v="0"/>
    <n v="0"/>
    <n v="0"/>
    <n v="0"/>
    <n v="0"/>
    <n v="0"/>
    <n v="0"/>
    <n v="0"/>
    <n v="0"/>
    <n v="1"/>
    <m/>
    <s v="SB-S"/>
    <x v="0"/>
    <s v="1500 Arendell St"/>
    <m/>
    <s v="Morehead City"/>
    <s v="NC"/>
    <s v="#28557"/>
    <n v="17"/>
    <n v="5"/>
    <n v="0"/>
    <n v="0"/>
    <n v="0"/>
    <n v="0"/>
    <n v="0"/>
    <n v="0"/>
    <n v="0"/>
    <n v="0"/>
    <n v="0"/>
    <n v="17"/>
    <n v="0"/>
    <m/>
    <m/>
    <n v="0"/>
    <n v="17"/>
    <n v="17"/>
    <d v="2025-06-13T00:00:00"/>
    <m/>
    <m/>
    <s v="No"/>
    <m/>
    <n v="2"/>
  </r>
  <r>
    <n v="98"/>
    <s v="NC"/>
    <x v="1"/>
    <s v="NC-503"/>
    <s v="Submitted"/>
    <n v="2025"/>
    <x v="91"/>
    <n v="1127"/>
    <x v="126"/>
    <m/>
    <n v="5578"/>
    <d v="2025-01-29T00:00:00"/>
    <x v="1"/>
    <s v="F"/>
    <s v="#379083"/>
    <x v="2"/>
    <s v="C"/>
    <d v="2021-01-27T00:00:00"/>
    <x v="1"/>
    <d v="2013-01-30T00:00:00"/>
    <m/>
    <n v="0"/>
    <n v="0"/>
    <n v="0"/>
    <n v="0"/>
    <n v="0"/>
    <n v="0"/>
    <n v="0"/>
    <n v="0"/>
    <n v="0"/>
    <n v="0"/>
    <n v="0"/>
    <n v="0"/>
    <n v="0"/>
    <n v="0"/>
    <n v="0"/>
    <n v="0"/>
    <n v="0"/>
    <n v="0"/>
    <n v="0"/>
    <n v="0"/>
    <n v="0"/>
    <n v="0"/>
    <n v="0"/>
    <n v="0"/>
    <n v="0"/>
    <n v="0"/>
    <n v="0"/>
    <n v="0"/>
    <n v="0"/>
    <n v="0"/>
    <n v="0"/>
    <n v="0"/>
    <n v="0"/>
    <n v="0"/>
    <n v="0"/>
    <n v="0"/>
    <n v="0"/>
    <n v="0"/>
    <n v="0"/>
    <n v="0"/>
    <n v="1"/>
    <s v="FVPSA, GCC"/>
    <s v="SB-S"/>
    <x v="1"/>
    <s v="P.O. Box 1392"/>
    <m/>
    <s v="Roanoke Rapids"/>
    <s v="NC"/>
    <s v="#27870"/>
    <n v="3"/>
    <n v="1"/>
    <n v="0"/>
    <n v="0"/>
    <n v="0"/>
    <n v="5"/>
    <n v="0"/>
    <n v="0"/>
    <n v="0"/>
    <n v="0"/>
    <n v="0"/>
    <n v="8"/>
    <n v="0"/>
    <m/>
    <m/>
    <n v="0"/>
    <n v="3"/>
    <n v="8"/>
    <d v="2025-06-13T00:00:00"/>
    <m/>
    <m/>
    <s v="No"/>
    <m/>
    <n v="2"/>
  </r>
  <r>
    <n v="99"/>
    <s v="NC"/>
    <x v="1"/>
    <s v="NC-503"/>
    <s v="Submitted"/>
    <n v="2025"/>
    <x v="92"/>
    <n v="5580"/>
    <x v="127"/>
    <m/>
    <n v="5581"/>
    <d v="2025-01-29T00:00:00"/>
    <x v="1"/>
    <s v="F"/>
    <s v="#379149"/>
    <x v="1"/>
    <s v="C"/>
    <d v="2024-01-31T00:00:00"/>
    <x v="1"/>
    <d v="2013-01-30T00:00:00"/>
    <m/>
    <n v="0"/>
    <n v="0"/>
    <n v="0"/>
    <n v="0"/>
    <n v="0"/>
    <n v="0"/>
    <n v="0"/>
    <n v="0"/>
    <n v="0"/>
    <n v="0"/>
    <n v="0"/>
    <n v="0"/>
    <n v="0"/>
    <n v="0"/>
    <n v="0"/>
    <n v="0"/>
    <n v="0"/>
    <n v="0"/>
    <n v="0"/>
    <n v="0"/>
    <n v="0"/>
    <n v="0"/>
    <n v="0"/>
    <n v="0"/>
    <n v="0"/>
    <n v="0"/>
    <n v="0"/>
    <n v="0"/>
    <n v="0"/>
    <n v="0"/>
    <n v="0"/>
    <n v="0"/>
    <n v="0"/>
    <n v="0"/>
    <n v="0"/>
    <n v="0"/>
    <n v="0"/>
    <n v="0"/>
    <n v="0"/>
    <n v="0"/>
    <n v="1"/>
    <m/>
    <s v="SB-S"/>
    <x v="0"/>
    <s v="60 Ward St"/>
    <m/>
    <s v="Columbus"/>
    <s v="NC"/>
    <s v="#28722"/>
    <n v="5"/>
    <n v="2"/>
    <n v="0"/>
    <n v="0"/>
    <n v="0"/>
    <n v="4"/>
    <n v="0"/>
    <n v="0"/>
    <n v="0"/>
    <n v="0"/>
    <n v="0"/>
    <n v="9"/>
    <n v="0"/>
    <m/>
    <m/>
    <n v="0"/>
    <n v="4"/>
    <n v="9"/>
    <d v="2025-06-13T00:00:00"/>
    <m/>
    <m/>
    <s v="No"/>
    <m/>
    <n v="2"/>
  </r>
  <r>
    <n v="100"/>
    <s v="NC"/>
    <x v="1"/>
    <s v="NC-503"/>
    <s v="Submitted"/>
    <n v="2025"/>
    <x v="81"/>
    <n v="4986"/>
    <x v="128"/>
    <m/>
    <n v="5701"/>
    <d v="2025-01-29T00:00:00"/>
    <x v="1"/>
    <s v="F"/>
    <s v="#379175"/>
    <x v="0"/>
    <s v="C"/>
    <d v="2024-01-31T00:00:00"/>
    <x v="0"/>
    <d v="2014-06-19T00:00:00"/>
    <m/>
    <n v="1"/>
    <n v="0"/>
    <n v="0"/>
    <n v="0"/>
    <n v="0"/>
    <n v="0"/>
    <n v="0"/>
    <n v="0"/>
    <n v="0"/>
    <n v="0"/>
    <n v="0"/>
    <n v="0"/>
    <n v="0"/>
    <n v="0"/>
    <n v="0"/>
    <n v="0"/>
    <n v="0"/>
    <n v="0"/>
    <n v="0"/>
    <n v="0"/>
    <n v="0"/>
    <n v="0"/>
    <n v="0"/>
    <n v="0"/>
    <n v="0"/>
    <n v="0"/>
    <n v="0"/>
    <n v="0"/>
    <n v="0"/>
    <n v="0"/>
    <n v="0"/>
    <n v="0"/>
    <n v="0"/>
    <n v="0"/>
    <n v="0"/>
    <n v="0"/>
    <n v="0"/>
    <n v="0"/>
    <n v="0"/>
    <n v="0"/>
    <n v="0"/>
    <m/>
    <s v="SB-S"/>
    <x v="0"/>
    <s v="126 Oakdale Street"/>
    <m/>
    <s v="Brevard"/>
    <s v="NC"/>
    <s v="#28712"/>
    <n v="16"/>
    <n v="4"/>
    <n v="0"/>
    <n v="0"/>
    <n v="0"/>
    <n v="0"/>
    <n v="0"/>
    <n v="0"/>
    <n v="0"/>
    <n v="0"/>
    <n v="0"/>
    <n v="16"/>
    <n v="0"/>
    <m/>
    <m/>
    <n v="0"/>
    <n v="7"/>
    <n v="16"/>
    <d v="2025-06-13T00:00:00"/>
    <m/>
    <m/>
    <s v="No"/>
    <m/>
    <n v="2"/>
  </r>
  <r>
    <n v="101"/>
    <s v="NC"/>
    <x v="1"/>
    <s v="NC-503"/>
    <s v="Submitted"/>
    <n v="2025"/>
    <x v="30"/>
    <n v="1653"/>
    <x v="129"/>
    <m/>
    <n v="5783"/>
    <d v="2025-01-29T00:00:00"/>
    <x v="3"/>
    <m/>
    <s v="#371338"/>
    <x v="0"/>
    <s v="C"/>
    <d v="2024-01-31T00:00:00"/>
    <x v="0"/>
    <d v="2015-01-01T00:00:00"/>
    <m/>
    <n v="0"/>
    <n v="0"/>
    <n v="0"/>
    <n v="0"/>
    <n v="0"/>
    <n v="0"/>
    <n v="0"/>
    <n v="0"/>
    <n v="0"/>
    <n v="0"/>
    <n v="0"/>
    <n v="0"/>
    <n v="0"/>
    <n v="0"/>
    <n v="0"/>
    <n v="0"/>
    <n v="0"/>
    <n v="0"/>
    <n v="0"/>
    <n v="0"/>
    <n v="0"/>
    <n v="0"/>
    <n v="0"/>
    <n v="0"/>
    <n v="0"/>
    <n v="0"/>
    <n v="0"/>
    <n v="0"/>
    <n v="0"/>
    <n v="0"/>
    <n v="0"/>
    <n v="0"/>
    <n v="0"/>
    <n v="0"/>
    <n v="0"/>
    <n v="0"/>
    <n v="0"/>
    <n v="0"/>
    <n v="0"/>
    <n v="0"/>
    <n v="1"/>
    <m/>
    <s v="SB-C"/>
    <x v="0"/>
    <s v="2875 Highland Ave NE"/>
    <m/>
    <s v="Hickory"/>
    <s v="NC"/>
    <s v="#28601"/>
    <n v="30"/>
    <n v="7"/>
    <n v="0"/>
    <n v="0"/>
    <n v="0"/>
    <n v="0"/>
    <n v="0"/>
    <n v="0"/>
    <n v="0"/>
    <n v="0"/>
    <n v="0"/>
    <n v="30"/>
    <n v="0"/>
    <m/>
    <m/>
    <n v="0"/>
    <n v="10"/>
    <n v="30"/>
    <d v="2025-06-13T00:00:00"/>
    <m/>
    <m/>
    <s v="No"/>
    <m/>
    <n v="2"/>
  </r>
  <r>
    <n v="102"/>
    <s v="NC"/>
    <x v="1"/>
    <s v="NC-503"/>
    <s v="Submitted"/>
    <n v="2025"/>
    <x v="93"/>
    <n v="765"/>
    <x v="130"/>
    <m/>
    <n v="5801"/>
    <d v="2025-01-29T00:00:00"/>
    <x v="2"/>
    <m/>
    <s v="#379101"/>
    <x v="0"/>
    <s v="C"/>
    <d v="2025-01-29T00:00:00"/>
    <x v="0"/>
    <d v="2010-01-01T00:00:00"/>
    <m/>
    <n v="0"/>
    <n v="1"/>
    <n v="0"/>
    <n v="0"/>
    <n v="0"/>
    <n v="0"/>
    <n v="0"/>
    <n v="0"/>
    <n v="0"/>
    <n v="0"/>
    <n v="0"/>
    <n v="0"/>
    <n v="0"/>
    <n v="0"/>
    <n v="0"/>
    <n v="0"/>
    <n v="0"/>
    <n v="0"/>
    <n v="0"/>
    <n v="0"/>
    <n v="0"/>
    <n v="0"/>
    <n v="0"/>
    <n v="0"/>
    <n v="0"/>
    <n v="0"/>
    <n v="0"/>
    <n v="0"/>
    <n v="0"/>
    <n v="0"/>
    <n v="0"/>
    <n v="0"/>
    <n v="0"/>
    <n v="0"/>
    <n v="0"/>
    <n v="0"/>
    <n v="0"/>
    <n v="0"/>
    <n v="0"/>
    <n v="0"/>
    <n v="0"/>
    <m/>
    <s v="TB"/>
    <x v="0"/>
    <s v="PO Drawer 711"/>
    <m/>
    <s v="Smithfield"/>
    <s v="NC"/>
    <s v="#27577"/>
    <n v="70"/>
    <n v="19"/>
    <n v="0"/>
    <n v="0"/>
    <n v="0"/>
    <n v="11"/>
    <n v="0"/>
    <n v="0"/>
    <n v="0"/>
    <n v="0"/>
    <n v="0"/>
    <n v="81"/>
    <n v="0"/>
    <m/>
    <m/>
    <n v="0"/>
    <n v="81"/>
    <n v="81"/>
    <d v="2025-06-13T00:00:00"/>
    <m/>
    <m/>
    <s v="No"/>
    <m/>
    <n v="2"/>
  </r>
  <r>
    <n v="103"/>
    <s v="NC"/>
    <x v="1"/>
    <s v="NC-503"/>
    <s v="Submitted"/>
    <n v="2025"/>
    <x v="33"/>
    <n v="539"/>
    <x v="131"/>
    <m/>
    <n v="5805"/>
    <d v="2025-01-29T00:00:00"/>
    <x v="2"/>
    <m/>
    <s v="#379195"/>
    <x v="0"/>
    <s v="C"/>
    <d v="2025-01-29T00:00:00"/>
    <x v="0"/>
    <d v="2014-10-01T00:00:00"/>
    <m/>
    <n v="0"/>
    <n v="1"/>
    <n v="0"/>
    <n v="0"/>
    <n v="0"/>
    <n v="0"/>
    <n v="0"/>
    <n v="0"/>
    <n v="0"/>
    <n v="0"/>
    <n v="0"/>
    <n v="0"/>
    <n v="0"/>
    <n v="0"/>
    <n v="0"/>
    <n v="0"/>
    <n v="0"/>
    <n v="0"/>
    <n v="0"/>
    <n v="0"/>
    <n v="0"/>
    <n v="0"/>
    <n v="0"/>
    <n v="0"/>
    <n v="0"/>
    <n v="0"/>
    <n v="0"/>
    <n v="0"/>
    <n v="0"/>
    <n v="0"/>
    <n v="0"/>
    <n v="0"/>
    <n v="0"/>
    <n v="0"/>
    <n v="0"/>
    <n v="0"/>
    <n v="0"/>
    <n v="0"/>
    <n v="0"/>
    <n v="0"/>
    <n v="0"/>
    <m/>
    <s v="TB"/>
    <x v="0"/>
    <s v="309 Goldsboro Street East"/>
    <m/>
    <s v="Wilson"/>
    <s v="NC"/>
    <s v="#27893"/>
    <n v="0"/>
    <n v="0"/>
    <n v="0"/>
    <n v="0"/>
    <n v="0"/>
    <n v="10"/>
    <n v="0"/>
    <n v="0"/>
    <n v="0"/>
    <n v="0"/>
    <n v="0"/>
    <n v="10"/>
    <n v="0"/>
    <m/>
    <m/>
    <n v="0"/>
    <n v="10"/>
    <n v="10"/>
    <d v="2025-06-13T00:00:00"/>
    <m/>
    <m/>
    <s v="No"/>
    <m/>
    <n v="2"/>
  </r>
  <r>
    <n v="104"/>
    <s v="NC"/>
    <x v="1"/>
    <s v="NC-503"/>
    <s v="Submitted"/>
    <n v="2025"/>
    <x v="26"/>
    <n v="339"/>
    <x v="132"/>
    <m/>
    <n v="6057"/>
    <d v="2025-01-29T00:00:00"/>
    <x v="2"/>
    <m/>
    <s v="#379097"/>
    <x v="0"/>
    <s v="C"/>
    <d v="2024-01-31T00:00:00"/>
    <x v="0"/>
    <d v="2015-01-28T00:00:00"/>
    <m/>
    <n v="0"/>
    <n v="1"/>
    <n v="0"/>
    <n v="0"/>
    <n v="0"/>
    <n v="0"/>
    <n v="0"/>
    <n v="0"/>
    <n v="0"/>
    <n v="0"/>
    <n v="0"/>
    <n v="0"/>
    <n v="0"/>
    <n v="0"/>
    <n v="0"/>
    <n v="0"/>
    <n v="0"/>
    <n v="0"/>
    <n v="0"/>
    <n v="0"/>
    <n v="0"/>
    <n v="0"/>
    <n v="0"/>
    <n v="0"/>
    <n v="0"/>
    <n v="0"/>
    <n v="0"/>
    <n v="0"/>
    <n v="0"/>
    <n v="0"/>
    <n v="0"/>
    <n v="0"/>
    <n v="0"/>
    <n v="0"/>
    <n v="0"/>
    <n v="0"/>
    <n v="0"/>
    <n v="0"/>
    <n v="0"/>
    <n v="0"/>
    <n v="0"/>
    <m/>
    <s v="TB"/>
    <x v="0"/>
    <s v="PO Box 5217"/>
    <m/>
    <s v="Statesville"/>
    <s v="NC"/>
    <s v="#28677"/>
    <n v="11"/>
    <n v="4"/>
    <n v="0"/>
    <n v="0"/>
    <n v="0"/>
    <n v="1"/>
    <n v="0"/>
    <n v="0"/>
    <n v="0"/>
    <n v="0"/>
    <n v="0"/>
    <n v="12"/>
    <n v="0"/>
    <m/>
    <m/>
    <n v="0"/>
    <n v="12"/>
    <n v="12"/>
    <d v="2025-06-13T00:00:00"/>
    <m/>
    <m/>
    <s v="No"/>
    <m/>
    <n v="2"/>
  </r>
  <r>
    <n v="105"/>
    <s v="NC"/>
    <x v="1"/>
    <s v="NC-503"/>
    <s v="Submitted"/>
    <n v="2025"/>
    <x v="94"/>
    <n v="1810"/>
    <x v="133"/>
    <m/>
    <n v="6785"/>
    <d v="2025-01-29T00:00:00"/>
    <x v="1"/>
    <s v="F"/>
    <s v="#379191"/>
    <x v="2"/>
    <s v="C"/>
    <d v="2022-01-26T00:00:00"/>
    <x v="1"/>
    <d v="2010-01-01T00:00:00"/>
    <m/>
    <n v="0"/>
    <n v="0"/>
    <n v="0"/>
    <n v="0"/>
    <n v="0"/>
    <n v="0"/>
    <n v="0"/>
    <n v="0"/>
    <n v="0"/>
    <n v="0"/>
    <n v="0"/>
    <n v="0"/>
    <n v="0"/>
    <n v="0"/>
    <n v="0"/>
    <n v="0"/>
    <n v="0"/>
    <n v="0"/>
    <n v="0"/>
    <n v="0"/>
    <n v="0"/>
    <n v="0"/>
    <n v="0"/>
    <n v="0"/>
    <n v="0"/>
    <n v="0"/>
    <n v="0"/>
    <n v="0"/>
    <n v="0"/>
    <n v="0"/>
    <n v="0"/>
    <n v="0"/>
    <n v="0"/>
    <n v="0"/>
    <n v="0"/>
    <n v="0"/>
    <n v="0"/>
    <n v="0"/>
    <n v="0"/>
    <n v="0"/>
    <n v="1"/>
    <s v="VOCA, and Governor's Crime Commission"/>
    <s v="SB-S"/>
    <x v="1"/>
    <s v="P.O. Box 1518"/>
    <m/>
    <s v="Goldsboro"/>
    <s v="NC"/>
    <s v="#27530"/>
    <n v="13"/>
    <n v="4"/>
    <n v="0"/>
    <n v="0"/>
    <n v="0"/>
    <n v="6"/>
    <n v="0"/>
    <n v="0"/>
    <n v="0"/>
    <n v="0"/>
    <n v="0"/>
    <n v="19"/>
    <n v="0"/>
    <m/>
    <m/>
    <n v="0"/>
    <n v="14"/>
    <n v="19"/>
    <d v="2025-06-13T00:00:00"/>
    <m/>
    <m/>
    <s v="No"/>
    <m/>
    <n v="2"/>
  </r>
  <r>
    <n v="106"/>
    <s v="NC"/>
    <x v="1"/>
    <s v="NC-503"/>
    <s v="Submitted"/>
    <n v="2025"/>
    <x v="89"/>
    <n v="5569"/>
    <x v="134"/>
    <m/>
    <n v="6786"/>
    <d v="2025-01-29T00:00:00"/>
    <x v="3"/>
    <m/>
    <s v="#379181"/>
    <x v="2"/>
    <s v="C"/>
    <d v="2024-01-31T00:00:00"/>
    <x v="0"/>
    <d v="2010-01-01T00:00:00"/>
    <m/>
    <n v="0"/>
    <n v="0"/>
    <n v="0"/>
    <n v="0"/>
    <n v="0"/>
    <n v="0"/>
    <n v="0"/>
    <n v="0"/>
    <n v="0"/>
    <n v="0"/>
    <n v="0"/>
    <n v="0"/>
    <n v="0"/>
    <n v="0"/>
    <n v="0"/>
    <n v="0"/>
    <n v="0"/>
    <n v="0"/>
    <n v="0"/>
    <n v="0"/>
    <n v="0"/>
    <n v="0"/>
    <n v="0"/>
    <n v="0"/>
    <n v="0"/>
    <n v="0"/>
    <n v="0"/>
    <n v="0"/>
    <n v="0"/>
    <n v="0"/>
    <n v="0"/>
    <n v="0"/>
    <n v="0"/>
    <n v="0"/>
    <n v="0"/>
    <n v="0"/>
    <n v="0"/>
    <n v="0"/>
    <n v="0"/>
    <n v="0"/>
    <n v="1"/>
    <m/>
    <s v="SB-S"/>
    <x v="0"/>
    <s v="P.O. Box 1791"/>
    <m/>
    <s v="Henderson"/>
    <s v="NC"/>
    <s v="#27536"/>
    <n v="0"/>
    <n v="0"/>
    <n v="0"/>
    <n v="0"/>
    <n v="0"/>
    <n v="7"/>
    <n v="0"/>
    <n v="0"/>
    <n v="0"/>
    <n v="0"/>
    <n v="0"/>
    <n v="7"/>
    <n v="0"/>
    <m/>
    <m/>
    <n v="0"/>
    <n v="6"/>
    <n v="7"/>
    <d v="2025-06-13T00:00:00"/>
    <m/>
    <m/>
    <s v="No"/>
    <m/>
    <n v="2"/>
  </r>
  <r>
    <n v="107"/>
    <s v="NC"/>
    <x v="1"/>
    <s v="NC-503"/>
    <s v="Submitted"/>
    <n v="2025"/>
    <x v="26"/>
    <n v="339"/>
    <x v="135"/>
    <m/>
    <n v="6787"/>
    <d v="2025-01-29T00:00:00"/>
    <x v="1"/>
    <s v="F"/>
    <s v="#379097"/>
    <x v="1"/>
    <s v="C"/>
    <d v="2023-01-25T00:00:00"/>
    <x v="1"/>
    <d v="2015-01-28T00:00:00"/>
    <m/>
    <n v="0"/>
    <n v="0"/>
    <n v="0"/>
    <n v="0"/>
    <n v="0"/>
    <n v="0"/>
    <n v="0"/>
    <n v="0"/>
    <n v="0"/>
    <n v="0"/>
    <n v="0"/>
    <n v="0"/>
    <n v="0"/>
    <n v="0"/>
    <n v="0"/>
    <n v="0"/>
    <n v="0"/>
    <n v="0"/>
    <n v="0"/>
    <n v="0"/>
    <n v="0"/>
    <n v="0"/>
    <n v="0"/>
    <n v="0"/>
    <n v="0"/>
    <n v="0"/>
    <n v="0"/>
    <n v="0"/>
    <n v="0"/>
    <n v="0"/>
    <n v="0"/>
    <n v="0"/>
    <n v="0"/>
    <n v="0"/>
    <n v="0"/>
    <n v="0"/>
    <n v="0"/>
    <n v="0"/>
    <n v="0"/>
    <n v="0"/>
    <n v="1"/>
    <m/>
    <s v="SB-S"/>
    <x v="0"/>
    <s v="1421 Fifth St"/>
    <m/>
    <s v="Statesville"/>
    <s v="NC"/>
    <s v="#28687"/>
    <n v="24"/>
    <n v="6"/>
    <n v="0"/>
    <n v="0"/>
    <n v="0"/>
    <n v="8"/>
    <n v="0"/>
    <n v="0"/>
    <n v="0"/>
    <n v="0"/>
    <n v="0"/>
    <n v="32"/>
    <n v="0"/>
    <m/>
    <m/>
    <n v="0"/>
    <n v="14"/>
    <n v="32"/>
    <d v="2025-06-13T00:00:00"/>
    <m/>
    <m/>
    <s v="No"/>
    <m/>
    <n v="2"/>
  </r>
  <r>
    <n v="108"/>
    <s v="NC"/>
    <x v="1"/>
    <s v="NC-503"/>
    <s v="Submitted"/>
    <n v="2025"/>
    <x v="95"/>
    <n v="6788"/>
    <x v="136"/>
    <m/>
    <n v="6789"/>
    <d v="2025-01-29T00:00:00"/>
    <x v="1"/>
    <s v="F"/>
    <s v="#379055"/>
    <x v="1"/>
    <s v="C"/>
    <d v="2024-01-31T00:00:00"/>
    <x v="1"/>
    <d v="2010-01-01T00:00:00"/>
    <m/>
    <n v="0"/>
    <n v="0"/>
    <n v="0"/>
    <n v="0"/>
    <n v="0"/>
    <n v="0"/>
    <n v="0"/>
    <n v="0"/>
    <n v="0"/>
    <n v="0"/>
    <n v="0"/>
    <n v="0"/>
    <n v="0"/>
    <n v="0"/>
    <n v="0"/>
    <n v="0"/>
    <n v="0"/>
    <n v="0"/>
    <n v="0"/>
    <n v="0"/>
    <n v="0"/>
    <n v="0"/>
    <n v="0"/>
    <n v="0"/>
    <n v="0"/>
    <n v="0"/>
    <n v="0"/>
    <n v="0"/>
    <n v="0"/>
    <n v="0"/>
    <n v="0"/>
    <n v="0"/>
    <n v="0"/>
    <n v="0"/>
    <n v="0"/>
    <n v="0"/>
    <n v="0"/>
    <n v="0"/>
    <n v="0"/>
    <n v="0"/>
    <n v="1"/>
    <s v="Gov. Crime Commiss."/>
    <s v="SB-S"/>
    <x v="1"/>
    <s v="P.O. Box 1056"/>
    <m/>
    <s v="Nags Head"/>
    <s v="NC"/>
    <s v="#27959"/>
    <n v="16"/>
    <n v="5"/>
    <n v="0"/>
    <n v="0"/>
    <n v="0"/>
    <n v="3"/>
    <n v="0"/>
    <n v="0"/>
    <n v="0"/>
    <n v="0"/>
    <n v="0"/>
    <n v="19"/>
    <n v="0"/>
    <m/>
    <m/>
    <n v="0"/>
    <n v="0"/>
    <n v="19"/>
    <d v="2025-06-13T00:00:00"/>
    <s v="0% utilization confirmed. This project happened to have zero clients on PIT night."/>
    <m/>
    <s v="No"/>
    <m/>
    <n v="2"/>
  </r>
  <r>
    <n v="109"/>
    <s v="NC"/>
    <x v="1"/>
    <s v="NC-503"/>
    <s v="Submitted"/>
    <n v="2025"/>
    <x v="96"/>
    <n v="6790"/>
    <x v="137"/>
    <m/>
    <n v="6791"/>
    <d v="2025-01-29T00:00:00"/>
    <x v="3"/>
    <m/>
    <s v="#379133"/>
    <x v="2"/>
    <s v="C"/>
    <d v="2024-01-31T00:00:00"/>
    <x v="0"/>
    <d v="2010-01-01T00:00:00"/>
    <m/>
    <n v="0"/>
    <n v="0"/>
    <n v="0"/>
    <n v="0"/>
    <n v="0"/>
    <n v="0"/>
    <n v="0"/>
    <n v="0"/>
    <n v="0"/>
    <n v="0"/>
    <n v="0"/>
    <n v="0"/>
    <n v="0"/>
    <n v="0"/>
    <n v="0"/>
    <n v="0"/>
    <n v="0"/>
    <n v="0"/>
    <n v="0"/>
    <n v="0"/>
    <n v="0"/>
    <n v="0"/>
    <n v="0"/>
    <n v="0"/>
    <n v="0"/>
    <n v="0"/>
    <n v="0"/>
    <n v="0"/>
    <n v="0"/>
    <n v="0"/>
    <n v="0"/>
    <n v="0"/>
    <n v="0"/>
    <n v="0"/>
    <n v="0"/>
    <n v="0"/>
    <n v="0"/>
    <n v="0"/>
    <n v="0"/>
    <n v="0"/>
    <n v="1"/>
    <s v="City of Jacksonville, Private donations"/>
    <s v="SB-S"/>
    <x v="0"/>
    <s v="901 Henderson Dr"/>
    <m/>
    <s v="Jacksonville"/>
    <s v="NC"/>
    <s v="#28540"/>
    <n v="0"/>
    <n v="0"/>
    <n v="0"/>
    <n v="0"/>
    <n v="0"/>
    <n v="4"/>
    <n v="0"/>
    <n v="0"/>
    <n v="0"/>
    <n v="0"/>
    <n v="0"/>
    <n v="4"/>
    <n v="0"/>
    <m/>
    <m/>
    <n v="0"/>
    <n v="4"/>
    <n v="4"/>
    <d v="2025-06-13T00:00:00"/>
    <m/>
    <m/>
    <s v="No"/>
    <m/>
    <n v="2"/>
  </r>
  <r>
    <n v="110"/>
    <s v="NC"/>
    <x v="1"/>
    <s v="NC-503"/>
    <s v="Submitted"/>
    <n v="2025"/>
    <x v="97"/>
    <n v="6792"/>
    <x v="138"/>
    <m/>
    <n v="6793"/>
    <d v="2025-01-29T00:00:00"/>
    <x v="1"/>
    <s v="F"/>
    <s v="#379013"/>
    <x v="2"/>
    <s v="C"/>
    <d v="2025-01-29T00:00:00"/>
    <x v="1"/>
    <d v="2010-01-01T00:00:00"/>
    <m/>
    <n v="0"/>
    <n v="0"/>
    <n v="0"/>
    <n v="0"/>
    <n v="0"/>
    <n v="0"/>
    <n v="0"/>
    <n v="0"/>
    <n v="0"/>
    <n v="0"/>
    <n v="0"/>
    <n v="0"/>
    <n v="0"/>
    <n v="0"/>
    <n v="0"/>
    <n v="0"/>
    <n v="0"/>
    <n v="0"/>
    <n v="0"/>
    <n v="0"/>
    <n v="0"/>
    <n v="0"/>
    <n v="0"/>
    <n v="0"/>
    <n v="0"/>
    <n v="0"/>
    <n v="0"/>
    <n v="0"/>
    <n v="0"/>
    <n v="0"/>
    <n v="0"/>
    <n v="0"/>
    <n v="0"/>
    <n v="0"/>
    <n v="0"/>
    <n v="0"/>
    <n v="0"/>
    <n v="0"/>
    <n v="0"/>
    <n v="0"/>
    <n v="1"/>
    <s v="GCC, VOCA, FVPSA, Council for Women"/>
    <s v="SB-S"/>
    <x v="1"/>
    <s v="PO Box 2843"/>
    <m/>
    <s v="Washington"/>
    <s v="NC"/>
    <s v="#27889"/>
    <n v="10"/>
    <n v="3"/>
    <n v="0"/>
    <n v="0"/>
    <n v="0"/>
    <n v="4"/>
    <n v="0"/>
    <n v="0"/>
    <n v="0"/>
    <n v="0"/>
    <n v="0"/>
    <n v="14"/>
    <n v="0"/>
    <m/>
    <m/>
    <n v="0"/>
    <n v="12"/>
    <n v="14"/>
    <d v="2025-06-13T00:00:00"/>
    <s v="Beds can be moved into different household units to respond to the need."/>
    <m/>
    <s v="No"/>
    <m/>
    <n v="2"/>
  </r>
  <r>
    <n v="111"/>
    <s v="NC"/>
    <x v="1"/>
    <s v="NC-503"/>
    <s v="Submitted"/>
    <n v="2025"/>
    <x v="76"/>
    <n v="3829"/>
    <x v="139"/>
    <m/>
    <n v="6794"/>
    <d v="2025-01-29T00:00:00"/>
    <x v="3"/>
    <m/>
    <s v="#379175"/>
    <x v="1"/>
    <s v="C"/>
    <d v="2023-01-25T00:00:00"/>
    <x v="1"/>
    <d v="2010-01-01T00:00:00"/>
    <m/>
    <n v="0"/>
    <n v="0"/>
    <n v="0"/>
    <n v="0"/>
    <n v="0"/>
    <n v="0"/>
    <n v="0"/>
    <n v="0"/>
    <n v="0"/>
    <n v="0"/>
    <n v="0"/>
    <n v="0"/>
    <n v="0"/>
    <n v="0"/>
    <n v="0"/>
    <n v="0"/>
    <n v="0"/>
    <n v="0"/>
    <n v="0"/>
    <n v="0"/>
    <n v="0"/>
    <n v="0"/>
    <n v="0"/>
    <n v="0"/>
    <n v="0"/>
    <n v="0"/>
    <n v="0"/>
    <n v="0"/>
    <n v="0"/>
    <n v="0"/>
    <n v="0"/>
    <n v="0"/>
    <n v="0"/>
    <n v="0"/>
    <n v="0"/>
    <n v="0"/>
    <n v="0"/>
    <n v="0"/>
    <n v="0"/>
    <n v="0"/>
    <n v="1"/>
    <s v="FVPSA"/>
    <s v="SB-S"/>
    <x v="1"/>
    <m/>
    <m/>
    <s v="Brevard"/>
    <s v="NC"/>
    <s v="#28712"/>
    <n v="6"/>
    <n v="2"/>
    <n v="0"/>
    <n v="0"/>
    <n v="0"/>
    <n v="3"/>
    <n v="0"/>
    <n v="0"/>
    <n v="0"/>
    <n v="0"/>
    <n v="0"/>
    <n v="9"/>
    <n v="0"/>
    <m/>
    <m/>
    <n v="0"/>
    <n v="1"/>
    <n v="9"/>
    <d v="2025-06-13T00:00:00"/>
    <m/>
    <m/>
    <s v="No"/>
    <m/>
    <n v="2"/>
  </r>
  <r>
    <n v="112"/>
    <s v="NC"/>
    <x v="1"/>
    <s v="NC-503"/>
    <s v="Submitted"/>
    <n v="2025"/>
    <x v="98"/>
    <n v="583"/>
    <x v="140"/>
    <m/>
    <n v="6795"/>
    <d v="2025-01-29T00:00:00"/>
    <x v="1"/>
    <s v="F"/>
    <s v="#379025"/>
    <x v="2"/>
    <s v="C"/>
    <d v="2025-01-29T00:00:00"/>
    <x v="0"/>
    <d v="2010-01-01T00:00:00"/>
    <m/>
    <n v="0"/>
    <n v="0"/>
    <n v="0"/>
    <n v="0"/>
    <n v="0"/>
    <n v="0"/>
    <n v="0"/>
    <n v="0"/>
    <n v="0"/>
    <n v="0"/>
    <n v="0"/>
    <n v="0"/>
    <n v="0"/>
    <n v="0"/>
    <n v="0"/>
    <n v="0"/>
    <n v="0"/>
    <n v="0"/>
    <n v="0"/>
    <n v="0"/>
    <n v="0"/>
    <n v="0"/>
    <n v="0"/>
    <n v="0"/>
    <n v="0"/>
    <n v="0"/>
    <n v="0"/>
    <n v="0"/>
    <n v="0"/>
    <n v="0"/>
    <n v="0"/>
    <n v="0"/>
    <n v="0"/>
    <n v="0"/>
    <n v="0"/>
    <n v="0"/>
    <n v="0"/>
    <n v="0"/>
    <n v="0"/>
    <n v="0"/>
    <n v="1"/>
    <s v="EFSP"/>
    <s v="SB-S"/>
    <x v="0"/>
    <s v="45 Ashlyn Dr SE"/>
    <m/>
    <s v="Concord"/>
    <s v="NC"/>
    <s v="#28025"/>
    <n v="0"/>
    <n v="0"/>
    <n v="0"/>
    <n v="0"/>
    <n v="0"/>
    <n v="68"/>
    <n v="0"/>
    <n v="0"/>
    <n v="0"/>
    <n v="0"/>
    <n v="0"/>
    <n v="68"/>
    <n v="0"/>
    <m/>
    <m/>
    <n v="0"/>
    <n v="60"/>
    <n v="68"/>
    <d v="2025-06-13T00:00:00"/>
    <m/>
    <s v="The project has chosen not to use HMIS at this time."/>
    <s v="No"/>
    <m/>
    <n v="2"/>
  </r>
  <r>
    <n v="113"/>
    <s v="NC"/>
    <x v="1"/>
    <s v="NC-503"/>
    <s v="Submitted"/>
    <n v="2025"/>
    <x v="22"/>
    <n v="1288"/>
    <x v="141"/>
    <m/>
    <n v="6905"/>
    <d v="2025-01-29T00:00:00"/>
    <x v="2"/>
    <m/>
    <s v="#379179"/>
    <x v="0"/>
    <s v="C"/>
    <d v="2025-01-29T00:00:00"/>
    <x v="0"/>
    <d v="2016-01-01T00:00:00"/>
    <m/>
    <n v="0"/>
    <n v="1"/>
    <n v="0"/>
    <n v="0"/>
    <n v="0"/>
    <n v="0"/>
    <n v="0"/>
    <n v="0"/>
    <n v="0"/>
    <n v="0"/>
    <n v="0"/>
    <n v="0"/>
    <n v="0"/>
    <n v="0"/>
    <n v="0"/>
    <n v="0"/>
    <n v="0"/>
    <n v="0"/>
    <n v="0"/>
    <n v="0"/>
    <n v="0"/>
    <n v="0"/>
    <n v="0"/>
    <n v="0"/>
    <n v="0"/>
    <n v="0"/>
    <n v="0"/>
    <n v="0"/>
    <n v="0"/>
    <n v="0"/>
    <n v="0"/>
    <n v="0"/>
    <n v="0"/>
    <n v="0"/>
    <n v="0"/>
    <n v="0"/>
    <n v="0"/>
    <n v="0"/>
    <n v="0"/>
    <n v="0"/>
    <n v="0"/>
    <m/>
    <s v="TB"/>
    <x v="0"/>
    <s v="160 Meadow Street"/>
    <m/>
    <s v="Monroe"/>
    <s v="NC"/>
    <s v="#28112"/>
    <n v="0"/>
    <n v="0"/>
    <n v="0"/>
    <n v="0"/>
    <n v="0"/>
    <n v="0"/>
    <n v="0"/>
    <n v="0"/>
    <n v="0"/>
    <n v="0"/>
    <n v="0"/>
    <n v="0"/>
    <n v="0"/>
    <m/>
    <m/>
    <n v="0"/>
    <n v="0"/>
    <n v="0"/>
    <d v="2025-06-13T00:00:00"/>
    <m/>
    <m/>
    <s v="No"/>
    <m/>
    <n v="2"/>
  </r>
  <r>
    <n v="114"/>
    <s v="NC"/>
    <x v="1"/>
    <s v="NC-503"/>
    <s v="Submitted"/>
    <n v="2025"/>
    <x v="50"/>
    <n v="4827"/>
    <x v="142"/>
    <m/>
    <n v="6908"/>
    <d v="2025-01-29T00:00:00"/>
    <x v="2"/>
    <m/>
    <s v="#379155"/>
    <x v="1"/>
    <s v="C"/>
    <d v="2025-01-29T00:00:00"/>
    <x v="0"/>
    <d v="2016-01-01T00:00:00"/>
    <m/>
    <n v="0"/>
    <n v="0"/>
    <n v="0"/>
    <n v="0"/>
    <n v="0"/>
    <n v="0"/>
    <n v="0"/>
    <n v="1"/>
    <n v="0"/>
    <n v="0"/>
    <n v="0"/>
    <n v="0"/>
    <n v="0"/>
    <n v="0"/>
    <n v="0"/>
    <n v="0"/>
    <n v="0"/>
    <n v="0"/>
    <n v="0"/>
    <n v="0"/>
    <n v="0"/>
    <n v="0"/>
    <n v="0"/>
    <n v="0"/>
    <n v="0"/>
    <n v="0"/>
    <n v="0"/>
    <n v="0"/>
    <n v="0"/>
    <n v="0"/>
    <n v="0"/>
    <n v="0"/>
    <n v="0"/>
    <n v="0"/>
    <n v="0"/>
    <n v="0"/>
    <n v="0"/>
    <n v="0"/>
    <n v="0"/>
    <n v="0"/>
    <n v="0"/>
    <m/>
    <s v="TB"/>
    <x v="1"/>
    <m/>
    <m/>
    <s v="Lumberton"/>
    <s v="NC"/>
    <s v="#28358"/>
    <n v="15"/>
    <n v="3"/>
    <n v="0"/>
    <n v="0"/>
    <n v="0"/>
    <n v="1"/>
    <n v="0"/>
    <n v="0"/>
    <n v="0"/>
    <n v="0"/>
    <n v="0"/>
    <n v="16"/>
    <n v="0"/>
    <m/>
    <m/>
    <n v="0"/>
    <n v="16"/>
    <n v="16"/>
    <d v="2025-06-13T00:00:00"/>
    <m/>
    <s v="This project is for the wider community and not limited to Category 4 clients (like their other projects)."/>
    <s v="No"/>
    <m/>
    <n v="2"/>
  </r>
  <r>
    <n v="115"/>
    <s v="NC"/>
    <x v="1"/>
    <s v="NC-503"/>
    <s v="Submitted"/>
    <n v="2025"/>
    <x v="26"/>
    <n v="339"/>
    <x v="143"/>
    <m/>
    <n v="6960"/>
    <d v="2025-01-29T00:00:00"/>
    <x v="3"/>
    <m/>
    <s v="#379097"/>
    <x v="0"/>
    <s v="C"/>
    <d v="2022-01-26T00:00:00"/>
    <x v="0"/>
    <d v="2016-07-01T00:00:00"/>
    <m/>
    <n v="0"/>
    <n v="0"/>
    <n v="0"/>
    <n v="0"/>
    <n v="0"/>
    <n v="0"/>
    <n v="0"/>
    <n v="0"/>
    <n v="0"/>
    <n v="0"/>
    <n v="0"/>
    <n v="0"/>
    <n v="0"/>
    <n v="0"/>
    <n v="0"/>
    <n v="0"/>
    <n v="0"/>
    <n v="0"/>
    <n v="0"/>
    <n v="0"/>
    <n v="0"/>
    <n v="0"/>
    <n v="0"/>
    <n v="0"/>
    <n v="0"/>
    <n v="0"/>
    <n v="0"/>
    <n v="0"/>
    <n v="0"/>
    <n v="0"/>
    <n v="0"/>
    <n v="0"/>
    <n v="0"/>
    <n v="0"/>
    <n v="0"/>
    <n v="0"/>
    <n v="0"/>
    <n v="0"/>
    <n v="0"/>
    <n v="0"/>
    <n v="1"/>
    <m/>
    <s v="SB-S"/>
    <x v="0"/>
    <s v="1208 Wilsonlee Blvd"/>
    <m/>
    <s v="Statesville"/>
    <s v="NC"/>
    <s v="#28677"/>
    <n v="0"/>
    <n v="0"/>
    <n v="0"/>
    <n v="0"/>
    <n v="0"/>
    <n v="5"/>
    <n v="5"/>
    <n v="0"/>
    <n v="0"/>
    <n v="0"/>
    <n v="0"/>
    <n v="5"/>
    <n v="0"/>
    <m/>
    <m/>
    <n v="0"/>
    <n v="3"/>
    <n v="5"/>
    <d v="2025-06-13T00:00:00"/>
    <m/>
    <m/>
    <s v="No"/>
    <m/>
    <n v="2"/>
  </r>
  <r>
    <n v="116"/>
    <s v="NC"/>
    <x v="1"/>
    <s v="NC-503"/>
    <s v="Submitted"/>
    <n v="2025"/>
    <x v="41"/>
    <n v="292"/>
    <x v="144"/>
    <m/>
    <n v="7003"/>
    <d v="2025-01-29T00:00:00"/>
    <x v="0"/>
    <m/>
    <s v="#371194"/>
    <x v="0"/>
    <s v="C"/>
    <d v="2020-01-29T00:00:00"/>
    <x v="0"/>
    <d v="2016-07-19T00:00:00"/>
    <m/>
    <n v="0"/>
    <n v="0"/>
    <n v="0"/>
    <n v="0"/>
    <n v="0"/>
    <n v="0"/>
    <n v="1"/>
    <n v="0"/>
    <n v="0"/>
    <n v="0"/>
    <n v="0"/>
    <n v="0"/>
    <n v="0"/>
    <n v="0"/>
    <n v="0"/>
    <n v="0"/>
    <n v="0"/>
    <n v="0"/>
    <n v="0"/>
    <n v="0"/>
    <n v="0"/>
    <n v="0"/>
    <n v="0"/>
    <n v="0"/>
    <n v="0"/>
    <n v="0"/>
    <n v="0"/>
    <n v="0"/>
    <n v="0"/>
    <n v="0"/>
    <n v="0"/>
    <n v="0"/>
    <n v="0"/>
    <n v="0"/>
    <n v="0"/>
    <n v="0"/>
    <n v="0"/>
    <n v="0"/>
    <n v="0"/>
    <n v="0"/>
    <n v="0"/>
    <m/>
    <s v="TB"/>
    <x v="0"/>
    <s v="1103 Broad St"/>
    <s v="PO Box 1426"/>
    <s v="Greenville"/>
    <s v="NC"/>
    <s v="#27834"/>
    <n v="4"/>
    <n v="1"/>
    <n v="0"/>
    <n v="0"/>
    <n v="4"/>
    <n v="4"/>
    <n v="0"/>
    <n v="0"/>
    <n v="4"/>
    <n v="0"/>
    <n v="0"/>
    <n v="8"/>
    <n v="0"/>
    <m/>
    <m/>
    <n v="0"/>
    <n v="8"/>
    <n v="8"/>
    <d v="2025-06-13T00:00:00"/>
    <m/>
    <m/>
    <s v="No"/>
    <m/>
    <n v="2"/>
  </r>
  <r>
    <n v="117"/>
    <s v="NC"/>
    <x v="1"/>
    <s v="NC-503"/>
    <s v="Submitted"/>
    <n v="2025"/>
    <x v="41"/>
    <n v="292"/>
    <x v="145"/>
    <m/>
    <n v="7004"/>
    <d v="2025-01-29T00:00:00"/>
    <x v="0"/>
    <m/>
    <s v="#371194"/>
    <x v="0"/>
    <s v="C"/>
    <d v="2025-01-29T00:00:00"/>
    <x v="0"/>
    <d v="2016-07-29T00:00:00"/>
    <m/>
    <n v="0"/>
    <n v="0"/>
    <n v="0"/>
    <n v="0"/>
    <n v="0"/>
    <n v="0"/>
    <n v="1"/>
    <n v="0"/>
    <n v="0"/>
    <n v="0"/>
    <n v="0"/>
    <n v="0"/>
    <n v="0"/>
    <n v="0"/>
    <n v="0"/>
    <n v="0"/>
    <n v="0"/>
    <n v="0"/>
    <n v="0"/>
    <n v="0"/>
    <n v="0"/>
    <n v="0"/>
    <n v="0"/>
    <n v="0"/>
    <n v="0"/>
    <n v="0"/>
    <n v="0"/>
    <n v="0"/>
    <n v="0"/>
    <n v="0"/>
    <n v="0"/>
    <n v="0"/>
    <n v="0"/>
    <n v="0"/>
    <n v="0"/>
    <n v="0"/>
    <n v="0"/>
    <n v="0"/>
    <n v="0"/>
    <n v="0"/>
    <n v="0"/>
    <m/>
    <s v="TB"/>
    <x v="0"/>
    <m/>
    <m/>
    <s v="Greenville"/>
    <s v="NC"/>
    <s v="#27834"/>
    <n v="5"/>
    <n v="1"/>
    <n v="0"/>
    <n v="0"/>
    <n v="5"/>
    <n v="3"/>
    <n v="0"/>
    <n v="0"/>
    <n v="3"/>
    <n v="0"/>
    <n v="0"/>
    <n v="8"/>
    <n v="0"/>
    <m/>
    <m/>
    <n v="0"/>
    <n v="8"/>
    <n v="8"/>
    <d v="2025-06-13T00:00:00"/>
    <s v="Voucher turnover results in a different distribution of vouchers."/>
    <s v="The project has chosen not to use HMIS at this time."/>
    <s v="No"/>
    <m/>
    <n v="2"/>
  </r>
  <r>
    <n v="118"/>
    <s v="NC"/>
    <x v="1"/>
    <s v="NC-503"/>
    <s v="Submitted"/>
    <n v="2025"/>
    <x v="99"/>
    <n v="7019"/>
    <x v="146"/>
    <m/>
    <n v="7020"/>
    <d v="2025-01-29T00:00:00"/>
    <x v="1"/>
    <s v="F"/>
    <s v="#379105"/>
    <x v="0"/>
    <s v="C"/>
    <d v="2025-01-29T00:00:00"/>
    <x v="0"/>
    <d v="2010-01-01T00:00:00"/>
    <m/>
    <n v="0"/>
    <n v="0"/>
    <n v="0"/>
    <n v="0"/>
    <n v="0"/>
    <n v="0"/>
    <n v="0"/>
    <n v="0"/>
    <n v="0"/>
    <n v="0"/>
    <n v="0"/>
    <n v="0"/>
    <n v="0"/>
    <n v="0"/>
    <n v="0"/>
    <n v="0"/>
    <n v="0"/>
    <n v="0"/>
    <n v="0"/>
    <n v="0"/>
    <n v="0"/>
    <n v="0"/>
    <n v="0"/>
    <n v="0"/>
    <n v="0"/>
    <n v="0"/>
    <n v="0"/>
    <n v="0"/>
    <n v="0"/>
    <n v="0"/>
    <n v="0"/>
    <n v="0"/>
    <n v="0"/>
    <n v="0"/>
    <n v="0"/>
    <n v="0"/>
    <n v="0"/>
    <n v="0"/>
    <n v="0"/>
    <n v="0"/>
    <n v="1"/>
    <m/>
    <s v="SB-S"/>
    <x v="0"/>
    <s v="2302 woodland ave"/>
    <m/>
    <s v="Sanford"/>
    <s v="NC"/>
    <s v="#27330"/>
    <n v="7"/>
    <n v="2"/>
    <n v="0"/>
    <n v="0"/>
    <n v="0"/>
    <n v="0"/>
    <n v="0"/>
    <n v="0"/>
    <n v="0"/>
    <n v="0"/>
    <n v="0"/>
    <n v="7"/>
    <n v="0"/>
    <m/>
    <m/>
    <n v="0"/>
    <n v="7"/>
    <n v="7"/>
    <d v="2025-06-13T00:00:00"/>
    <m/>
    <m/>
    <s v="No"/>
    <m/>
    <n v="2"/>
  </r>
  <r>
    <n v="119"/>
    <s v="NC"/>
    <x v="1"/>
    <s v="NC-503"/>
    <s v="Submitted"/>
    <n v="2025"/>
    <x v="100"/>
    <n v="662"/>
    <x v="147"/>
    <m/>
    <n v="7029"/>
    <d v="2025-01-29T00:00:00"/>
    <x v="1"/>
    <s v="F"/>
    <s v="#379171"/>
    <x v="0"/>
    <s v="C"/>
    <d v="2024-02-02T00:00:00"/>
    <x v="0"/>
    <d v="2007-07-25T00:00:00"/>
    <m/>
    <n v="1"/>
    <n v="0"/>
    <n v="0"/>
    <n v="0"/>
    <n v="0"/>
    <n v="0"/>
    <n v="0"/>
    <n v="0"/>
    <n v="0"/>
    <n v="0"/>
    <n v="0"/>
    <n v="0"/>
    <n v="0"/>
    <n v="0"/>
    <n v="0"/>
    <n v="0"/>
    <n v="0"/>
    <n v="0"/>
    <n v="0"/>
    <n v="0"/>
    <n v="0"/>
    <n v="0"/>
    <n v="0"/>
    <n v="0"/>
    <n v="0"/>
    <n v="0"/>
    <n v="0"/>
    <n v="0"/>
    <n v="0"/>
    <n v="0"/>
    <n v="0"/>
    <n v="0"/>
    <n v="0"/>
    <n v="0"/>
    <n v="0"/>
    <n v="0"/>
    <n v="0"/>
    <n v="0"/>
    <n v="0"/>
    <n v="0"/>
    <n v="0"/>
    <m/>
    <s v="SB-C"/>
    <x v="0"/>
    <s v="227 Rockford Street"/>
    <m/>
    <s v="Mount Airy"/>
    <s v="NC"/>
    <s v="#27030"/>
    <n v="64"/>
    <n v="12"/>
    <n v="0"/>
    <n v="0"/>
    <n v="0"/>
    <n v="0"/>
    <n v="0"/>
    <n v="0"/>
    <n v="0"/>
    <n v="0"/>
    <n v="0"/>
    <n v="64"/>
    <n v="0"/>
    <m/>
    <m/>
    <n v="0"/>
    <n v="42"/>
    <n v="64"/>
    <d v="2025-06-13T00:00:00"/>
    <m/>
    <m/>
    <s v="No"/>
    <m/>
    <n v="2"/>
  </r>
  <r>
    <n v="120"/>
    <s v="NC"/>
    <x v="1"/>
    <s v="NC-503"/>
    <s v="Submitted"/>
    <n v="2025"/>
    <x v="101"/>
    <n v="7033"/>
    <x v="148"/>
    <m/>
    <n v="7034"/>
    <d v="2025-01-29T00:00:00"/>
    <x v="1"/>
    <s v="F"/>
    <s v="#379155"/>
    <x v="2"/>
    <s v="C"/>
    <d v="2025-01-29T00:00:00"/>
    <x v="0"/>
    <d v="2016-01-01T00:00:00"/>
    <m/>
    <n v="0"/>
    <n v="0"/>
    <n v="0"/>
    <n v="0"/>
    <n v="0"/>
    <n v="0"/>
    <n v="0"/>
    <n v="0"/>
    <n v="0"/>
    <n v="0"/>
    <n v="0"/>
    <n v="0"/>
    <n v="0"/>
    <n v="0"/>
    <n v="0"/>
    <n v="0"/>
    <n v="0"/>
    <n v="0"/>
    <n v="0"/>
    <n v="0"/>
    <n v="0"/>
    <n v="0"/>
    <n v="0"/>
    <n v="0"/>
    <n v="0"/>
    <n v="0"/>
    <n v="0"/>
    <n v="0"/>
    <n v="0"/>
    <n v="0"/>
    <n v="0"/>
    <n v="0"/>
    <n v="0"/>
    <n v="0"/>
    <n v="0"/>
    <n v="0"/>
    <n v="0"/>
    <n v="0"/>
    <n v="0"/>
    <n v="0"/>
    <n v="1"/>
    <s v="American Rescue Plan funding for food and shelter through local United Way"/>
    <s v="SB-S"/>
    <x v="0"/>
    <s v="220 E 2nd St"/>
    <m/>
    <s v="Lumberton"/>
    <s v="NC"/>
    <s v="#28358"/>
    <n v="6"/>
    <n v="2"/>
    <n v="0"/>
    <n v="0"/>
    <n v="0"/>
    <n v="15"/>
    <n v="0"/>
    <n v="0"/>
    <n v="0"/>
    <n v="0"/>
    <n v="0"/>
    <n v="21"/>
    <n v="0"/>
    <m/>
    <m/>
    <n v="0"/>
    <n v="19"/>
    <n v="21"/>
    <d v="2025-06-13T00:00:00"/>
    <m/>
    <m/>
    <s v="No"/>
    <m/>
    <n v="2"/>
  </r>
  <r>
    <n v="121"/>
    <s v="NC"/>
    <x v="1"/>
    <s v="NC-503"/>
    <s v="Submitted"/>
    <n v="2025"/>
    <x v="102"/>
    <n v="7035"/>
    <x v="149"/>
    <m/>
    <n v="7036"/>
    <d v="2025-01-29T00:00:00"/>
    <x v="1"/>
    <s v="F"/>
    <s v="#379153"/>
    <x v="2"/>
    <s v="C"/>
    <d v="2025-01-29T00:00:00"/>
    <x v="0"/>
    <d v="2016-01-01T00:00:00"/>
    <m/>
    <n v="0"/>
    <n v="0"/>
    <n v="0"/>
    <n v="0"/>
    <n v="0"/>
    <n v="0"/>
    <n v="0"/>
    <n v="0"/>
    <n v="0"/>
    <n v="0"/>
    <n v="0"/>
    <n v="0"/>
    <n v="0"/>
    <n v="0"/>
    <n v="0"/>
    <n v="0"/>
    <n v="0"/>
    <n v="0"/>
    <n v="0"/>
    <n v="0"/>
    <n v="0"/>
    <n v="0"/>
    <n v="0"/>
    <n v="0"/>
    <n v="0"/>
    <n v="0"/>
    <n v="0"/>
    <n v="0"/>
    <n v="0"/>
    <n v="0"/>
    <n v="0"/>
    <n v="0"/>
    <n v="0"/>
    <n v="0"/>
    <n v="0"/>
    <n v="0"/>
    <n v="0"/>
    <n v="0"/>
    <n v="0"/>
    <n v="0"/>
    <n v="1"/>
    <m/>
    <s v="SB-S"/>
    <x v="0"/>
    <s v="252 School St"/>
    <m/>
    <s v="Rockingham"/>
    <s v="NC"/>
    <s v="#28379"/>
    <n v="0"/>
    <n v="0"/>
    <n v="0"/>
    <n v="0"/>
    <n v="0"/>
    <n v="0"/>
    <n v="0"/>
    <n v="0"/>
    <n v="0"/>
    <n v="0"/>
    <n v="0"/>
    <n v="0"/>
    <n v="0"/>
    <m/>
    <m/>
    <n v="19"/>
    <n v="19"/>
    <n v="19"/>
    <d v="2025-06-13T00:00:00"/>
    <m/>
    <m/>
    <s v="No"/>
    <m/>
    <n v="2"/>
  </r>
  <r>
    <n v="122"/>
    <s v="NC"/>
    <x v="1"/>
    <s v="NC-503"/>
    <s v="Submitted"/>
    <n v="2025"/>
    <x v="103"/>
    <n v="7039"/>
    <x v="150"/>
    <m/>
    <n v="7040"/>
    <d v="2025-01-29T00:00:00"/>
    <x v="1"/>
    <s v="F"/>
    <s v="#379089"/>
    <x v="1"/>
    <s v="C"/>
    <d v="2025-01-01T00:00:00"/>
    <x v="1"/>
    <d v="2016-01-01T00:00:00"/>
    <m/>
    <n v="0"/>
    <n v="0"/>
    <n v="0"/>
    <n v="0"/>
    <n v="0"/>
    <n v="0"/>
    <n v="0"/>
    <n v="0"/>
    <n v="0"/>
    <n v="0"/>
    <n v="0"/>
    <n v="0"/>
    <n v="0"/>
    <n v="0"/>
    <n v="0"/>
    <n v="0"/>
    <n v="0"/>
    <n v="0"/>
    <n v="0"/>
    <n v="0"/>
    <n v="0"/>
    <n v="0"/>
    <n v="0"/>
    <n v="0"/>
    <n v="0"/>
    <n v="0"/>
    <n v="0"/>
    <n v="0"/>
    <n v="0"/>
    <n v="0"/>
    <n v="0"/>
    <n v="0"/>
    <n v="0"/>
    <n v="0"/>
    <n v="0"/>
    <n v="0"/>
    <n v="0"/>
    <n v="0"/>
    <n v="0"/>
    <n v="0"/>
    <n v="1"/>
    <s v="VOCA, VAWA, FVPSA, SASP, STOP, Council for Women"/>
    <s v="SB-S"/>
    <x v="1"/>
    <m/>
    <m/>
    <s v="Hendersonville"/>
    <s v="NC"/>
    <s v="#28792"/>
    <n v="0"/>
    <n v="0"/>
    <n v="0"/>
    <n v="0"/>
    <n v="0"/>
    <n v="40"/>
    <n v="0"/>
    <n v="0"/>
    <n v="0"/>
    <n v="0"/>
    <n v="0"/>
    <n v="40"/>
    <n v="0"/>
    <m/>
    <m/>
    <n v="0"/>
    <n v="20"/>
    <n v="40"/>
    <d v="2025-06-13T00:00:00"/>
    <m/>
    <m/>
    <s v="No"/>
    <m/>
    <n v="2"/>
  </r>
  <r>
    <n v="123"/>
    <s v="NC"/>
    <x v="1"/>
    <s v="NC-503"/>
    <s v="Submitted"/>
    <n v="2025"/>
    <x v="104"/>
    <n v="7054"/>
    <x v="151"/>
    <m/>
    <n v="7055"/>
    <d v="2025-01-29T00:00:00"/>
    <x v="1"/>
    <s v="F"/>
    <s v="#379087"/>
    <x v="0"/>
    <s v="C"/>
    <d v="2024-02-02T00:00:00"/>
    <x v="0"/>
    <d v="2010-01-01T00:00:00"/>
    <m/>
    <n v="0"/>
    <n v="0"/>
    <n v="0"/>
    <n v="0"/>
    <n v="0"/>
    <n v="0"/>
    <n v="0"/>
    <n v="0"/>
    <n v="0"/>
    <n v="0"/>
    <n v="0"/>
    <n v="0"/>
    <n v="0"/>
    <n v="0"/>
    <n v="0"/>
    <n v="0"/>
    <n v="0"/>
    <n v="0"/>
    <n v="0"/>
    <n v="0"/>
    <n v="0"/>
    <n v="0"/>
    <n v="0"/>
    <n v="0"/>
    <n v="0"/>
    <n v="0"/>
    <n v="0"/>
    <n v="0"/>
    <n v="0"/>
    <n v="0"/>
    <n v="0"/>
    <n v="0"/>
    <n v="0"/>
    <n v="0"/>
    <n v="0"/>
    <n v="0"/>
    <n v="0"/>
    <n v="0"/>
    <n v="0"/>
    <n v="0"/>
    <n v="1"/>
    <s v="Private FUnds"/>
    <s v="SB-S"/>
    <x v="0"/>
    <s v="179 Hemlock St"/>
    <m/>
    <s v="Waynesville"/>
    <s v="NC"/>
    <s v="#28786"/>
    <n v="38"/>
    <n v="10"/>
    <n v="0"/>
    <n v="0"/>
    <n v="0"/>
    <n v="0"/>
    <n v="0"/>
    <n v="0"/>
    <n v="0"/>
    <n v="0"/>
    <n v="0"/>
    <n v="38"/>
    <n v="0"/>
    <m/>
    <m/>
    <n v="0"/>
    <n v="5"/>
    <n v="38"/>
    <d v="2025-06-13T00:00:00"/>
    <m/>
    <m/>
    <s v="No"/>
    <m/>
    <n v="2"/>
  </r>
  <r>
    <n v="124"/>
    <s v="NC"/>
    <x v="1"/>
    <s v="NC-503"/>
    <s v="Submitted"/>
    <n v="2025"/>
    <x v="105"/>
    <n v="7067"/>
    <x v="152"/>
    <m/>
    <n v="7068"/>
    <d v="2025-01-29T00:00:00"/>
    <x v="2"/>
    <m/>
    <s v="#379133"/>
    <x v="0"/>
    <s v="C"/>
    <d v="2025-01-29T00:00:00"/>
    <x v="0"/>
    <d v="2016-10-01T00:00:00"/>
    <m/>
    <n v="0"/>
    <n v="0"/>
    <n v="0"/>
    <n v="0"/>
    <n v="0"/>
    <n v="0"/>
    <n v="0"/>
    <n v="0"/>
    <n v="0"/>
    <n v="0"/>
    <n v="0"/>
    <n v="0"/>
    <n v="0"/>
    <n v="0"/>
    <n v="0"/>
    <n v="0"/>
    <n v="0"/>
    <n v="0"/>
    <n v="0"/>
    <n v="0"/>
    <n v="0"/>
    <n v="0"/>
    <n v="0"/>
    <n v="0"/>
    <n v="0"/>
    <n v="0"/>
    <n v="0"/>
    <n v="0"/>
    <n v="0"/>
    <n v="0"/>
    <n v="0"/>
    <n v="0"/>
    <n v="0"/>
    <n v="0"/>
    <n v="0"/>
    <n v="0"/>
    <n v="0"/>
    <n v="0"/>
    <n v="0"/>
    <n v="0"/>
    <n v="1"/>
    <s v="Private/Local"/>
    <s v="TB"/>
    <x v="0"/>
    <s v="99 Village Dr #15"/>
    <m/>
    <s v="Jacksonville"/>
    <s v="NC"/>
    <s v="#28546"/>
    <n v="8"/>
    <n v="2"/>
    <n v="0"/>
    <n v="0"/>
    <n v="0"/>
    <n v="9"/>
    <n v="0"/>
    <n v="0"/>
    <n v="0"/>
    <n v="0"/>
    <n v="0"/>
    <n v="17"/>
    <n v="0"/>
    <m/>
    <m/>
    <n v="0"/>
    <n v="17"/>
    <n v="17"/>
    <d v="2025-06-13T00:00:00"/>
    <m/>
    <m/>
    <s v="No"/>
    <m/>
    <n v="2"/>
  </r>
  <r>
    <n v="125"/>
    <s v="NC"/>
    <x v="1"/>
    <s v="NC-503"/>
    <s v="Submitted"/>
    <n v="2025"/>
    <x v="106"/>
    <n v="7140"/>
    <x v="153"/>
    <m/>
    <n v="7141"/>
    <d v="2025-01-29T00:00:00"/>
    <x v="0"/>
    <m/>
    <s v="#379115"/>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8753"/>
    <n v="0"/>
    <n v="0"/>
    <n v="0"/>
    <n v="0"/>
    <n v="0"/>
    <n v="1"/>
    <n v="1"/>
    <n v="0"/>
    <n v="0"/>
    <n v="0"/>
    <n v="0"/>
    <n v="1"/>
    <n v="0"/>
    <m/>
    <m/>
    <n v="0"/>
    <n v="1"/>
    <n v="1"/>
    <d v="2025-06-13T00:00:00"/>
    <s v="Voucher turnover results in a different distribution of vouchers."/>
    <s v="The project has chosen not to use HMIS at this time."/>
    <s v="No"/>
    <m/>
    <n v="2"/>
  </r>
  <r>
    <n v="126"/>
    <s v="NC"/>
    <x v="1"/>
    <s v="NC-503"/>
    <s v="Submitted"/>
    <n v="2025"/>
    <x v="107"/>
    <n v="7160"/>
    <x v="154"/>
    <m/>
    <n v="7161"/>
    <d v="2025-01-29T00:00:00"/>
    <x v="0"/>
    <m/>
    <s v="#379161"/>
    <x v="2"/>
    <s v="C"/>
    <d v="2025-01-29T00:00:00"/>
    <x v="0"/>
    <d v="2017-01-25T00:00:00"/>
    <m/>
    <n v="0"/>
    <n v="0"/>
    <n v="0"/>
    <n v="0"/>
    <n v="0"/>
    <n v="0"/>
    <n v="0"/>
    <n v="0"/>
    <n v="0"/>
    <n v="0"/>
    <n v="0"/>
    <n v="0"/>
    <n v="0"/>
    <n v="0"/>
    <n v="0"/>
    <n v="0"/>
    <n v="0"/>
    <n v="1"/>
    <n v="0"/>
    <n v="0"/>
    <n v="0"/>
    <n v="0"/>
    <n v="0"/>
    <n v="0"/>
    <n v="0"/>
    <n v="0"/>
    <n v="0"/>
    <n v="0"/>
    <n v="0"/>
    <n v="0"/>
    <n v="0"/>
    <n v="0"/>
    <n v="0"/>
    <n v="0"/>
    <n v="0"/>
    <n v="0"/>
    <n v="0"/>
    <n v="0"/>
    <n v="0"/>
    <n v="0"/>
    <n v="0"/>
    <m/>
    <s v="TB"/>
    <x v="0"/>
    <m/>
    <m/>
    <m/>
    <s v="NC"/>
    <s v="#28160"/>
    <n v="0"/>
    <n v="0"/>
    <n v="0"/>
    <n v="0"/>
    <n v="0"/>
    <n v="13"/>
    <n v="13"/>
    <n v="0"/>
    <n v="0"/>
    <n v="0"/>
    <n v="0"/>
    <n v="13"/>
    <n v="0"/>
    <m/>
    <m/>
    <n v="0"/>
    <n v="10"/>
    <n v="13"/>
    <d v="2025-06-13T00:00:00"/>
    <s v="Voucher turnover results in a different distribution of vouchers."/>
    <s v="The project has chosen not to use HMIS at this time."/>
    <s v="No"/>
    <m/>
    <n v="2"/>
  </r>
  <r>
    <n v="127"/>
    <s v="NC"/>
    <x v="1"/>
    <s v="NC-503"/>
    <s v="Submitted"/>
    <n v="2025"/>
    <x v="108"/>
    <n v="7182"/>
    <x v="155"/>
    <m/>
    <n v="7183"/>
    <d v="2025-01-29T00:00:00"/>
    <x v="1"/>
    <s v="F"/>
    <s v="#379161"/>
    <x v="1"/>
    <s v="C"/>
    <d v="2023-01-25T00:00:00"/>
    <x v="1"/>
    <d v="2017-01-01T00:00:00"/>
    <m/>
    <n v="0"/>
    <n v="0"/>
    <n v="0"/>
    <n v="0"/>
    <n v="0"/>
    <n v="0"/>
    <n v="0"/>
    <n v="0"/>
    <n v="0"/>
    <n v="0"/>
    <n v="0"/>
    <n v="0"/>
    <n v="0"/>
    <n v="0"/>
    <n v="0"/>
    <n v="0"/>
    <n v="0"/>
    <n v="0"/>
    <n v="0"/>
    <n v="0"/>
    <n v="0"/>
    <n v="0"/>
    <n v="0"/>
    <n v="0"/>
    <n v="0"/>
    <n v="0"/>
    <n v="0"/>
    <n v="0"/>
    <n v="0"/>
    <n v="0"/>
    <n v="0"/>
    <n v="0"/>
    <n v="0"/>
    <n v="0"/>
    <n v="0"/>
    <n v="0"/>
    <n v="0"/>
    <n v="0"/>
    <n v="0"/>
    <n v="0"/>
    <n v="1"/>
    <s v="VOCA, FVPSA"/>
    <s v="SB-S"/>
    <x v="1"/>
    <m/>
    <m/>
    <s v="Forest City"/>
    <s v="NC"/>
    <s v="#28043"/>
    <n v="8"/>
    <n v="3"/>
    <n v="0"/>
    <n v="0"/>
    <n v="0"/>
    <n v="4"/>
    <n v="0"/>
    <n v="0"/>
    <n v="0"/>
    <n v="0"/>
    <n v="0"/>
    <n v="12"/>
    <n v="0"/>
    <m/>
    <m/>
    <n v="0"/>
    <n v="7"/>
    <n v="12"/>
    <d v="2025-06-13T00:00:00"/>
    <m/>
    <m/>
    <s v="No"/>
    <m/>
    <n v="2"/>
  </r>
  <r>
    <n v="128"/>
    <s v="NC"/>
    <x v="1"/>
    <s v="NC-503"/>
    <s v="Submitted"/>
    <n v="2025"/>
    <x v="24"/>
    <n v="4721"/>
    <x v="156"/>
    <m/>
    <n v="7224"/>
    <d v="2025-01-29T00:00:00"/>
    <x v="0"/>
    <m/>
    <s v="#379127"/>
    <x v="0"/>
    <s v="C"/>
    <d v="2020-01-29T00:00:00"/>
    <x v="0"/>
    <d v="2017-09-01T00:00:00"/>
    <m/>
    <n v="0"/>
    <n v="0"/>
    <n v="0"/>
    <n v="0"/>
    <n v="0"/>
    <n v="0"/>
    <n v="1"/>
    <n v="0"/>
    <n v="0"/>
    <n v="0"/>
    <n v="0"/>
    <n v="0"/>
    <n v="0"/>
    <n v="0"/>
    <n v="0"/>
    <n v="0"/>
    <n v="0"/>
    <n v="0"/>
    <n v="0"/>
    <n v="0"/>
    <n v="0"/>
    <n v="0"/>
    <n v="0"/>
    <n v="0"/>
    <n v="0"/>
    <n v="0"/>
    <n v="0"/>
    <n v="0"/>
    <n v="0"/>
    <n v="0"/>
    <n v="0"/>
    <n v="0"/>
    <n v="0"/>
    <n v="0"/>
    <n v="0"/>
    <n v="0"/>
    <n v="0"/>
    <n v="0"/>
    <n v="0"/>
    <n v="0"/>
    <n v="0"/>
    <m/>
    <s v="TB"/>
    <x v="0"/>
    <s v="201 West First Street"/>
    <m/>
    <s v="Greenville"/>
    <s v="NC"/>
    <s v="#27804"/>
    <n v="3"/>
    <n v="1"/>
    <n v="0"/>
    <n v="0"/>
    <n v="3"/>
    <n v="10"/>
    <n v="0"/>
    <n v="0"/>
    <n v="10"/>
    <n v="0"/>
    <n v="0"/>
    <n v="13"/>
    <n v="0"/>
    <m/>
    <m/>
    <n v="0"/>
    <n v="13"/>
    <n v="13"/>
    <d v="2025-06-13T00:00:00"/>
    <m/>
    <m/>
    <s v="No"/>
    <m/>
    <n v="2"/>
  </r>
  <r>
    <n v="129"/>
    <s v="NC"/>
    <x v="1"/>
    <s v="NC-503"/>
    <s v="Submitted"/>
    <n v="2025"/>
    <x v="109"/>
    <n v="7226"/>
    <x v="157"/>
    <m/>
    <n v="7227"/>
    <d v="2025-01-29T00:00:00"/>
    <x v="1"/>
    <s v="F"/>
    <s v="#379105"/>
    <x v="2"/>
    <s v="C"/>
    <d v="2025-01-29T00:00:00"/>
    <x v="0"/>
    <d v="2017-11-01T00:00:00"/>
    <m/>
    <n v="0"/>
    <n v="0"/>
    <n v="0"/>
    <n v="0"/>
    <n v="0"/>
    <n v="0"/>
    <n v="0"/>
    <n v="0"/>
    <n v="0"/>
    <n v="0"/>
    <n v="0"/>
    <n v="0"/>
    <n v="0"/>
    <n v="0"/>
    <n v="0"/>
    <n v="0"/>
    <n v="0"/>
    <n v="0"/>
    <n v="0"/>
    <n v="0"/>
    <n v="0"/>
    <n v="0"/>
    <n v="0"/>
    <n v="0"/>
    <n v="0"/>
    <n v="0"/>
    <n v="0"/>
    <n v="0"/>
    <n v="0"/>
    <n v="0"/>
    <n v="0"/>
    <n v="0"/>
    <n v="0"/>
    <n v="0"/>
    <n v="0"/>
    <n v="0"/>
    <n v="0"/>
    <n v="0"/>
    <n v="0"/>
    <n v="0"/>
    <n v="1"/>
    <s v="City of Sanford"/>
    <s v="SB-S"/>
    <x v="0"/>
    <s v="PO Box 175"/>
    <m/>
    <s v="Sanford"/>
    <s v="NC"/>
    <s v="#27330"/>
    <n v="0"/>
    <n v="0"/>
    <n v="0"/>
    <n v="0"/>
    <n v="0"/>
    <n v="0"/>
    <n v="0"/>
    <n v="0"/>
    <n v="0"/>
    <n v="0"/>
    <n v="0"/>
    <n v="0"/>
    <n v="0"/>
    <m/>
    <m/>
    <n v="13"/>
    <n v="13"/>
    <n v="13"/>
    <d v="2025-06-13T00:00:00"/>
    <m/>
    <m/>
    <s v="No"/>
    <m/>
    <n v="2"/>
  </r>
  <r>
    <n v="130"/>
    <s v="NC"/>
    <x v="1"/>
    <s v="NC-503"/>
    <s v="Submitted"/>
    <n v="2025"/>
    <x v="110"/>
    <n v="7257"/>
    <x v="158"/>
    <m/>
    <n v="7258"/>
    <d v="2025-01-29T00:00:00"/>
    <x v="0"/>
    <m/>
    <s v="#379089"/>
    <x v="0"/>
    <s v="C"/>
    <d v="2025-01-29T00:00:00"/>
    <x v="0"/>
    <d v="2017-07-01T00:00:00"/>
    <m/>
    <n v="0"/>
    <n v="0"/>
    <n v="0"/>
    <n v="0"/>
    <n v="0"/>
    <n v="0"/>
    <n v="1"/>
    <n v="0"/>
    <n v="0"/>
    <n v="0"/>
    <n v="0"/>
    <n v="0"/>
    <n v="0"/>
    <n v="0"/>
    <n v="0"/>
    <n v="0"/>
    <n v="0"/>
    <n v="0"/>
    <n v="0"/>
    <n v="0"/>
    <n v="0"/>
    <n v="0"/>
    <n v="0"/>
    <n v="0"/>
    <n v="0"/>
    <n v="0"/>
    <n v="0"/>
    <n v="0"/>
    <n v="0"/>
    <n v="0"/>
    <n v="0"/>
    <n v="0"/>
    <n v="0"/>
    <n v="0"/>
    <n v="0"/>
    <n v="0"/>
    <n v="0"/>
    <n v="0"/>
    <n v="0"/>
    <n v="0"/>
    <n v="0"/>
    <m/>
    <s v="TB"/>
    <x v="0"/>
    <s v="218 West Allen Street"/>
    <m/>
    <s v="Hendersonville"/>
    <s v="NC"/>
    <s v="#28739"/>
    <n v="27"/>
    <n v="7"/>
    <n v="0"/>
    <n v="0"/>
    <n v="0"/>
    <n v="18"/>
    <n v="0"/>
    <n v="0"/>
    <n v="0"/>
    <n v="0"/>
    <n v="0"/>
    <n v="45"/>
    <n v="0"/>
    <m/>
    <m/>
    <n v="0"/>
    <n v="45"/>
    <n v="45"/>
    <d v="2025-06-13T00:00:00"/>
    <m/>
    <m/>
    <s v="No"/>
    <m/>
    <n v="2"/>
  </r>
  <r>
    <n v="131"/>
    <s v="NC"/>
    <x v="1"/>
    <s v="NC-503"/>
    <s v="Submitted"/>
    <n v="2025"/>
    <x v="111"/>
    <n v="7391"/>
    <x v="159"/>
    <m/>
    <n v="7392"/>
    <d v="2025-01-29T00:00:00"/>
    <x v="0"/>
    <m/>
    <s v="#379111"/>
    <x v="2"/>
    <s v="C"/>
    <d v="2024-01-31T00:00:00"/>
    <x v="0"/>
    <d v="2017-01-27T00:00:00"/>
    <m/>
    <n v="0"/>
    <n v="0"/>
    <n v="0"/>
    <n v="0"/>
    <n v="0"/>
    <n v="0"/>
    <n v="0"/>
    <n v="0"/>
    <n v="0"/>
    <n v="0"/>
    <n v="0"/>
    <n v="0"/>
    <n v="0"/>
    <n v="0"/>
    <n v="0"/>
    <n v="0"/>
    <n v="0"/>
    <n v="1"/>
    <n v="0"/>
    <n v="0"/>
    <n v="0"/>
    <n v="0"/>
    <n v="0"/>
    <n v="0"/>
    <n v="0"/>
    <n v="0"/>
    <n v="0"/>
    <n v="0"/>
    <n v="0"/>
    <n v="0"/>
    <n v="0"/>
    <n v="0"/>
    <n v="0"/>
    <n v="0"/>
    <n v="0"/>
    <n v="0"/>
    <n v="0"/>
    <n v="0"/>
    <n v="0"/>
    <n v="0"/>
    <n v="0"/>
    <m/>
    <s v="TB"/>
    <x v="0"/>
    <m/>
    <m/>
    <m/>
    <s v="NC"/>
    <s v="#28752"/>
    <n v="0"/>
    <n v="0"/>
    <n v="0"/>
    <n v="0"/>
    <n v="0"/>
    <n v="5"/>
    <n v="5"/>
    <n v="0"/>
    <n v="0"/>
    <n v="0"/>
    <n v="0"/>
    <n v="5"/>
    <n v="0"/>
    <m/>
    <m/>
    <n v="0"/>
    <n v="3"/>
    <n v="5"/>
    <d v="2025-06-13T00:00:00"/>
    <s v="The project served the same number of households on the night of the PIT count as last year."/>
    <s v="The project has chosen not to use HMIS at this time."/>
    <s v="No"/>
    <m/>
    <n v="2"/>
  </r>
  <r>
    <n v="132"/>
    <s v="NC"/>
    <x v="1"/>
    <s v="NC-503"/>
    <s v="Submitted"/>
    <n v="2025"/>
    <x v="112"/>
    <n v="7393"/>
    <x v="160"/>
    <m/>
    <n v="7394"/>
    <d v="2025-01-29T00:00:00"/>
    <x v="0"/>
    <m/>
    <s v="#379087"/>
    <x v="2"/>
    <s v="C"/>
    <d v="2025-01-29T00:00:00"/>
    <x v="0"/>
    <d v="2017-01-25T00:00:00"/>
    <m/>
    <n v="0"/>
    <n v="0"/>
    <n v="0"/>
    <n v="0"/>
    <n v="0"/>
    <n v="0"/>
    <n v="0"/>
    <n v="0"/>
    <n v="0"/>
    <n v="0"/>
    <n v="0"/>
    <n v="0"/>
    <n v="0"/>
    <n v="0"/>
    <n v="0"/>
    <n v="0"/>
    <n v="0"/>
    <n v="1"/>
    <n v="0"/>
    <n v="0"/>
    <n v="0"/>
    <n v="0"/>
    <n v="0"/>
    <n v="0"/>
    <n v="0"/>
    <n v="0"/>
    <n v="0"/>
    <n v="0"/>
    <n v="0"/>
    <n v="0"/>
    <n v="0"/>
    <n v="0"/>
    <n v="0"/>
    <n v="0"/>
    <n v="0"/>
    <n v="0"/>
    <n v="0"/>
    <n v="0"/>
    <n v="0"/>
    <n v="0"/>
    <n v="0"/>
    <m/>
    <s v="TB"/>
    <x v="0"/>
    <s v="1100 Tunnel Road"/>
    <m/>
    <s v="Asheville"/>
    <s v="NC"/>
    <s v="#28786"/>
    <n v="0"/>
    <n v="0"/>
    <n v="0"/>
    <n v="0"/>
    <n v="0"/>
    <n v="1"/>
    <n v="1"/>
    <n v="0"/>
    <n v="0"/>
    <n v="0"/>
    <n v="0"/>
    <n v="1"/>
    <n v="0"/>
    <m/>
    <m/>
    <n v="0"/>
    <n v="1"/>
    <n v="1"/>
    <d v="2025-06-13T00:00:00"/>
    <s v="Voucher turnover results in a different distribution of vouchers."/>
    <s v="The project has chosen not to use HMIS at this time."/>
    <s v="No"/>
    <m/>
    <n v="2"/>
  </r>
  <r>
    <n v="133"/>
    <s v="NC"/>
    <x v="1"/>
    <s v="NC-503"/>
    <s v="Submitted"/>
    <n v="2025"/>
    <x v="113"/>
    <n v="7395"/>
    <x v="161"/>
    <m/>
    <n v="7396"/>
    <d v="2025-01-29T00:00:00"/>
    <x v="0"/>
    <m/>
    <s v="#379089"/>
    <x v="2"/>
    <s v="C"/>
    <d v="2025-01-29T00:00:00"/>
    <x v="0"/>
    <d v="2017-01-25T00:00:00"/>
    <m/>
    <n v="0"/>
    <n v="0"/>
    <n v="0"/>
    <n v="0"/>
    <n v="0"/>
    <n v="0"/>
    <n v="0"/>
    <n v="0"/>
    <n v="0"/>
    <n v="0"/>
    <n v="0"/>
    <n v="0"/>
    <n v="0"/>
    <n v="0"/>
    <n v="0"/>
    <n v="0"/>
    <n v="0"/>
    <n v="1"/>
    <n v="0"/>
    <n v="0"/>
    <n v="0"/>
    <n v="0"/>
    <n v="0"/>
    <n v="0"/>
    <n v="0"/>
    <n v="0"/>
    <n v="0"/>
    <n v="0"/>
    <n v="0"/>
    <n v="0"/>
    <n v="0"/>
    <n v="0"/>
    <n v="0"/>
    <n v="0"/>
    <n v="0"/>
    <n v="0"/>
    <n v="0"/>
    <n v="0"/>
    <n v="0"/>
    <n v="0"/>
    <n v="0"/>
    <m/>
    <s v="TB"/>
    <x v="0"/>
    <s v="1100 Tunnel Road"/>
    <m/>
    <s v="Asheville"/>
    <s v="NC"/>
    <s v="#28792"/>
    <n v="0"/>
    <n v="0"/>
    <n v="0"/>
    <n v="0"/>
    <n v="0"/>
    <n v="13"/>
    <n v="13"/>
    <n v="0"/>
    <n v="0"/>
    <n v="0"/>
    <n v="0"/>
    <n v="13"/>
    <n v="0"/>
    <m/>
    <m/>
    <n v="0"/>
    <n v="13"/>
    <n v="13"/>
    <d v="2025-06-13T00:00:00"/>
    <s v="Voucher turnover results in a different distribution of vouchers."/>
    <s v="The project has chosen not to use HMIS at this time."/>
    <s v="No"/>
    <m/>
    <n v="2"/>
  </r>
  <r>
    <n v="134"/>
    <s v="NC"/>
    <x v="1"/>
    <s v="NC-503"/>
    <s v="Submitted"/>
    <n v="2025"/>
    <x v="29"/>
    <n v="1578"/>
    <x v="162"/>
    <m/>
    <n v="7430"/>
    <d v="2025-01-29T00:00:00"/>
    <x v="0"/>
    <m/>
    <s v="#379155"/>
    <x v="0"/>
    <s v="C"/>
    <d v="2025-01-29T00:00:00"/>
    <x v="0"/>
    <d v="2018-03-01T00:00:00"/>
    <m/>
    <n v="0"/>
    <n v="0"/>
    <n v="0"/>
    <n v="0"/>
    <n v="0"/>
    <n v="0"/>
    <n v="1"/>
    <n v="0"/>
    <n v="0"/>
    <n v="0"/>
    <n v="0"/>
    <n v="0"/>
    <n v="0"/>
    <n v="0"/>
    <n v="0"/>
    <n v="0"/>
    <n v="0"/>
    <n v="0"/>
    <n v="0"/>
    <n v="0"/>
    <n v="0"/>
    <n v="0"/>
    <n v="0"/>
    <n v="0"/>
    <n v="0"/>
    <n v="0"/>
    <n v="0"/>
    <n v="0"/>
    <n v="0"/>
    <n v="0"/>
    <n v="0"/>
    <n v="0"/>
    <n v="0"/>
    <n v="0"/>
    <n v="0"/>
    <n v="0"/>
    <n v="0"/>
    <n v="0"/>
    <n v="0"/>
    <n v="0"/>
    <n v="0"/>
    <m/>
    <s v="TB"/>
    <x v="0"/>
    <s v="100 South James ST."/>
    <m/>
    <s v="Goldsboro"/>
    <s v="NC"/>
    <s v="#28358"/>
    <n v="7"/>
    <n v="3"/>
    <n v="0"/>
    <n v="0"/>
    <n v="7"/>
    <n v="9"/>
    <n v="0"/>
    <n v="0"/>
    <n v="9"/>
    <n v="0"/>
    <n v="0"/>
    <n v="16"/>
    <n v="0"/>
    <m/>
    <m/>
    <n v="0"/>
    <n v="16"/>
    <n v="16"/>
    <d v="2025-06-13T00:00:00"/>
    <m/>
    <s v="This project is in the process of transferred to Trillium (4721)."/>
    <s v="No"/>
    <m/>
    <n v="2"/>
  </r>
  <r>
    <n v="135"/>
    <s v="NC"/>
    <x v="1"/>
    <s v="NC-503"/>
    <s v="Submitted"/>
    <n v="2025"/>
    <x v="33"/>
    <n v="539"/>
    <x v="163"/>
    <m/>
    <n v="7464"/>
    <d v="2025-01-29T00:00:00"/>
    <x v="1"/>
    <s v="F"/>
    <s v="#379195"/>
    <x v="0"/>
    <s v="C"/>
    <d v="2025-01-29T00:00:00"/>
    <x v="0"/>
    <d v="2019-09-01T00:00:00"/>
    <m/>
    <n v="1"/>
    <n v="0"/>
    <n v="0"/>
    <n v="0"/>
    <n v="0"/>
    <n v="0"/>
    <n v="0"/>
    <n v="0"/>
    <n v="0"/>
    <n v="0"/>
    <n v="0"/>
    <n v="0"/>
    <n v="0"/>
    <n v="0"/>
    <n v="0"/>
    <n v="0"/>
    <n v="0"/>
    <n v="0"/>
    <n v="0"/>
    <n v="0"/>
    <n v="0"/>
    <n v="0"/>
    <n v="0"/>
    <n v="0"/>
    <n v="0"/>
    <n v="0"/>
    <n v="0"/>
    <n v="0"/>
    <n v="0"/>
    <n v="0"/>
    <n v="0"/>
    <n v="0"/>
    <n v="0"/>
    <n v="0"/>
    <n v="0"/>
    <n v="0"/>
    <n v="0"/>
    <n v="0"/>
    <n v="0"/>
    <n v="0"/>
    <n v="1"/>
    <m/>
    <s v="SB-S"/>
    <x v="0"/>
    <s v="309 Goldsboro Street East"/>
    <m/>
    <s v="Wilson"/>
    <s v="NC"/>
    <s v="#27893"/>
    <n v="4"/>
    <n v="1"/>
    <n v="0"/>
    <n v="0"/>
    <n v="0"/>
    <n v="6"/>
    <n v="0"/>
    <n v="0"/>
    <n v="0"/>
    <n v="0"/>
    <n v="0"/>
    <n v="10"/>
    <n v="0"/>
    <m/>
    <m/>
    <n v="0"/>
    <n v="4"/>
    <n v="10"/>
    <d v="2025-06-13T00:00:00"/>
    <m/>
    <m/>
    <s v="No"/>
    <m/>
    <n v="2"/>
  </r>
  <r>
    <n v="136"/>
    <s v="NC"/>
    <x v="1"/>
    <s v="NC-503"/>
    <s v="Submitted"/>
    <n v="2025"/>
    <x v="114"/>
    <n v="7488"/>
    <x v="164"/>
    <m/>
    <n v="7622"/>
    <d v="2025-01-29T00:00:00"/>
    <x v="0"/>
    <m/>
    <s v="#379181"/>
    <x v="0"/>
    <s v="C"/>
    <d v="2025-01-29T00:00:00"/>
    <x v="0"/>
    <d v="2018-03-01T00:00:00"/>
    <d v="2025-05-30T00:00:00"/>
    <n v="0"/>
    <n v="0"/>
    <n v="0"/>
    <n v="0"/>
    <n v="0"/>
    <n v="0"/>
    <n v="1"/>
    <n v="0"/>
    <n v="0"/>
    <n v="0"/>
    <n v="0"/>
    <n v="0"/>
    <n v="0"/>
    <n v="0"/>
    <n v="0"/>
    <n v="0"/>
    <n v="0"/>
    <n v="0"/>
    <n v="0"/>
    <n v="0"/>
    <n v="0"/>
    <n v="0"/>
    <n v="0"/>
    <n v="0"/>
    <n v="0"/>
    <n v="0"/>
    <n v="0"/>
    <n v="0"/>
    <n v="0"/>
    <n v="0"/>
    <n v="0"/>
    <n v="0"/>
    <n v="0"/>
    <n v="0"/>
    <n v="0"/>
    <n v="0"/>
    <n v="0"/>
    <n v="0"/>
    <n v="0"/>
    <n v="0"/>
    <n v="0"/>
    <m/>
    <s v="TB"/>
    <x v="0"/>
    <s v="601 E 5th Street, Suite 220"/>
    <m/>
    <s v="Charlotte"/>
    <s v="NC"/>
    <s v="#27536"/>
    <n v="110"/>
    <n v="31"/>
    <n v="0"/>
    <n v="0"/>
    <n v="110"/>
    <n v="88"/>
    <n v="0"/>
    <n v="0"/>
    <n v="88"/>
    <n v="0"/>
    <n v="0"/>
    <n v="198"/>
    <n v="0"/>
    <m/>
    <m/>
    <n v="0"/>
    <n v="198"/>
    <n v="198"/>
    <d v="2025-06-13T00:00:00"/>
    <m/>
    <m/>
    <s v="No"/>
    <m/>
    <n v="2"/>
  </r>
  <r>
    <n v="137"/>
    <s v="NC"/>
    <x v="1"/>
    <s v="NC-503"/>
    <s v="Submitted"/>
    <n v="2025"/>
    <x v="22"/>
    <n v="1288"/>
    <x v="165"/>
    <m/>
    <n v="7664"/>
    <d v="2025-01-29T00:00:00"/>
    <x v="2"/>
    <m/>
    <s v="#379179"/>
    <x v="0"/>
    <s v="C"/>
    <d v="2025-01-29T00:00:00"/>
    <x v="0"/>
    <d v="2019-12-01T00:00:00"/>
    <m/>
    <n v="0"/>
    <n v="0"/>
    <n v="0"/>
    <n v="0"/>
    <n v="0"/>
    <n v="0"/>
    <n v="0"/>
    <n v="1"/>
    <n v="0"/>
    <n v="0"/>
    <n v="0"/>
    <n v="0"/>
    <n v="0"/>
    <n v="0"/>
    <n v="0"/>
    <n v="0"/>
    <n v="0"/>
    <n v="0"/>
    <n v="0"/>
    <n v="0"/>
    <n v="0"/>
    <n v="0"/>
    <n v="0"/>
    <n v="0"/>
    <n v="0"/>
    <n v="0"/>
    <n v="0"/>
    <n v="0"/>
    <n v="0"/>
    <n v="0"/>
    <n v="0"/>
    <n v="0"/>
    <n v="0"/>
    <n v="0"/>
    <n v="0"/>
    <n v="0"/>
    <n v="0"/>
    <n v="0"/>
    <n v="0"/>
    <n v="0"/>
    <n v="0"/>
    <m/>
    <s v="TB"/>
    <x v="0"/>
    <s v="160 Meadow Street"/>
    <m/>
    <s v="Monroe"/>
    <s v="NC"/>
    <s v="#28112"/>
    <n v="16"/>
    <n v="3"/>
    <n v="0"/>
    <n v="0"/>
    <n v="0"/>
    <n v="19"/>
    <n v="0"/>
    <n v="0"/>
    <n v="0"/>
    <n v="0"/>
    <n v="0"/>
    <n v="35"/>
    <n v="0"/>
    <m/>
    <m/>
    <n v="0"/>
    <n v="35"/>
    <n v="35"/>
    <d v="2025-06-13T00:00:00"/>
    <m/>
    <m/>
    <s v="No"/>
    <m/>
    <n v="2"/>
  </r>
  <r>
    <n v="138"/>
    <s v="NC"/>
    <x v="1"/>
    <s v="NC-503"/>
    <s v="Submitted"/>
    <n v="2025"/>
    <x v="115"/>
    <n v="7659"/>
    <x v="166"/>
    <m/>
    <n v="7665"/>
    <d v="2025-01-29T00:00:00"/>
    <x v="2"/>
    <m/>
    <s v="#379017"/>
    <x v="0"/>
    <s v="C"/>
    <d v="2024-07-01T00:00:00"/>
    <x v="0"/>
    <d v="2018-10-01T00:00:00"/>
    <m/>
    <n v="0"/>
    <n v="0"/>
    <n v="0"/>
    <n v="0"/>
    <n v="0"/>
    <n v="0"/>
    <n v="0"/>
    <n v="0"/>
    <n v="0"/>
    <n v="0"/>
    <n v="0"/>
    <n v="0"/>
    <n v="0"/>
    <n v="0"/>
    <n v="0"/>
    <n v="0"/>
    <n v="0"/>
    <n v="0"/>
    <n v="1"/>
    <n v="0"/>
    <n v="0"/>
    <n v="0"/>
    <n v="0"/>
    <n v="0"/>
    <n v="0"/>
    <n v="0"/>
    <n v="0"/>
    <n v="0"/>
    <n v="0"/>
    <n v="0"/>
    <n v="0"/>
    <n v="0"/>
    <n v="0"/>
    <n v="0"/>
    <n v="0"/>
    <n v="0"/>
    <n v="0"/>
    <n v="0"/>
    <n v="0"/>
    <n v="0"/>
    <n v="0"/>
    <m/>
    <s v="TB"/>
    <x v="0"/>
    <s v="1204 N Kings BLVD"/>
    <m/>
    <s v="Myrtle Beach"/>
    <s v="SC"/>
    <s v="#28358"/>
    <n v="0"/>
    <n v="0"/>
    <n v="0"/>
    <n v="0"/>
    <n v="0"/>
    <n v="5"/>
    <n v="5"/>
    <n v="0"/>
    <n v="0"/>
    <n v="0"/>
    <n v="0"/>
    <n v="5"/>
    <n v="0"/>
    <m/>
    <m/>
    <n v="0"/>
    <n v="5"/>
    <n v="5"/>
    <d v="2025-06-13T00:00:00"/>
    <m/>
    <m/>
    <s v="No"/>
    <m/>
    <n v="2"/>
  </r>
  <r>
    <n v="139"/>
    <s v="NC"/>
    <x v="1"/>
    <s v="NC-503"/>
    <s v="Submitted"/>
    <n v="2025"/>
    <x v="22"/>
    <n v="1288"/>
    <x v="167"/>
    <m/>
    <n v="20011"/>
    <d v="2025-01-29T00:00:00"/>
    <x v="1"/>
    <s v="F"/>
    <s v="#379179"/>
    <x v="0"/>
    <s v="C"/>
    <d v="2023-01-25T00:00:00"/>
    <x v="0"/>
    <d v="2019-06-18T00:00:00"/>
    <m/>
    <n v="1"/>
    <n v="0"/>
    <n v="0"/>
    <n v="0"/>
    <n v="0"/>
    <n v="0"/>
    <n v="0"/>
    <n v="0"/>
    <n v="0"/>
    <n v="0"/>
    <n v="0"/>
    <n v="0"/>
    <n v="0"/>
    <n v="0"/>
    <n v="0"/>
    <n v="0"/>
    <n v="0"/>
    <n v="0"/>
    <n v="0"/>
    <n v="0"/>
    <n v="0"/>
    <n v="0"/>
    <n v="0"/>
    <n v="0"/>
    <n v="0"/>
    <n v="0"/>
    <n v="0"/>
    <n v="0"/>
    <n v="0"/>
    <n v="0"/>
    <n v="0"/>
    <n v="0"/>
    <n v="0"/>
    <n v="0"/>
    <n v="0"/>
    <n v="0"/>
    <n v="0"/>
    <n v="0"/>
    <n v="0"/>
    <n v="0"/>
    <n v="0"/>
    <m/>
    <s v="SB-S"/>
    <x v="0"/>
    <s v="160 Meadow Street"/>
    <m/>
    <s v="Monroe"/>
    <s v="NC"/>
    <s v="#28110"/>
    <n v="28"/>
    <n v="7"/>
    <n v="0"/>
    <n v="0"/>
    <n v="0"/>
    <n v="0"/>
    <n v="0"/>
    <n v="0"/>
    <n v="0"/>
    <n v="0"/>
    <n v="0"/>
    <n v="28"/>
    <n v="0"/>
    <m/>
    <m/>
    <n v="0"/>
    <n v="23"/>
    <n v="28"/>
    <d v="2025-06-13T00:00:00"/>
    <m/>
    <m/>
    <s v="No"/>
    <m/>
    <n v="2"/>
  </r>
  <r>
    <n v="140"/>
    <s v="NC"/>
    <x v="1"/>
    <s v="NC-503"/>
    <s v="Submitted"/>
    <n v="2025"/>
    <x v="116"/>
    <n v="20019"/>
    <x v="168"/>
    <m/>
    <n v="20020"/>
    <d v="2025-01-29T00:00:00"/>
    <x v="1"/>
    <s v="F"/>
    <s v="#379013"/>
    <x v="0"/>
    <s v="C"/>
    <d v="2025-01-29T00:00:00"/>
    <x v="0"/>
    <d v="2019-01-22T00:00:00"/>
    <m/>
    <n v="1"/>
    <n v="0"/>
    <n v="0"/>
    <n v="0"/>
    <n v="0"/>
    <n v="0"/>
    <n v="0"/>
    <n v="0"/>
    <n v="0"/>
    <n v="0"/>
    <n v="0"/>
    <n v="0"/>
    <n v="0"/>
    <n v="0"/>
    <n v="0"/>
    <n v="0"/>
    <n v="0"/>
    <n v="0"/>
    <n v="0"/>
    <n v="0"/>
    <n v="0"/>
    <n v="0"/>
    <n v="0"/>
    <n v="0"/>
    <n v="0"/>
    <n v="0"/>
    <n v="0"/>
    <n v="0"/>
    <n v="0"/>
    <n v="0"/>
    <n v="0"/>
    <n v="0"/>
    <n v="0"/>
    <n v="0"/>
    <n v="0"/>
    <n v="0"/>
    <n v="0"/>
    <n v="0"/>
    <n v="0"/>
    <n v="0"/>
    <n v="1"/>
    <m/>
    <s v="SB-S"/>
    <x v="0"/>
    <s v="1240 Cowell Farm Road"/>
    <m/>
    <s v="Washington"/>
    <s v="NC"/>
    <s v="#27889"/>
    <n v="5"/>
    <n v="2"/>
    <n v="0"/>
    <n v="0"/>
    <n v="0"/>
    <n v="4"/>
    <n v="0"/>
    <n v="0"/>
    <n v="0"/>
    <n v="0"/>
    <n v="0"/>
    <n v="9"/>
    <n v="0"/>
    <m/>
    <m/>
    <n v="0"/>
    <n v="9"/>
    <n v="9"/>
    <d v="2025-06-13T00:00:00"/>
    <m/>
    <m/>
    <s v="No"/>
    <m/>
    <n v="2"/>
  </r>
  <r>
    <n v="141"/>
    <s v="NC"/>
    <x v="1"/>
    <s v="NC-503"/>
    <s v="Submitted"/>
    <n v="2025"/>
    <x v="86"/>
    <n v="4795"/>
    <x v="169"/>
    <m/>
    <n v="20021"/>
    <d v="2025-01-29T00:00:00"/>
    <x v="1"/>
    <s v="F"/>
    <s v="#379083"/>
    <x v="2"/>
    <s v="C"/>
    <d v="2025-01-29T00:00:00"/>
    <x v="0"/>
    <d v="2019-08-30T00:00:00"/>
    <m/>
    <n v="0"/>
    <n v="0"/>
    <n v="0"/>
    <n v="0"/>
    <n v="0"/>
    <n v="0"/>
    <n v="0"/>
    <n v="0"/>
    <n v="0"/>
    <n v="0"/>
    <n v="0"/>
    <n v="0"/>
    <n v="0"/>
    <n v="0"/>
    <n v="0"/>
    <n v="0"/>
    <n v="0"/>
    <n v="0"/>
    <n v="0"/>
    <n v="0"/>
    <n v="0"/>
    <n v="0"/>
    <n v="0"/>
    <n v="0"/>
    <n v="0"/>
    <n v="0"/>
    <n v="0"/>
    <n v="0"/>
    <n v="0"/>
    <n v="0"/>
    <n v="0"/>
    <n v="0"/>
    <n v="0"/>
    <n v="0"/>
    <n v="0"/>
    <n v="0"/>
    <n v="0"/>
    <n v="0"/>
    <n v="0"/>
    <n v="0"/>
    <n v="0"/>
    <m/>
    <s v="SB-S"/>
    <x v="0"/>
    <s v="1239 Hamilton Street"/>
    <m/>
    <s v="Roanoke Rapids"/>
    <s v="NC"/>
    <s v="#27870"/>
    <n v="0"/>
    <n v="0"/>
    <n v="0"/>
    <n v="0"/>
    <n v="0"/>
    <n v="4"/>
    <n v="0"/>
    <n v="0"/>
    <n v="0"/>
    <n v="0"/>
    <n v="0"/>
    <n v="4"/>
    <n v="0"/>
    <m/>
    <m/>
    <n v="0"/>
    <n v="1"/>
    <n v="4"/>
    <d v="2025-06-13T00:00:00"/>
    <m/>
    <m/>
    <s v="No"/>
    <m/>
    <n v="2"/>
  </r>
  <r>
    <n v="142"/>
    <s v="NC"/>
    <x v="1"/>
    <s v="NC-503"/>
    <s v="Submitted"/>
    <n v="2025"/>
    <x v="117"/>
    <n v="20046"/>
    <x v="170"/>
    <m/>
    <n v="20047"/>
    <d v="2025-01-29T00:00:00"/>
    <x v="0"/>
    <m/>
    <s v="#379025"/>
    <x v="2"/>
    <s v="C"/>
    <d v="2025-01-29T00:00:00"/>
    <x v="2"/>
    <d v="2019-01-30T00:00:00"/>
    <m/>
    <n v="0"/>
    <n v="0"/>
    <n v="0"/>
    <n v="0"/>
    <n v="0"/>
    <n v="0"/>
    <n v="0"/>
    <n v="0"/>
    <n v="0"/>
    <n v="0"/>
    <n v="0"/>
    <n v="0"/>
    <n v="0"/>
    <n v="0"/>
    <n v="0"/>
    <n v="0"/>
    <n v="0"/>
    <n v="0"/>
    <n v="0"/>
    <n v="0"/>
    <n v="0"/>
    <n v="0"/>
    <n v="0"/>
    <n v="0"/>
    <n v="0"/>
    <n v="0"/>
    <n v="0"/>
    <n v="0"/>
    <n v="0"/>
    <n v="0"/>
    <n v="0"/>
    <n v="0"/>
    <n v="1"/>
    <n v="0"/>
    <n v="0"/>
    <n v="0"/>
    <n v="0"/>
    <n v="0"/>
    <n v="0"/>
    <n v="0"/>
    <n v="0"/>
    <m/>
    <s v="TB"/>
    <x v="0"/>
    <m/>
    <m/>
    <m/>
    <m/>
    <s v="#28025"/>
    <n v="4"/>
    <n v="1"/>
    <n v="0"/>
    <n v="0"/>
    <n v="0"/>
    <n v="0"/>
    <n v="0"/>
    <n v="0"/>
    <n v="0"/>
    <n v="0"/>
    <n v="0"/>
    <n v="4"/>
    <n v="0"/>
    <m/>
    <m/>
    <n v="0"/>
    <n v="4"/>
    <n v="4"/>
    <d v="2025-06-13T00:00:00"/>
    <s v="This provider is based in Mecklenburg and the location of vouchers varies year to year."/>
    <s v="The project has chosen not to use HMIS at this time."/>
    <s v="No"/>
    <m/>
    <n v="2"/>
  </r>
  <r>
    <n v="143"/>
    <s v="NC"/>
    <x v="1"/>
    <s v="NC-503"/>
    <s v="Submitted"/>
    <n v="2025"/>
    <x v="118"/>
    <n v="20050"/>
    <x v="171"/>
    <m/>
    <n v="20051"/>
    <d v="2025-01-29T00:00:00"/>
    <x v="0"/>
    <m/>
    <s v="#379023"/>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s v="NC"/>
    <s v="#28637"/>
    <n v="0"/>
    <n v="0"/>
    <n v="0"/>
    <n v="0"/>
    <n v="0"/>
    <n v="8"/>
    <n v="8"/>
    <n v="0"/>
    <n v="0"/>
    <n v="0"/>
    <n v="0"/>
    <n v="8"/>
    <n v="0"/>
    <m/>
    <m/>
    <n v="0"/>
    <n v="7"/>
    <n v="8"/>
    <d v="2025-06-13T00:00:00"/>
    <s v="Voucher turnover results in a different distribution of vouchers."/>
    <s v="The project has chosen not to use HMIS at this time."/>
    <s v="No"/>
    <m/>
    <n v="2"/>
  </r>
  <r>
    <n v="144"/>
    <s v="NC"/>
    <x v="1"/>
    <s v="NC-503"/>
    <s v="Submitted"/>
    <n v="2025"/>
    <x v="119"/>
    <n v="20052"/>
    <x v="172"/>
    <m/>
    <n v="20053"/>
    <d v="2025-01-29T00:00:00"/>
    <x v="0"/>
    <m/>
    <s v="#379035"/>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s v="NC"/>
    <s v="#28602"/>
    <n v="0"/>
    <n v="0"/>
    <n v="0"/>
    <n v="0"/>
    <n v="0"/>
    <n v="34"/>
    <n v="34"/>
    <n v="0"/>
    <n v="0"/>
    <n v="0"/>
    <n v="0"/>
    <n v="34"/>
    <n v="0"/>
    <m/>
    <m/>
    <n v="0"/>
    <n v="27"/>
    <n v="34"/>
    <d v="2025-06-13T00:00:00"/>
    <s v="Voucher turnover results in a different distribution of vouchers."/>
    <s v="The project has chosen not to use HMIS at this time."/>
    <s v="No"/>
    <m/>
    <n v="2"/>
  </r>
  <r>
    <n v="145"/>
    <s v="NC"/>
    <x v="1"/>
    <s v="NC-503"/>
    <s v="Submitted"/>
    <n v="2025"/>
    <x v="120"/>
    <n v="20066"/>
    <x v="173"/>
    <m/>
    <n v="20067"/>
    <d v="2025-01-29T00:00:00"/>
    <x v="0"/>
    <m/>
    <s v="#379147"/>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7834"/>
    <n v="0"/>
    <n v="0"/>
    <n v="0"/>
    <n v="0"/>
    <n v="0"/>
    <n v="15"/>
    <n v="15"/>
    <n v="0"/>
    <n v="0"/>
    <n v="0"/>
    <n v="0"/>
    <n v="15"/>
    <n v="0"/>
    <m/>
    <m/>
    <n v="0"/>
    <n v="10"/>
    <n v="15"/>
    <d v="2025-06-13T00:00:00"/>
    <s v="Voucher turnover resulted in fewer beds this year."/>
    <s v="The project has chosen not to use HMIS at this time."/>
    <s v="No"/>
    <m/>
    <n v="2"/>
  </r>
  <r>
    <n v="146"/>
    <s v="NC"/>
    <x v="1"/>
    <s v="NC-503"/>
    <s v="Submitted"/>
    <n v="2025"/>
    <x v="121"/>
    <n v="20071"/>
    <x v="174"/>
    <m/>
    <n v="20072"/>
    <d v="2025-01-29T00:00:00"/>
    <x v="0"/>
    <m/>
    <s v="#379105"/>
    <x v="2"/>
    <s v="C"/>
    <d v="2024-01-31T00:00:00"/>
    <x v="0"/>
    <d v="2019-01-30T00:00:00"/>
    <m/>
    <n v="0"/>
    <n v="0"/>
    <n v="0"/>
    <n v="0"/>
    <n v="0"/>
    <n v="0"/>
    <n v="0"/>
    <n v="0"/>
    <n v="0"/>
    <n v="0"/>
    <n v="0"/>
    <n v="0"/>
    <n v="0"/>
    <n v="0"/>
    <n v="0"/>
    <n v="0"/>
    <n v="0"/>
    <n v="1"/>
    <n v="0"/>
    <n v="0"/>
    <n v="0"/>
    <n v="0"/>
    <n v="0"/>
    <n v="0"/>
    <n v="0"/>
    <n v="0"/>
    <n v="0"/>
    <n v="0"/>
    <n v="0"/>
    <n v="0"/>
    <n v="0"/>
    <n v="0"/>
    <n v="0"/>
    <n v="0"/>
    <n v="0"/>
    <n v="0"/>
    <n v="0"/>
    <n v="0"/>
    <n v="0"/>
    <n v="0"/>
    <n v="0"/>
    <m/>
    <s v="TB"/>
    <x v="0"/>
    <m/>
    <m/>
    <m/>
    <m/>
    <s v="#27330"/>
    <n v="0"/>
    <n v="0"/>
    <n v="0"/>
    <n v="0"/>
    <n v="0"/>
    <n v="14"/>
    <n v="14"/>
    <n v="0"/>
    <n v="0"/>
    <n v="0"/>
    <n v="0"/>
    <n v="14"/>
    <n v="0"/>
    <m/>
    <m/>
    <n v="0"/>
    <n v="9"/>
    <n v="14"/>
    <d v="2025-06-13T00:00:00"/>
    <s v="Voucher turnover results in a different distribution of vouchers."/>
    <s v="The project has chosen not to use HMIS at this time."/>
    <s v="No"/>
    <m/>
    <n v="2"/>
  </r>
  <r>
    <n v="147"/>
    <s v="NC"/>
    <x v="1"/>
    <s v="NC-503"/>
    <s v="Submitted"/>
    <n v="2025"/>
    <x v="122"/>
    <n v="20073"/>
    <x v="175"/>
    <m/>
    <n v="20074"/>
    <d v="2025-01-29T00:00:00"/>
    <x v="0"/>
    <m/>
    <s v="#379133"/>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8574"/>
    <n v="0"/>
    <n v="0"/>
    <n v="0"/>
    <n v="0"/>
    <n v="0"/>
    <n v="80"/>
    <n v="80"/>
    <n v="0"/>
    <n v="0"/>
    <n v="0"/>
    <n v="0"/>
    <n v="80"/>
    <n v="0"/>
    <m/>
    <m/>
    <n v="0"/>
    <n v="75"/>
    <n v="80"/>
    <d v="2025-06-13T00:00:00"/>
    <s v="Voucher turnover results in a different distribution of vouchers."/>
    <s v="The project has chosen not to use HMIS at this time."/>
    <s v="No"/>
    <m/>
    <n v="2"/>
  </r>
  <r>
    <n v="148"/>
    <s v="NC"/>
    <x v="1"/>
    <s v="NC-503"/>
    <s v="Submitted"/>
    <n v="2025"/>
    <x v="123"/>
    <n v="20075"/>
    <x v="176"/>
    <m/>
    <n v="20076"/>
    <d v="2025-01-29T00:00:00"/>
    <x v="0"/>
    <m/>
    <s v="#379155"/>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8358"/>
    <n v="0"/>
    <n v="0"/>
    <n v="0"/>
    <n v="0"/>
    <n v="0"/>
    <n v="6"/>
    <n v="6"/>
    <n v="0"/>
    <n v="0"/>
    <n v="0"/>
    <n v="0"/>
    <n v="6"/>
    <n v="0"/>
    <m/>
    <m/>
    <n v="0"/>
    <n v="6"/>
    <n v="6"/>
    <d v="2025-06-13T00:00:00"/>
    <s v="Voucher turnover results in a different distribution of vouchers."/>
    <s v="The project has chosen not to use HMIS at this time."/>
    <s v="No"/>
    <m/>
    <n v="2"/>
  </r>
  <r>
    <n v="149"/>
    <s v="NC"/>
    <x v="1"/>
    <s v="NC-503"/>
    <s v="Submitted"/>
    <n v="2025"/>
    <x v="124"/>
    <n v="20077"/>
    <x v="177"/>
    <m/>
    <n v="20078"/>
    <d v="2025-01-29T00:00:00"/>
    <x v="0"/>
    <m/>
    <s v="#379191"/>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7530"/>
    <n v="0"/>
    <n v="0"/>
    <n v="0"/>
    <n v="0"/>
    <n v="0"/>
    <n v="33"/>
    <n v="33"/>
    <n v="0"/>
    <n v="0"/>
    <n v="0"/>
    <n v="0"/>
    <n v="33"/>
    <n v="0"/>
    <m/>
    <m/>
    <n v="0"/>
    <n v="24"/>
    <n v="33"/>
    <d v="2025-06-13T00:00:00"/>
    <s v="Voucher turnover and changing affordability resulted in a different distribution of vouchers."/>
    <s v="The project has chosen not to use HMIS at this time."/>
    <s v="No"/>
    <m/>
    <n v="2"/>
  </r>
  <r>
    <n v="150"/>
    <s v="NC"/>
    <x v="1"/>
    <s v="NC-503"/>
    <s v="Submitted"/>
    <n v="2025"/>
    <x v="125"/>
    <n v="20012"/>
    <x v="178"/>
    <m/>
    <n v="20086"/>
    <d v="2025-01-29T00:00:00"/>
    <x v="2"/>
    <m/>
    <s v="#379099"/>
    <x v="0"/>
    <s v="C"/>
    <d v="2025-01-29T00:00:00"/>
    <x v="0"/>
    <d v="2020-01-01T00:00:00"/>
    <m/>
    <n v="0"/>
    <n v="1"/>
    <n v="0"/>
    <n v="0"/>
    <n v="0"/>
    <n v="0"/>
    <n v="0"/>
    <n v="0"/>
    <n v="0"/>
    <n v="0"/>
    <n v="0"/>
    <n v="0"/>
    <n v="0"/>
    <n v="0"/>
    <n v="0"/>
    <n v="0"/>
    <n v="0"/>
    <n v="0"/>
    <n v="0"/>
    <n v="0"/>
    <n v="0"/>
    <n v="0"/>
    <n v="0"/>
    <n v="0"/>
    <n v="0"/>
    <n v="0"/>
    <n v="0"/>
    <n v="0"/>
    <n v="0"/>
    <n v="0"/>
    <n v="0"/>
    <n v="0"/>
    <n v="0"/>
    <n v="0"/>
    <n v="0"/>
    <n v="0"/>
    <n v="0"/>
    <n v="0"/>
    <n v="0"/>
    <n v="0"/>
    <n v="0"/>
    <m/>
    <s v="TB"/>
    <x v="0"/>
    <s v="563 W Main St STE 2"/>
    <m/>
    <s v="Sylva"/>
    <s v="NC"/>
    <s v="#28779"/>
    <n v="0"/>
    <n v="0"/>
    <n v="0"/>
    <n v="0"/>
    <n v="0"/>
    <n v="2"/>
    <n v="0"/>
    <n v="0"/>
    <n v="0"/>
    <n v="0"/>
    <n v="0"/>
    <n v="2"/>
    <n v="0"/>
    <m/>
    <m/>
    <n v="0"/>
    <n v="2"/>
    <n v="2"/>
    <d v="2025-06-13T00:00:00"/>
    <m/>
    <m/>
    <s v="No"/>
    <m/>
    <n v="2"/>
  </r>
  <r>
    <n v="151"/>
    <s v="NC"/>
    <x v="1"/>
    <s v="NC-503"/>
    <s v="Submitted"/>
    <n v="2025"/>
    <x v="126"/>
    <n v="20089"/>
    <x v="179"/>
    <m/>
    <n v="20090"/>
    <d v="2025-01-29T00:00:00"/>
    <x v="3"/>
    <m/>
    <s v="#379025"/>
    <x v="2"/>
    <s v="C"/>
    <d v="2025-01-29T00:00:00"/>
    <x v="0"/>
    <d v="2019-01-30T00:00:00"/>
    <m/>
    <n v="0"/>
    <n v="0"/>
    <n v="0"/>
    <n v="0"/>
    <n v="0"/>
    <n v="0"/>
    <n v="0"/>
    <n v="0"/>
    <n v="0"/>
    <n v="0"/>
    <n v="0"/>
    <n v="0"/>
    <n v="0"/>
    <n v="0"/>
    <n v="0"/>
    <n v="0"/>
    <n v="0"/>
    <n v="0"/>
    <n v="0"/>
    <n v="0"/>
    <n v="0"/>
    <n v="0"/>
    <n v="0"/>
    <n v="0"/>
    <n v="0"/>
    <n v="0"/>
    <n v="0"/>
    <n v="0"/>
    <n v="0"/>
    <n v="0"/>
    <n v="0"/>
    <n v="0"/>
    <n v="0"/>
    <n v="0"/>
    <n v="0"/>
    <n v="0"/>
    <n v="0"/>
    <n v="0"/>
    <n v="0"/>
    <n v="0"/>
    <n v="1"/>
    <m/>
    <s v="SB-S"/>
    <x v="0"/>
    <s v="511 Old Central Grove Rd"/>
    <m/>
    <s v="Kannapolis"/>
    <s v="NC"/>
    <s v="#28083"/>
    <n v="0"/>
    <n v="0"/>
    <n v="0"/>
    <n v="0"/>
    <n v="0"/>
    <n v="6"/>
    <n v="0"/>
    <n v="0"/>
    <n v="0"/>
    <n v="0"/>
    <n v="0"/>
    <n v="6"/>
    <n v="0"/>
    <m/>
    <m/>
    <n v="0"/>
    <n v="6"/>
    <n v="6"/>
    <d v="2025-06-13T00:00:00"/>
    <m/>
    <m/>
    <s v="No"/>
    <m/>
    <n v="2"/>
  </r>
  <r>
    <n v="152"/>
    <s v="NC"/>
    <x v="1"/>
    <s v="NC-503"/>
    <s v="Submitted"/>
    <n v="2025"/>
    <x v="102"/>
    <n v="7035"/>
    <x v="180"/>
    <m/>
    <n v="20091"/>
    <d v="2025-01-29T00:00:00"/>
    <x v="3"/>
    <m/>
    <s v="#379153"/>
    <x v="2"/>
    <s v="C"/>
    <d v="2024-10-01T00:00:00"/>
    <x v="0"/>
    <d v="2019-01-30T00:00:00"/>
    <m/>
    <n v="0"/>
    <n v="0"/>
    <n v="0"/>
    <n v="0"/>
    <n v="0"/>
    <n v="0"/>
    <n v="0"/>
    <n v="0"/>
    <n v="0"/>
    <n v="0"/>
    <n v="0"/>
    <n v="0"/>
    <n v="0"/>
    <n v="0"/>
    <n v="0"/>
    <n v="0"/>
    <n v="0"/>
    <n v="0"/>
    <n v="0"/>
    <n v="0"/>
    <n v="0"/>
    <n v="0"/>
    <n v="0"/>
    <n v="0"/>
    <n v="0"/>
    <n v="0"/>
    <n v="0"/>
    <n v="0"/>
    <n v="0"/>
    <n v="0"/>
    <n v="0"/>
    <n v="0"/>
    <n v="0"/>
    <n v="0"/>
    <n v="0"/>
    <n v="0"/>
    <n v="0"/>
    <n v="0"/>
    <n v="0"/>
    <n v="0"/>
    <n v="1"/>
    <s v="Private"/>
    <s v="SB-S"/>
    <x v="0"/>
    <s v="252 School Street"/>
    <m/>
    <s v="Rockingham"/>
    <s v="NC"/>
    <s v="#28379"/>
    <n v="0"/>
    <n v="0"/>
    <n v="0"/>
    <n v="0"/>
    <n v="0"/>
    <n v="32"/>
    <n v="0"/>
    <n v="0"/>
    <n v="0"/>
    <n v="0"/>
    <n v="0"/>
    <n v="32"/>
    <n v="0"/>
    <m/>
    <m/>
    <n v="0"/>
    <n v="17"/>
    <n v="32"/>
    <d v="2025-06-13T00:00:00"/>
    <m/>
    <m/>
    <s v="No"/>
    <m/>
    <n v="2"/>
  </r>
  <r>
    <n v="153"/>
    <s v="NC"/>
    <x v="1"/>
    <s v="NC-503"/>
    <s v="Submitted"/>
    <n v="2025"/>
    <x v="127"/>
    <n v="20094"/>
    <x v="181"/>
    <m/>
    <n v="20095"/>
    <d v="2025-01-29T00:00:00"/>
    <x v="0"/>
    <m/>
    <s v="#379025"/>
    <x v="2"/>
    <s v="C"/>
    <d v="2025-01-29T00:00:00"/>
    <x v="0"/>
    <d v="2019-01-30T00:00:00"/>
    <m/>
    <n v="0"/>
    <n v="0"/>
    <n v="0"/>
    <n v="0"/>
    <n v="0"/>
    <n v="0"/>
    <n v="0"/>
    <n v="0"/>
    <n v="0"/>
    <n v="0"/>
    <n v="0"/>
    <n v="0"/>
    <n v="0"/>
    <n v="0"/>
    <n v="0"/>
    <n v="0"/>
    <n v="0"/>
    <n v="1"/>
    <n v="0"/>
    <n v="0"/>
    <n v="0"/>
    <n v="0"/>
    <n v="0"/>
    <n v="0"/>
    <n v="0"/>
    <n v="0"/>
    <n v="0"/>
    <n v="0"/>
    <n v="0"/>
    <n v="0"/>
    <n v="0"/>
    <n v="0"/>
    <n v="0"/>
    <n v="0"/>
    <n v="0"/>
    <n v="0"/>
    <n v="0"/>
    <n v="0"/>
    <n v="0"/>
    <n v="0"/>
    <n v="0"/>
    <m/>
    <s v="TB"/>
    <x v="0"/>
    <m/>
    <m/>
    <m/>
    <m/>
    <s v="#28027"/>
    <n v="0"/>
    <n v="0"/>
    <n v="0"/>
    <n v="0"/>
    <n v="0"/>
    <n v="12"/>
    <n v="12"/>
    <n v="0"/>
    <n v="0"/>
    <n v="0"/>
    <n v="0"/>
    <n v="12"/>
    <n v="0"/>
    <m/>
    <m/>
    <n v="0"/>
    <n v="8"/>
    <n v="12"/>
    <d v="2025-06-13T00:00:00"/>
    <m/>
    <s v="The project has chosen not to use HMIS at this time."/>
    <s v="No"/>
    <m/>
    <n v="2"/>
  </r>
  <r>
    <n v="154"/>
    <s v="NC"/>
    <x v="1"/>
    <s v="NC-503"/>
    <s v="Submitted"/>
    <n v="2025"/>
    <x v="53"/>
    <n v="4838"/>
    <x v="182"/>
    <m/>
    <n v="20129"/>
    <d v="2025-01-29T00:00:00"/>
    <x v="1"/>
    <s v="F"/>
    <s v="#379105"/>
    <x v="0"/>
    <s v="C"/>
    <d v="2023-01-01T00:00:00"/>
    <x v="0"/>
    <d v="2019-01-30T00:00:00"/>
    <m/>
    <n v="0"/>
    <n v="0"/>
    <n v="0"/>
    <n v="0"/>
    <n v="0"/>
    <n v="0"/>
    <n v="0"/>
    <n v="0"/>
    <n v="0"/>
    <n v="0"/>
    <n v="0"/>
    <n v="0"/>
    <n v="0"/>
    <n v="0"/>
    <n v="0"/>
    <n v="0"/>
    <n v="0"/>
    <n v="0"/>
    <n v="0"/>
    <n v="0"/>
    <n v="0"/>
    <n v="0"/>
    <n v="0"/>
    <n v="0"/>
    <n v="0"/>
    <n v="0"/>
    <n v="0"/>
    <n v="0"/>
    <n v="0"/>
    <n v="0"/>
    <n v="0"/>
    <n v="0"/>
    <n v="0"/>
    <n v="0"/>
    <n v="0"/>
    <n v="0"/>
    <n v="0"/>
    <n v="0"/>
    <n v="0"/>
    <n v="0"/>
    <n v="1"/>
    <m/>
    <s v="SB-S"/>
    <x v="0"/>
    <s v="507 S 3RD ST"/>
    <m/>
    <s v="Sanford"/>
    <s v="NC"/>
    <s v="#27332"/>
    <n v="6"/>
    <n v="1"/>
    <n v="0"/>
    <n v="0"/>
    <n v="0"/>
    <n v="12"/>
    <n v="0"/>
    <n v="0"/>
    <n v="0"/>
    <n v="0"/>
    <n v="0"/>
    <n v="18"/>
    <n v="0"/>
    <m/>
    <m/>
    <n v="0"/>
    <n v="8"/>
    <n v="18"/>
    <d v="2025-06-13T00:00:00"/>
    <m/>
    <m/>
    <s v="No"/>
    <m/>
    <n v="2"/>
  </r>
  <r>
    <n v="155"/>
    <s v="NC"/>
    <x v="1"/>
    <s v="NC-503"/>
    <s v="Submitted"/>
    <n v="2025"/>
    <x v="128"/>
    <n v="20132"/>
    <x v="183"/>
    <m/>
    <n v="20133"/>
    <d v="2025-01-29T00:00:00"/>
    <x v="3"/>
    <m/>
    <s v="#372406"/>
    <x v="0"/>
    <s v="C"/>
    <d v="2022-01-27T00:00:00"/>
    <x v="0"/>
    <d v="2019-01-30T00:00:00"/>
    <m/>
    <n v="0"/>
    <n v="0"/>
    <n v="0"/>
    <n v="0"/>
    <n v="0"/>
    <n v="0"/>
    <n v="0"/>
    <n v="0"/>
    <n v="0"/>
    <n v="0"/>
    <n v="0"/>
    <n v="0"/>
    <n v="0"/>
    <n v="0"/>
    <n v="0"/>
    <n v="0"/>
    <n v="0"/>
    <n v="0"/>
    <n v="0"/>
    <n v="0"/>
    <n v="0"/>
    <n v="0"/>
    <n v="0"/>
    <n v="0"/>
    <n v="0"/>
    <n v="0"/>
    <n v="0"/>
    <n v="0"/>
    <n v="0"/>
    <n v="0"/>
    <n v="0"/>
    <n v="0"/>
    <n v="0"/>
    <n v="0"/>
    <n v="0"/>
    <n v="0"/>
    <n v="0"/>
    <n v="0"/>
    <n v="0"/>
    <n v="0"/>
    <n v="1"/>
    <m/>
    <s v="SB-C"/>
    <x v="0"/>
    <s v="735 Rose Street"/>
    <m/>
    <s v="Rocky Mount"/>
    <s v="NC"/>
    <s v="#27801"/>
    <n v="0"/>
    <n v="0"/>
    <n v="0"/>
    <n v="0"/>
    <n v="0"/>
    <n v="4"/>
    <n v="4"/>
    <n v="0"/>
    <n v="0"/>
    <n v="0"/>
    <n v="0"/>
    <n v="4"/>
    <n v="0"/>
    <m/>
    <m/>
    <n v="0"/>
    <n v="3"/>
    <n v="4"/>
    <d v="2025-06-13T00:00:00"/>
    <m/>
    <m/>
    <s v="No"/>
    <m/>
    <n v="2"/>
  </r>
  <r>
    <n v="156"/>
    <s v="NC"/>
    <x v="1"/>
    <s v="NC-503"/>
    <s v="Submitted"/>
    <n v="2025"/>
    <x v="129"/>
    <n v="20134"/>
    <x v="184"/>
    <m/>
    <n v="20135"/>
    <d v="2025-01-29T00:00:00"/>
    <x v="3"/>
    <m/>
    <s v="#379057"/>
    <x v="2"/>
    <s v="C"/>
    <d v="2022-01-26T00:00:00"/>
    <x v="0"/>
    <d v="2019-04-26T00:00:00"/>
    <m/>
    <n v="0"/>
    <n v="0"/>
    <n v="0"/>
    <n v="0"/>
    <n v="0"/>
    <n v="0"/>
    <n v="0"/>
    <n v="0"/>
    <n v="0"/>
    <n v="0"/>
    <n v="0"/>
    <n v="0"/>
    <n v="0"/>
    <n v="0"/>
    <n v="0"/>
    <n v="0"/>
    <n v="0"/>
    <n v="0"/>
    <n v="0"/>
    <n v="0"/>
    <n v="0"/>
    <n v="0"/>
    <n v="0"/>
    <n v="0"/>
    <n v="0"/>
    <n v="0"/>
    <n v="0"/>
    <n v="0"/>
    <n v="0"/>
    <n v="0"/>
    <n v="0"/>
    <n v="0"/>
    <n v="0"/>
    <n v="0"/>
    <n v="0"/>
    <n v="0"/>
    <n v="0"/>
    <n v="0"/>
    <n v="0"/>
    <n v="0"/>
    <n v="1"/>
    <m/>
    <s v="SB-S"/>
    <x v="0"/>
    <s v="505 Blackwell Boulevard"/>
    <m/>
    <s v="Thomasville"/>
    <s v="NC"/>
    <s v="#27360"/>
    <n v="8"/>
    <n v="3"/>
    <n v="0"/>
    <n v="0"/>
    <n v="0"/>
    <n v="0"/>
    <n v="0"/>
    <n v="0"/>
    <n v="0"/>
    <n v="0"/>
    <n v="0"/>
    <n v="8"/>
    <n v="0"/>
    <m/>
    <m/>
    <n v="0"/>
    <n v="8"/>
    <n v="8"/>
    <d v="2025-06-13T00:00:00"/>
    <m/>
    <m/>
    <s v="No"/>
    <m/>
    <n v="2"/>
  </r>
  <r>
    <n v="157"/>
    <s v="NC"/>
    <x v="1"/>
    <s v="NC-503"/>
    <s v="Submitted"/>
    <n v="2025"/>
    <x v="130"/>
    <n v="20140"/>
    <x v="185"/>
    <m/>
    <n v="20141"/>
    <d v="2025-01-29T00:00:00"/>
    <x v="3"/>
    <m/>
    <s v="#379107"/>
    <x v="2"/>
    <s v="C"/>
    <d v="2024-01-31T00:00:00"/>
    <x v="0"/>
    <d v="2019-04-26T00:00:00"/>
    <m/>
    <n v="0"/>
    <n v="0"/>
    <n v="0"/>
    <n v="0"/>
    <n v="0"/>
    <n v="0"/>
    <n v="0"/>
    <n v="0"/>
    <n v="0"/>
    <n v="0"/>
    <n v="0"/>
    <n v="0"/>
    <n v="0"/>
    <n v="0"/>
    <n v="0"/>
    <n v="0"/>
    <n v="0"/>
    <n v="0"/>
    <n v="0"/>
    <n v="0"/>
    <n v="0"/>
    <n v="0"/>
    <n v="0"/>
    <n v="0"/>
    <n v="0"/>
    <n v="0"/>
    <n v="0"/>
    <n v="0"/>
    <n v="0"/>
    <n v="0"/>
    <n v="0"/>
    <n v="0"/>
    <n v="0"/>
    <n v="0"/>
    <n v="0"/>
    <n v="0"/>
    <n v="0"/>
    <n v="0"/>
    <n v="0"/>
    <n v="0"/>
    <n v="1"/>
    <m/>
    <s v="SB-C"/>
    <x v="0"/>
    <s v="2557 Cedar Dell Lane"/>
    <m/>
    <s v="Kinston"/>
    <s v="NC"/>
    <s v="#28504"/>
    <n v="38"/>
    <n v="19"/>
    <n v="0"/>
    <n v="0"/>
    <n v="0"/>
    <n v="0"/>
    <n v="0"/>
    <n v="0"/>
    <n v="0"/>
    <n v="0"/>
    <n v="0"/>
    <n v="38"/>
    <n v="0"/>
    <m/>
    <m/>
    <n v="0"/>
    <n v="21"/>
    <n v="38"/>
    <d v="2025-06-13T00:00:00"/>
    <m/>
    <m/>
    <s v="No"/>
    <m/>
    <n v="2"/>
  </r>
  <r>
    <n v="158"/>
    <s v="NC"/>
    <x v="1"/>
    <s v="NC-503"/>
    <s v="Submitted"/>
    <n v="2025"/>
    <x v="32"/>
    <n v="1757"/>
    <x v="186"/>
    <m/>
    <n v="20144"/>
    <d v="2025-01-29T00:00:00"/>
    <x v="2"/>
    <m/>
    <s v="#371452"/>
    <x v="0"/>
    <s v="C"/>
    <d v="2025-01-29T00:00:00"/>
    <x v="0"/>
    <d v="2020-01-01T00:00:00"/>
    <m/>
    <n v="0"/>
    <n v="1"/>
    <n v="0"/>
    <n v="0"/>
    <n v="0"/>
    <n v="0"/>
    <n v="0"/>
    <n v="0"/>
    <n v="0"/>
    <n v="0"/>
    <n v="0"/>
    <n v="0"/>
    <n v="0"/>
    <n v="0"/>
    <n v="0"/>
    <n v="0"/>
    <n v="0"/>
    <n v="0"/>
    <n v="0"/>
    <n v="0"/>
    <n v="0"/>
    <n v="0"/>
    <n v="0"/>
    <n v="0"/>
    <n v="0"/>
    <n v="0"/>
    <n v="0"/>
    <n v="0"/>
    <n v="0"/>
    <n v="0"/>
    <n v="0"/>
    <n v="0"/>
    <n v="0"/>
    <n v="0"/>
    <n v="0"/>
    <n v="0"/>
    <n v="0"/>
    <n v="0"/>
    <n v="0"/>
    <n v="0"/>
    <n v="0"/>
    <m/>
    <s v="TB"/>
    <x v="0"/>
    <s v="1210 Hargett St"/>
    <m/>
    <s v="Jacksonville"/>
    <s v="NC"/>
    <s v="#28540"/>
    <n v="0"/>
    <n v="0"/>
    <n v="0"/>
    <n v="0"/>
    <n v="0"/>
    <n v="3"/>
    <n v="0"/>
    <n v="0"/>
    <n v="0"/>
    <n v="0"/>
    <n v="0"/>
    <n v="3"/>
    <n v="0"/>
    <m/>
    <m/>
    <n v="0"/>
    <n v="3"/>
    <n v="3"/>
    <d v="2025-06-13T00:00:00"/>
    <m/>
    <m/>
    <s v="No"/>
    <m/>
    <n v="2"/>
  </r>
  <r>
    <n v="159"/>
    <s v="NC"/>
    <x v="1"/>
    <s v="NC-503"/>
    <s v="Submitted"/>
    <n v="2025"/>
    <x v="131"/>
    <n v="2137"/>
    <x v="187"/>
    <m/>
    <n v="20146"/>
    <d v="2025-01-29T00:00:00"/>
    <x v="1"/>
    <s v="V"/>
    <s v="#379139"/>
    <x v="0"/>
    <s v="C"/>
    <d v="2025-01-29T00:00:00"/>
    <x v="0"/>
    <d v="2020-01-01T00:00:00"/>
    <m/>
    <n v="1"/>
    <n v="0"/>
    <n v="0"/>
    <n v="0"/>
    <n v="0"/>
    <n v="0"/>
    <n v="0"/>
    <n v="0"/>
    <n v="0"/>
    <n v="0"/>
    <n v="0"/>
    <n v="0"/>
    <n v="0"/>
    <n v="0"/>
    <n v="0"/>
    <n v="0"/>
    <n v="0"/>
    <n v="0"/>
    <n v="0"/>
    <n v="0"/>
    <n v="0"/>
    <n v="0"/>
    <n v="0"/>
    <n v="0"/>
    <n v="0"/>
    <n v="0"/>
    <n v="0"/>
    <n v="0"/>
    <n v="0"/>
    <n v="0"/>
    <n v="0"/>
    <n v="0"/>
    <n v="0"/>
    <n v="0"/>
    <n v="0"/>
    <n v="0"/>
    <n v="0"/>
    <n v="0"/>
    <n v="0"/>
    <n v="0"/>
    <n v="0"/>
    <m/>
    <s v="TB"/>
    <x v="0"/>
    <s v="501 E Main St"/>
    <m/>
    <s v="Elizabeth City"/>
    <s v="NC"/>
    <s v="#27937"/>
    <n v="0"/>
    <n v="0"/>
    <n v="0"/>
    <n v="0"/>
    <n v="0"/>
    <n v="0"/>
    <n v="0"/>
    <n v="0"/>
    <n v="0"/>
    <n v="0"/>
    <n v="0"/>
    <n v="0"/>
    <n v="0"/>
    <m/>
    <m/>
    <n v="11"/>
    <n v="3"/>
    <n v="11"/>
    <d v="2025-06-13T00:00:00"/>
    <m/>
    <m/>
    <s v="No"/>
    <m/>
    <n v="2"/>
  </r>
  <r>
    <n v="160"/>
    <s v="NC"/>
    <x v="1"/>
    <s v="NC-503"/>
    <s v="Submitted"/>
    <n v="2025"/>
    <x v="131"/>
    <n v="2137"/>
    <x v="188"/>
    <m/>
    <n v="20147"/>
    <d v="2025-01-29T00:00:00"/>
    <x v="2"/>
    <m/>
    <s v="#379139"/>
    <x v="0"/>
    <s v="C"/>
    <d v="2025-01-29T00:00:00"/>
    <x v="0"/>
    <d v="2020-01-01T00:00:00"/>
    <m/>
    <n v="0"/>
    <n v="1"/>
    <n v="0"/>
    <n v="0"/>
    <n v="0"/>
    <n v="0"/>
    <n v="0"/>
    <n v="0"/>
    <n v="0"/>
    <n v="0"/>
    <n v="0"/>
    <n v="0"/>
    <n v="0"/>
    <n v="0"/>
    <n v="0"/>
    <n v="0"/>
    <n v="0"/>
    <n v="0"/>
    <n v="0"/>
    <n v="0"/>
    <n v="0"/>
    <n v="0"/>
    <n v="0"/>
    <n v="0"/>
    <n v="0"/>
    <n v="0"/>
    <n v="0"/>
    <n v="0"/>
    <n v="0"/>
    <n v="0"/>
    <n v="0"/>
    <n v="0"/>
    <n v="0"/>
    <n v="0"/>
    <n v="0"/>
    <n v="0"/>
    <n v="0"/>
    <n v="0"/>
    <n v="0"/>
    <n v="0"/>
    <n v="0"/>
    <m/>
    <s v="TB"/>
    <x v="0"/>
    <s v="501 E Main St"/>
    <m/>
    <s v="Elizabeth City"/>
    <s v="NC"/>
    <s v="#27937"/>
    <n v="4"/>
    <n v="1"/>
    <n v="0"/>
    <n v="0"/>
    <n v="0"/>
    <n v="0"/>
    <n v="0"/>
    <n v="0"/>
    <n v="0"/>
    <n v="0"/>
    <n v="0"/>
    <n v="4"/>
    <n v="0"/>
    <m/>
    <m/>
    <n v="0"/>
    <n v="4"/>
    <n v="4"/>
    <d v="2025-06-13T00:00:00"/>
    <m/>
    <m/>
    <s v="No"/>
    <m/>
    <n v="2"/>
  </r>
  <r>
    <n v="161"/>
    <s v="NC"/>
    <x v="1"/>
    <s v="NC-503"/>
    <s v="Submitted"/>
    <n v="2025"/>
    <x v="132"/>
    <n v="20148"/>
    <x v="189"/>
    <m/>
    <n v="20149"/>
    <d v="2025-01-29T00:00:00"/>
    <x v="2"/>
    <m/>
    <s v="#371644"/>
    <x v="0"/>
    <s v="C"/>
    <d v="2025-01-29T00:00:00"/>
    <x v="0"/>
    <d v="2020-01-01T00:00:00"/>
    <m/>
    <n v="0"/>
    <n v="1"/>
    <n v="0"/>
    <n v="0"/>
    <n v="0"/>
    <n v="0"/>
    <n v="0"/>
    <n v="0"/>
    <n v="0"/>
    <n v="0"/>
    <n v="0"/>
    <n v="0"/>
    <n v="0"/>
    <n v="0"/>
    <n v="0"/>
    <n v="0"/>
    <n v="0"/>
    <n v="0"/>
    <n v="0"/>
    <n v="0"/>
    <n v="0"/>
    <n v="0"/>
    <n v="0"/>
    <n v="0"/>
    <n v="0"/>
    <n v="0"/>
    <n v="0"/>
    <n v="0"/>
    <n v="0"/>
    <n v="0"/>
    <n v="0"/>
    <n v="0"/>
    <n v="0"/>
    <n v="0"/>
    <n v="0"/>
    <n v="0"/>
    <n v="0"/>
    <n v="0"/>
    <n v="0"/>
    <n v="0"/>
    <n v="0"/>
    <m/>
    <s v="TB"/>
    <x v="0"/>
    <s v="309 Summit"/>
    <m/>
    <s v="Kinston"/>
    <s v="NC"/>
    <s v="#28501"/>
    <n v="0"/>
    <n v="0"/>
    <n v="0"/>
    <n v="0"/>
    <n v="0"/>
    <n v="5"/>
    <n v="0"/>
    <n v="0"/>
    <n v="0"/>
    <n v="0"/>
    <n v="0"/>
    <n v="5"/>
    <n v="0"/>
    <m/>
    <m/>
    <n v="0"/>
    <n v="5"/>
    <n v="5"/>
    <d v="2025-06-13T00:00:00"/>
    <m/>
    <m/>
    <s v="No"/>
    <m/>
    <n v="2"/>
  </r>
  <r>
    <n v="162"/>
    <s v="NC"/>
    <x v="1"/>
    <s v="NC-503"/>
    <s v="Submitted"/>
    <n v="2025"/>
    <x v="84"/>
    <n v="1786"/>
    <x v="190"/>
    <m/>
    <n v="20153"/>
    <d v="2025-01-29T00:00:00"/>
    <x v="2"/>
    <m/>
    <s v="#379147"/>
    <x v="0"/>
    <s v="C"/>
    <d v="2025-01-29T00:00:00"/>
    <x v="0"/>
    <d v="2019-12-01T00:00:00"/>
    <m/>
    <n v="0"/>
    <n v="0"/>
    <n v="0"/>
    <n v="0"/>
    <n v="0"/>
    <n v="0"/>
    <n v="0"/>
    <n v="1"/>
    <n v="0"/>
    <n v="0"/>
    <n v="0"/>
    <n v="0"/>
    <n v="0"/>
    <n v="0"/>
    <n v="0"/>
    <n v="0"/>
    <n v="0"/>
    <n v="0"/>
    <n v="0"/>
    <n v="0"/>
    <n v="0"/>
    <n v="0"/>
    <n v="0"/>
    <n v="0"/>
    <n v="0"/>
    <n v="0"/>
    <n v="0"/>
    <n v="0"/>
    <n v="0"/>
    <n v="0"/>
    <n v="0"/>
    <n v="0"/>
    <n v="0"/>
    <n v="0"/>
    <n v="0"/>
    <n v="0"/>
    <n v="0"/>
    <n v="0"/>
    <n v="0"/>
    <n v="0"/>
    <n v="0"/>
    <m/>
    <s v="TB"/>
    <x v="0"/>
    <s v="1717 W. 5th Street, Greeville, NC 27834"/>
    <m/>
    <s v="Greenville"/>
    <s v="NC"/>
    <s v="#27834"/>
    <n v="13"/>
    <n v="4"/>
    <n v="0"/>
    <n v="0"/>
    <n v="0"/>
    <n v="6"/>
    <n v="0"/>
    <n v="0"/>
    <n v="0"/>
    <n v="0"/>
    <n v="0"/>
    <n v="19"/>
    <n v="0"/>
    <m/>
    <m/>
    <n v="0"/>
    <n v="19"/>
    <n v="19"/>
    <d v="2025-06-13T00:00:00"/>
    <m/>
    <m/>
    <s v="No"/>
    <m/>
    <n v="2"/>
  </r>
  <r>
    <n v="163"/>
    <s v="NC"/>
    <x v="1"/>
    <s v="NC-503"/>
    <s v="Submitted"/>
    <n v="2025"/>
    <x v="125"/>
    <n v="20012"/>
    <x v="191"/>
    <m/>
    <n v="20163"/>
    <d v="2025-01-29T00:00:00"/>
    <x v="1"/>
    <s v="V"/>
    <s v="#379099"/>
    <x v="0"/>
    <s v="C"/>
    <d v="2025-01-29T00:00:00"/>
    <x v="0"/>
    <d v="2020-01-01T00:00:00"/>
    <m/>
    <n v="1"/>
    <n v="0"/>
    <n v="1"/>
    <n v="0"/>
    <n v="0"/>
    <n v="0"/>
    <n v="0"/>
    <n v="0"/>
    <n v="0"/>
    <n v="0"/>
    <n v="0"/>
    <n v="0"/>
    <n v="0"/>
    <n v="0"/>
    <n v="0"/>
    <n v="0"/>
    <n v="0"/>
    <n v="0"/>
    <n v="0"/>
    <n v="0"/>
    <n v="0"/>
    <n v="0"/>
    <n v="0"/>
    <n v="0"/>
    <n v="0"/>
    <n v="0"/>
    <n v="0"/>
    <n v="0"/>
    <n v="0"/>
    <n v="0"/>
    <n v="0"/>
    <n v="0"/>
    <n v="0"/>
    <n v="0"/>
    <n v="0"/>
    <n v="0"/>
    <n v="0"/>
    <n v="0"/>
    <n v="0"/>
    <n v="0"/>
    <n v="0"/>
    <m/>
    <s v="TB"/>
    <x v="0"/>
    <s v="563 W Main St STE 2"/>
    <m/>
    <s v="Sylva"/>
    <s v="NC"/>
    <s v="#28779"/>
    <n v="0"/>
    <n v="0"/>
    <n v="0"/>
    <n v="0"/>
    <n v="0"/>
    <n v="0"/>
    <n v="0"/>
    <n v="0"/>
    <n v="0"/>
    <n v="0"/>
    <n v="0"/>
    <n v="0"/>
    <n v="0"/>
    <m/>
    <m/>
    <n v="38"/>
    <n v="38"/>
    <n v="38"/>
    <d v="2025-06-13T00:00:00"/>
    <m/>
    <m/>
    <s v="No"/>
    <m/>
    <n v="2"/>
  </r>
  <r>
    <n v="164"/>
    <s v="NC"/>
    <x v="1"/>
    <s v="NC-503"/>
    <s v="Submitted"/>
    <n v="2025"/>
    <x v="133"/>
    <n v="20168"/>
    <x v="192"/>
    <m/>
    <n v="20169"/>
    <d v="2025-01-29T00:00:00"/>
    <x v="3"/>
    <m/>
    <s v="#379153"/>
    <x v="2"/>
    <s v="C"/>
    <d v="2025-01-29T00:00:00"/>
    <x v="0"/>
    <d v="2020-01-29T00:00:00"/>
    <m/>
    <n v="0"/>
    <n v="0"/>
    <n v="0"/>
    <n v="0"/>
    <n v="0"/>
    <n v="0"/>
    <n v="0"/>
    <n v="0"/>
    <n v="0"/>
    <n v="0"/>
    <n v="0"/>
    <n v="0"/>
    <n v="0"/>
    <n v="0"/>
    <n v="0"/>
    <n v="0"/>
    <n v="0"/>
    <n v="0"/>
    <n v="0"/>
    <n v="0"/>
    <n v="0"/>
    <n v="0"/>
    <n v="0"/>
    <n v="0"/>
    <n v="0"/>
    <n v="0"/>
    <n v="0"/>
    <n v="0"/>
    <n v="0"/>
    <n v="0"/>
    <n v="0"/>
    <n v="0"/>
    <n v="0"/>
    <n v="0"/>
    <n v="0"/>
    <n v="0"/>
    <n v="0"/>
    <n v="0"/>
    <n v="0"/>
    <n v="0"/>
    <n v="1"/>
    <m/>
    <s v="SB-S"/>
    <x v="0"/>
    <s v="440 Battley Dairy Rd"/>
    <m/>
    <s v="Hamlet"/>
    <s v="NC"/>
    <s v="#28345"/>
    <n v="5"/>
    <n v="2"/>
    <n v="0"/>
    <n v="0"/>
    <n v="0"/>
    <n v="5"/>
    <n v="0"/>
    <n v="0"/>
    <n v="0"/>
    <n v="0"/>
    <n v="0"/>
    <n v="10"/>
    <n v="0"/>
    <m/>
    <m/>
    <n v="0"/>
    <n v="10"/>
    <n v="10"/>
    <d v="2025-06-13T00:00:00"/>
    <m/>
    <m/>
    <s v="No"/>
    <m/>
    <n v="2"/>
  </r>
  <r>
    <n v="165"/>
    <s v="NC"/>
    <x v="1"/>
    <s v="NC-503"/>
    <s v="Submitted"/>
    <n v="2025"/>
    <x v="104"/>
    <n v="7054"/>
    <x v="193"/>
    <m/>
    <n v="20238"/>
    <d v="2025-01-29T00:00:00"/>
    <x v="1"/>
    <s v="F"/>
    <s v="#379087"/>
    <x v="0"/>
    <s v="C"/>
    <d v="2023-01-25T00:00:00"/>
    <x v="0"/>
    <d v="2010-01-01T00:00:00"/>
    <m/>
    <n v="0"/>
    <n v="0"/>
    <n v="0"/>
    <n v="0"/>
    <n v="0"/>
    <n v="0"/>
    <n v="0"/>
    <n v="0"/>
    <n v="0"/>
    <n v="0"/>
    <n v="0"/>
    <n v="0"/>
    <n v="0"/>
    <n v="0"/>
    <n v="0"/>
    <n v="0"/>
    <n v="0"/>
    <n v="0"/>
    <n v="0"/>
    <n v="0"/>
    <n v="0"/>
    <n v="0"/>
    <n v="0"/>
    <n v="0"/>
    <n v="0"/>
    <n v="0"/>
    <n v="0"/>
    <n v="0"/>
    <n v="0"/>
    <n v="0"/>
    <n v="0"/>
    <n v="0"/>
    <n v="0"/>
    <n v="0"/>
    <n v="0"/>
    <n v="0"/>
    <n v="0"/>
    <n v="0"/>
    <n v="0"/>
    <n v="0"/>
    <n v="1"/>
    <s v="Private FUnds"/>
    <s v="SB-S"/>
    <x v="0"/>
    <s v="179 Hemlock St"/>
    <m/>
    <s v="Waynesville"/>
    <s v="NC"/>
    <s v="#28786"/>
    <n v="0"/>
    <n v="0"/>
    <n v="0"/>
    <n v="0"/>
    <n v="0"/>
    <n v="32"/>
    <n v="0"/>
    <n v="0"/>
    <n v="0"/>
    <n v="0"/>
    <n v="0"/>
    <n v="32"/>
    <n v="0"/>
    <m/>
    <m/>
    <n v="0"/>
    <n v="26"/>
    <n v="32"/>
    <d v="2025-06-13T00:00:00"/>
    <m/>
    <m/>
    <s v="No"/>
    <m/>
    <n v="2"/>
  </r>
  <r>
    <n v="166"/>
    <s v="NC"/>
    <x v="1"/>
    <s v="NC-503"/>
    <s v="Submitted"/>
    <n v="2025"/>
    <x v="104"/>
    <n v="7054"/>
    <x v="194"/>
    <m/>
    <n v="20239"/>
    <d v="2025-01-29T00:00:00"/>
    <x v="1"/>
    <s v="F"/>
    <s v="#379087"/>
    <x v="0"/>
    <s v="C"/>
    <d v="2023-01-25T00:00:00"/>
    <x v="0"/>
    <d v="2020-01-01T00:00:00"/>
    <m/>
    <n v="0"/>
    <n v="0"/>
    <n v="0"/>
    <n v="0"/>
    <n v="0"/>
    <n v="0"/>
    <n v="0"/>
    <n v="0"/>
    <n v="0"/>
    <n v="0"/>
    <n v="0"/>
    <n v="0"/>
    <n v="0"/>
    <n v="0"/>
    <n v="0"/>
    <n v="0"/>
    <n v="0"/>
    <n v="0"/>
    <n v="0"/>
    <n v="0"/>
    <n v="0"/>
    <n v="0"/>
    <n v="0"/>
    <n v="0"/>
    <n v="0"/>
    <n v="0"/>
    <n v="0"/>
    <n v="0"/>
    <n v="0"/>
    <n v="0"/>
    <n v="0"/>
    <n v="0"/>
    <n v="0"/>
    <n v="0"/>
    <n v="0"/>
    <n v="0"/>
    <n v="0"/>
    <n v="0"/>
    <n v="0"/>
    <n v="0"/>
    <n v="1"/>
    <s v="Private FUnds"/>
    <s v="SB-S"/>
    <x v="0"/>
    <s v="179 Hemlock St"/>
    <m/>
    <s v="Waynesville"/>
    <s v="NC"/>
    <s v="#28786"/>
    <n v="0"/>
    <n v="0"/>
    <n v="0"/>
    <n v="0"/>
    <n v="0"/>
    <n v="28"/>
    <n v="0"/>
    <n v="0"/>
    <n v="0"/>
    <n v="0"/>
    <n v="0"/>
    <n v="28"/>
    <n v="0"/>
    <m/>
    <m/>
    <n v="0"/>
    <n v="11"/>
    <n v="28"/>
    <d v="2025-06-13T00:00:00"/>
    <m/>
    <m/>
    <s v="No"/>
    <m/>
    <n v="2"/>
  </r>
  <r>
    <n v="167"/>
    <s v="NC"/>
    <x v="1"/>
    <s v="NC-503"/>
    <s v="Submitted"/>
    <n v="2025"/>
    <x v="104"/>
    <n v="7054"/>
    <x v="195"/>
    <m/>
    <n v="20240"/>
    <d v="2025-01-29T00:00:00"/>
    <x v="1"/>
    <s v="F"/>
    <s v="#379087"/>
    <x v="2"/>
    <s v="C"/>
    <d v="2025-01-29T00:00:00"/>
    <x v="0"/>
    <d v="2010-01-01T00:00:00"/>
    <m/>
    <n v="0"/>
    <n v="0"/>
    <n v="0"/>
    <n v="0"/>
    <n v="0"/>
    <n v="0"/>
    <n v="0"/>
    <n v="0"/>
    <n v="0"/>
    <n v="0"/>
    <n v="0"/>
    <n v="0"/>
    <n v="0"/>
    <n v="0"/>
    <n v="0"/>
    <n v="0"/>
    <n v="0"/>
    <n v="0"/>
    <n v="0"/>
    <n v="0"/>
    <n v="0"/>
    <n v="0"/>
    <n v="0"/>
    <n v="0"/>
    <n v="0"/>
    <n v="0"/>
    <n v="0"/>
    <n v="0"/>
    <n v="0"/>
    <n v="0"/>
    <n v="0"/>
    <n v="0"/>
    <n v="0"/>
    <n v="0"/>
    <n v="0"/>
    <n v="0"/>
    <n v="0"/>
    <n v="0"/>
    <n v="0"/>
    <n v="0"/>
    <n v="1"/>
    <s v="Private FUnds"/>
    <s v="SB-S"/>
    <x v="0"/>
    <s v="179 Hemlock St"/>
    <m/>
    <s v="Waynesville"/>
    <s v="NC"/>
    <s v="#28786"/>
    <n v="0"/>
    <n v="0"/>
    <n v="0"/>
    <n v="0"/>
    <n v="0"/>
    <n v="0"/>
    <n v="0"/>
    <n v="0"/>
    <n v="0"/>
    <n v="0"/>
    <n v="0"/>
    <n v="0"/>
    <n v="0"/>
    <m/>
    <m/>
    <n v="2"/>
    <n v="2"/>
    <n v="2"/>
    <d v="2025-06-13T00:00:00"/>
    <m/>
    <m/>
    <s v="No"/>
    <m/>
    <n v="2"/>
  </r>
  <r>
    <n v="168"/>
    <s v="NC"/>
    <x v="1"/>
    <s v="NC-503"/>
    <s v="Submitted"/>
    <n v="2025"/>
    <x v="134"/>
    <n v="7031"/>
    <x v="196"/>
    <m/>
    <n v="20313"/>
    <d v="2025-01-29T00:00:00"/>
    <x v="1"/>
    <s v="F"/>
    <s v="#372406"/>
    <x v="0"/>
    <s v="C"/>
    <d v="2024-01-31T00:00:00"/>
    <x v="0"/>
    <d v="2020-04-01T00:00:00"/>
    <m/>
    <n v="1"/>
    <n v="0"/>
    <n v="0"/>
    <n v="0"/>
    <n v="0"/>
    <n v="0"/>
    <n v="0"/>
    <n v="0"/>
    <n v="0"/>
    <n v="0"/>
    <n v="0"/>
    <n v="0"/>
    <n v="0"/>
    <n v="0"/>
    <n v="0"/>
    <n v="0"/>
    <n v="0"/>
    <n v="0"/>
    <n v="0"/>
    <n v="0"/>
    <n v="0"/>
    <n v="0"/>
    <n v="0"/>
    <n v="0"/>
    <n v="0"/>
    <n v="0"/>
    <n v="0"/>
    <n v="0"/>
    <n v="0"/>
    <n v="0"/>
    <n v="0"/>
    <n v="0"/>
    <n v="0"/>
    <n v="0"/>
    <n v="0"/>
    <n v="0"/>
    <n v="0"/>
    <n v="0"/>
    <n v="0"/>
    <n v="0"/>
    <n v="0"/>
    <m/>
    <s v="SB-C"/>
    <x v="0"/>
    <s v="911-915 Sunset Ave"/>
    <m/>
    <s v="Rocky Mount"/>
    <s v="NC"/>
    <s v="#27804"/>
    <n v="0"/>
    <n v="0"/>
    <n v="0"/>
    <n v="0"/>
    <n v="0"/>
    <n v="12"/>
    <n v="0"/>
    <n v="0"/>
    <n v="0"/>
    <n v="0"/>
    <n v="0"/>
    <n v="12"/>
    <n v="0"/>
    <m/>
    <m/>
    <n v="0"/>
    <n v="7"/>
    <n v="12"/>
    <d v="2025-06-13T00:00:00"/>
    <m/>
    <m/>
    <s v="No"/>
    <m/>
    <n v="2"/>
  </r>
  <r>
    <n v="169"/>
    <s v="NC"/>
    <x v="1"/>
    <s v="NC-503"/>
    <s v="Submitted"/>
    <n v="2025"/>
    <x v="135"/>
    <n v="20330"/>
    <x v="197"/>
    <m/>
    <n v="20331"/>
    <d v="2025-01-29T00:00:00"/>
    <x v="1"/>
    <s v="F"/>
    <s v="#379181"/>
    <x v="0"/>
    <s v="C"/>
    <d v="2024-01-31T00:00:00"/>
    <x v="0"/>
    <d v="2017-09-01T00:00:00"/>
    <m/>
    <n v="0"/>
    <n v="0"/>
    <n v="0"/>
    <n v="0"/>
    <n v="0"/>
    <n v="0"/>
    <n v="0"/>
    <n v="0"/>
    <n v="0"/>
    <n v="0"/>
    <n v="0"/>
    <n v="0"/>
    <n v="0"/>
    <n v="0"/>
    <n v="0"/>
    <n v="0"/>
    <n v="0"/>
    <n v="0"/>
    <n v="0"/>
    <n v="0"/>
    <n v="0"/>
    <n v="0"/>
    <n v="0"/>
    <n v="0"/>
    <n v="0"/>
    <n v="0"/>
    <n v="0"/>
    <n v="0"/>
    <n v="0"/>
    <n v="0"/>
    <n v="0"/>
    <n v="0"/>
    <n v="0"/>
    <n v="0"/>
    <n v="0"/>
    <n v="0"/>
    <n v="0"/>
    <n v="0"/>
    <n v="0"/>
    <n v="0"/>
    <n v="1"/>
    <s v="Private"/>
    <s v="SB-S"/>
    <x v="0"/>
    <s v="940 County Home Rd"/>
    <m/>
    <s v="Henderson"/>
    <s v="NC"/>
    <s v="#27536"/>
    <n v="24"/>
    <n v="7"/>
    <n v="0"/>
    <n v="0"/>
    <n v="0"/>
    <n v="3"/>
    <n v="0"/>
    <n v="0"/>
    <n v="0"/>
    <n v="0"/>
    <n v="0"/>
    <n v="27"/>
    <n v="0"/>
    <m/>
    <m/>
    <n v="0"/>
    <n v="24"/>
    <n v="27"/>
    <d v="2025-06-13T00:00:00"/>
    <m/>
    <m/>
    <s v="No"/>
    <m/>
    <n v="2"/>
  </r>
  <r>
    <n v="170"/>
    <s v="NC"/>
    <x v="1"/>
    <s v="NC-503"/>
    <s v="Submitted"/>
    <n v="2025"/>
    <x v="19"/>
    <n v="1045"/>
    <x v="198"/>
    <m/>
    <n v="20343"/>
    <d v="2025-01-29T00:00:00"/>
    <x v="3"/>
    <m/>
    <s v="#379159"/>
    <x v="0"/>
    <s v="C"/>
    <d v="2021-01-27T00:00:00"/>
    <x v="0"/>
    <d v="2020-10-15T00:00:00"/>
    <m/>
    <n v="0"/>
    <n v="0"/>
    <n v="0"/>
    <n v="0"/>
    <n v="0"/>
    <n v="0"/>
    <n v="0"/>
    <n v="0"/>
    <n v="0"/>
    <n v="0"/>
    <n v="0"/>
    <n v="0"/>
    <n v="0"/>
    <n v="0"/>
    <n v="0"/>
    <n v="0"/>
    <n v="0"/>
    <n v="0"/>
    <n v="0"/>
    <n v="0"/>
    <n v="0"/>
    <n v="0"/>
    <n v="0"/>
    <n v="1"/>
    <n v="0"/>
    <n v="0"/>
    <n v="0"/>
    <n v="0"/>
    <n v="0"/>
    <n v="0"/>
    <n v="0"/>
    <n v="0"/>
    <n v="0"/>
    <n v="0"/>
    <n v="0"/>
    <n v="0"/>
    <n v="0"/>
    <n v="0"/>
    <n v="0"/>
    <n v="0"/>
    <n v="0"/>
    <m/>
    <s v="SB-C"/>
    <x v="0"/>
    <s v="217 North Long Street"/>
    <m/>
    <s v="Salisbury"/>
    <s v="NC"/>
    <s v="#28144"/>
    <n v="2"/>
    <n v="1"/>
    <n v="2"/>
    <n v="0"/>
    <n v="0"/>
    <n v="9"/>
    <n v="0"/>
    <n v="0"/>
    <n v="0"/>
    <n v="0"/>
    <n v="0"/>
    <n v="11"/>
    <n v="0"/>
    <m/>
    <m/>
    <n v="0"/>
    <n v="7"/>
    <n v="11"/>
    <d v="2025-06-13T00:00:00"/>
    <m/>
    <m/>
    <s v="No"/>
    <m/>
    <n v="2"/>
  </r>
  <r>
    <n v="171"/>
    <s v="NC"/>
    <x v="1"/>
    <s v="NC-503"/>
    <s v="Submitted"/>
    <n v="2025"/>
    <x v="106"/>
    <n v="7140"/>
    <x v="199"/>
    <m/>
    <n v="20345"/>
    <d v="2025-01-29T00:00:00"/>
    <x v="0"/>
    <m/>
    <s v="#379027"/>
    <x v="2"/>
    <s v="C"/>
    <d v="2025-01-29T00:00:00"/>
    <x v="0"/>
    <d v="2020-01-29T00:00:00"/>
    <m/>
    <n v="0"/>
    <n v="0"/>
    <n v="0"/>
    <n v="0"/>
    <n v="0"/>
    <n v="0"/>
    <n v="0"/>
    <n v="0"/>
    <n v="0"/>
    <n v="0"/>
    <n v="0"/>
    <n v="0"/>
    <n v="0"/>
    <n v="0"/>
    <n v="0"/>
    <n v="0"/>
    <n v="0"/>
    <n v="1"/>
    <n v="0"/>
    <n v="0"/>
    <n v="0"/>
    <n v="0"/>
    <n v="0"/>
    <n v="0"/>
    <n v="0"/>
    <n v="0"/>
    <n v="0"/>
    <n v="0"/>
    <n v="0"/>
    <n v="0"/>
    <n v="0"/>
    <n v="0"/>
    <n v="0"/>
    <n v="0"/>
    <n v="0"/>
    <n v="0"/>
    <n v="0"/>
    <n v="0"/>
    <n v="0"/>
    <n v="0"/>
    <n v="0"/>
    <m/>
    <s v="TB"/>
    <x v="0"/>
    <m/>
    <m/>
    <m/>
    <m/>
    <s v="#28630"/>
    <n v="0"/>
    <n v="0"/>
    <n v="0"/>
    <n v="0"/>
    <n v="0"/>
    <n v="7"/>
    <n v="7"/>
    <n v="0"/>
    <n v="0"/>
    <n v="0"/>
    <n v="0"/>
    <n v="7"/>
    <n v="0"/>
    <m/>
    <m/>
    <n v="0"/>
    <n v="7"/>
    <n v="7"/>
    <d v="2025-06-13T00:00:00"/>
    <s v="Voucher turnover results in a different distribution of vouchers."/>
    <s v="The project has chosen not to use HMIS at this time."/>
    <s v="No"/>
    <m/>
    <n v="2"/>
  </r>
  <r>
    <n v="172"/>
    <s v="NC"/>
    <x v="1"/>
    <s v="NC-503"/>
    <s v="Submitted"/>
    <n v="2025"/>
    <x v="106"/>
    <n v="7140"/>
    <x v="200"/>
    <m/>
    <n v="20346"/>
    <d v="2025-01-29T00:00:00"/>
    <x v="0"/>
    <m/>
    <s v="#379175"/>
    <x v="2"/>
    <s v="C"/>
    <d v="2025-01-29T00:00:00"/>
    <x v="0"/>
    <d v="2020-01-29T00:00:00"/>
    <m/>
    <n v="0"/>
    <n v="0"/>
    <n v="0"/>
    <n v="0"/>
    <n v="0"/>
    <n v="0"/>
    <n v="0"/>
    <n v="0"/>
    <n v="0"/>
    <n v="0"/>
    <n v="0"/>
    <n v="0"/>
    <n v="0"/>
    <n v="0"/>
    <n v="0"/>
    <n v="0"/>
    <n v="0"/>
    <n v="1"/>
    <n v="0"/>
    <n v="0"/>
    <n v="0"/>
    <n v="0"/>
    <n v="0"/>
    <n v="0"/>
    <n v="0"/>
    <n v="0"/>
    <n v="0"/>
    <n v="0"/>
    <n v="0"/>
    <n v="0"/>
    <n v="0"/>
    <n v="0"/>
    <n v="0"/>
    <n v="0"/>
    <n v="0"/>
    <n v="0"/>
    <n v="0"/>
    <n v="0"/>
    <n v="0"/>
    <n v="0"/>
    <n v="0"/>
    <m/>
    <s v="TB"/>
    <x v="0"/>
    <m/>
    <m/>
    <m/>
    <m/>
    <s v="#28712"/>
    <n v="0"/>
    <n v="0"/>
    <n v="0"/>
    <n v="0"/>
    <n v="0"/>
    <n v="2"/>
    <n v="2"/>
    <n v="0"/>
    <n v="0"/>
    <n v="0"/>
    <n v="0"/>
    <n v="2"/>
    <n v="0"/>
    <m/>
    <m/>
    <n v="0"/>
    <n v="1"/>
    <n v="2"/>
    <d v="2025-06-13T00:00:00"/>
    <s v="Voucher turnover results in a different distribution of vouchers."/>
    <s v="The project has chosen not to use HMIS at this time."/>
    <s v="No"/>
    <m/>
    <n v="2"/>
  </r>
  <r>
    <n v="173"/>
    <s v="NC"/>
    <x v="1"/>
    <s v="NC-503"/>
    <s v="Submitted"/>
    <n v="2025"/>
    <x v="136"/>
    <n v="20054"/>
    <x v="201"/>
    <m/>
    <n v="20349"/>
    <d v="2025-01-29T00:00:00"/>
    <x v="0"/>
    <m/>
    <s v="#379065"/>
    <x v="2"/>
    <s v="C"/>
    <d v="2025-01-29T00:00:00"/>
    <x v="0"/>
    <d v="2020-01-29T00:00:00"/>
    <m/>
    <n v="0"/>
    <n v="0"/>
    <n v="0"/>
    <n v="0"/>
    <n v="0"/>
    <n v="0"/>
    <n v="0"/>
    <n v="0"/>
    <n v="0"/>
    <n v="0"/>
    <n v="0"/>
    <n v="0"/>
    <n v="0"/>
    <n v="0"/>
    <n v="0"/>
    <n v="0"/>
    <n v="0"/>
    <n v="1"/>
    <n v="0"/>
    <n v="0"/>
    <n v="0"/>
    <n v="0"/>
    <n v="0"/>
    <n v="0"/>
    <n v="0"/>
    <n v="0"/>
    <n v="0"/>
    <n v="0"/>
    <n v="0"/>
    <n v="0"/>
    <n v="0"/>
    <n v="0"/>
    <n v="0"/>
    <n v="0"/>
    <n v="0"/>
    <n v="0"/>
    <n v="0"/>
    <n v="0"/>
    <n v="0"/>
    <n v="0"/>
    <n v="0"/>
    <m/>
    <s v="TB"/>
    <x v="0"/>
    <m/>
    <m/>
    <m/>
    <m/>
    <s v="#27801"/>
    <n v="0"/>
    <n v="0"/>
    <n v="0"/>
    <n v="0"/>
    <n v="0"/>
    <n v="1"/>
    <n v="1"/>
    <n v="0"/>
    <n v="0"/>
    <n v="0"/>
    <n v="0"/>
    <n v="1"/>
    <n v="0"/>
    <m/>
    <m/>
    <n v="0"/>
    <n v="1"/>
    <n v="1"/>
    <d v="2025-06-13T00:00:00"/>
    <s v="Voucher turnover results in a different distribution of vouchers."/>
    <s v="The project has chosen not to use HMIS at this time."/>
    <s v="No"/>
    <m/>
    <n v="2"/>
  </r>
  <r>
    <n v="174"/>
    <s v="NC"/>
    <x v="1"/>
    <s v="NC-503"/>
    <s v="Submitted"/>
    <n v="2025"/>
    <x v="136"/>
    <n v="20054"/>
    <x v="202"/>
    <m/>
    <n v="20352"/>
    <d v="2025-01-29T00:00:00"/>
    <x v="0"/>
    <m/>
    <s v="#379195"/>
    <x v="2"/>
    <s v="C"/>
    <d v="2025-01-29T00:00:00"/>
    <x v="0"/>
    <d v="2020-01-29T00:00:00"/>
    <m/>
    <n v="0"/>
    <n v="0"/>
    <n v="0"/>
    <n v="0"/>
    <n v="0"/>
    <n v="0"/>
    <n v="0"/>
    <n v="0"/>
    <n v="0"/>
    <n v="0"/>
    <n v="0"/>
    <n v="0"/>
    <n v="0"/>
    <n v="0"/>
    <n v="0"/>
    <n v="0"/>
    <n v="0"/>
    <n v="1"/>
    <n v="0"/>
    <n v="0"/>
    <n v="0"/>
    <n v="0"/>
    <n v="0"/>
    <n v="0"/>
    <n v="0"/>
    <n v="0"/>
    <n v="0"/>
    <n v="0"/>
    <n v="0"/>
    <n v="0"/>
    <n v="0"/>
    <n v="0"/>
    <n v="0"/>
    <n v="0"/>
    <n v="0"/>
    <n v="0"/>
    <n v="0"/>
    <n v="0"/>
    <n v="0"/>
    <n v="0"/>
    <n v="0"/>
    <m/>
    <s v="TB"/>
    <x v="0"/>
    <m/>
    <m/>
    <m/>
    <m/>
    <s v="#27893"/>
    <n v="0"/>
    <n v="0"/>
    <n v="0"/>
    <n v="0"/>
    <n v="0"/>
    <n v="1"/>
    <n v="1"/>
    <n v="0"/>
    <n v="0"/>
    <n v="0"/>
    <n v="0"/>
    <n v="1"/>
    <n v="0"/>
    <m/>
    <m/>
    <n v="0"/>
    <n v="1"/>
    <n v="1"/>
    <d v="2025-06-13T00:00:00"/>
    <s v="Voucher turnover results in a different distribution of vouchers."/>
    <s v="The project has chosen not to use HMIS at this time."/>
    <s v="No"/>
    <m/>
    <n v="2"/>
  </r>
  <r>
    <n v="175"/>
    <s v="NC"/>
    <x v="1"/>
    <s v="NC-503"/>
    <s v="Submitted"/>
    <n v="2025"/>
    <x v="24"/>
    <n v="4721"/>
    <x v="203"/>
    <m/>
    <n v="20364"/>
    <d v="2025-01-29T00:00:00"/>
    <x v="2"/>
    <m/>
    <s v="#379133"/>
    <x v="0"/>
    <s v="C"/>
    <d v="2025-01-29T00:00:00"/>
    <x v="0"/>
    <d v="2020-12-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8546"/>
    <n v="9"/>
    <n v="2"/>
    <n v="0"/>
    <n v="0"/>
    <n v="0"/>
    <n v="4"/>
    <n v="0"/>
    <n v="0"/>
    <n v="0"/>
    <n v="0"/>
    <n v="0"/>
    <n v="13"/>
    <n v="0"/>
    <m/>
    <m/>
    <n v="0"/>
    <n v="13"/>
    <n v="13"/>
    <d v="2025-06-13T00:00:00"/>
    <m/>
    <m/>
    <s v="No"/>
    <m/>
    <n v="2"/>
  </r>
  <r>
    <n v="176"/>
    <s v="NC"/>
    <x v="1"/>
    <s v="NC-503"/>
    <s v="Submitted"/>
    <n v="2025"/>
    <x v="121"/>
    <n v="20071"/>
    <x v="204"/>
    <m/>
    <n v="20376"/>
    <d v="2025-01-29T00:00:00"/>
    <x v="0"/>
    <m/>
    <s v="#379085"/>
    <x v="2"/>
    <s v="C"/>
    <d v="2024-01-31T00:00:00"/>
    <x v="0"/>
    <d v="2021-01-27T00:00:00"/>
    <m/>
    <n v="0"/>
    <n v="0"/>
    <n v="0"/>
    <n v="0"/>
    <n v="0"/>
    <n v="0"/>
    <n v="0"/>
    <n v="0"/>
    <n v="0"/>
    <n v="0"/>
    <n v="0"/>
    <n v="0"/>
    <n v="0"/>
    <n v="0"/>
    <n v="0"/>
    <n v="0"/>
    <n v="0"/>
    <n v="1"/>
    <n v="0"/>
    <n v="0"/>
    <n v="0"/>
    <n v="0"/>
    <n v="0"/>
    <n v="0"/>
    <n v="0"/>
    <n v="0"/>
    <n v="0"/>
    <n v="0"/>
    <n v="0"/>
    <n v="0"/>
    <n v="0"/>
    <n v="0"/>
    <n v="0"/>
    <n v="0"/>
    <n v="0"/>
    <n v="0"/>
    <n v="0"/>
    <n v="0"/>
    <n v="0"/>
    <n v="0"/>
    <n v="0"/>
    <m/>
    <s v="TB"/>
    <x v="0"/>
    <m/>
    <m/>
    <m/>
    <m/>
    <s v="#28236"/>
    <n v="0"/>
    <n v="0"/>
    <n v="0"/>
    <n v="0"/>
    <n v="0"/>
    <n v="3"/>
    <n v="3"/>
    <n v="0"/>
    <n v="0"/>
    <n v="0"/>
    <n v="0"/>
    <n v="3"/>
    <n v="0"/>
    <m/>
    <m/>
    <n v="0"/>
    <n v="3"/>
    <n v="3"/>
    <d v="2025-06-13T00:00:00"/>
    <s v="The project served the same number of households on the night of the PIT count as last year."/>
    <s v="The project has chosen not to use HMIS at this time."/>
    <s v="No"/>
    <m/>
    <n v="2"/>
  </r>
  <r>
    <n v="177"/>
    <s v="NC"/>
    <x v="1"/>
    <s v="NC-503"/>
    <s v="Submitted"/>
    <n v="2025"/>
    <x v="121"/>
    <n v="20071"/>
    <x v="205"/>
    <m/>
    <n v="20377"/>
    <d v="2025-01-29T00:00:00"/>
    <x v="0"/>
    <m/>
    <s v="#379093"/>
    <x v="2"/>
    <s v="C"/>
    <d v="2024-01-31T00:00:00"/>
    <x v="0"/>
    <d v="2021-01-27T00:00:00"/>
    <m/>
    <n v="0"/>
    <n v="0"/>
    <n v="0"/>
    <n v="0"/>
    <n v="0"/>
    <n v="0"/>
    <n v="0"/>
    <n v="0"/>
    <n v="0"/>
    <n v="0"/>
    <n v="0"/>
    <n v="0"/>
    <n v="0"/>
    <n v="0"/>
    <n v="0"/>
    <n v="0"/>
    <n v="0"/>
    <n v="1"/>
    <n v="0"/>
    <n v="0"/>
    <n v="0"/>
    <n v="0"/>
    <n v="0"/>
    <n v="0"/>
    <n v="0"/>
    <n v="0"/>
    <n v="0"/>
    <n v="0"/>
    <n v="0"/>
    <n v="0"/>
    <n v="0"/>
    <n v="0"/>
    <n v="0"/>
    <n v="0"/>
    <n v="0"/>
    <n v="0"/>
    <n v="0"/>
    <n v="0"/>
    <n v="0"/>
    <n v="0"/>
    <n v="0"/>
    <m/>
    <s v="TB"/>
    <x v="0"/>
    <m/>
    <m/>
    <m/>
    <m/>
    <s v="#28376"/>
    <n v="0"/>
    <n v="0"/>
    <n v="0"/>
    <n v="0"/>
    <n v="0"/>
    <n v="2"/>
    <n v="2"/>
    <n v="0"/>
    <n v="0"/>
    <n v="0"/>
    <n v="0"/>
    <n v="2"/>
    <n v="0"/>
    <m/>
    <m/>
    <n v="0"/>
    <n v="2"/>
    <n v="2"/>
    <d v="2025-06-13T00:00:00"/>
    <s v="The project served the same number of households on the night of the PIT count as last year."/>
    <s v="The project has chosen not to use HMIS at this time."/>
    <s v="No"/>
    <m/>
    <n v="2"/>
  </r>
  <r>
    <n v="178"/>
    <s v="NC"/>
    <x v="1"/>
    <s v="NC-503"/>
    <s v="Submitted"/>
    <n v="2025"/>
    <x v="121"/>
    <n v="20071"/>
    <x v="206"/>
    <m/>
    <n v="20378"/>
    <d v="2025-01-29T00:00:00"/>
    <x v="0"/>
    <m/>
    <s v="#379107"/>
    <x v="2"/>
    <s v="C"/>
    <d v="2024-01-31T00:00:00"/>
    <x v="0"/>
    <d v="2021-01-27T00:00:00"/>
    <m/>
    <n v="0"/>
    <n v="0"/>
    <n v="0"/>
    <n v="0"/>
    <n v="0"/>
    <n v="0"/>
    <n v="0"/>
    <n v="0"/>
    <n v="0"/>
    <n v="0"/>
    <n v="0"/>
    <n v="0"/>
    <n v="0"/>
    <n v="0"/>
    <n v="0"/>
    <n v="0"/>
    <n v="0"/>
    <n v="1"/>
    <n v="0"/>
    <n v="0"/>
    <n v="0"/>
    <n v="0"/>
    <n v="0"/>
    <n v="0"/>
    <n v="0"/>
    <n v="0"/>
    <n v="0"/>
    <n v="0"/>
    <n v="0"/>
    <n v="0"/>
    <n v="0"/>
    <n v="0"/>
    <n v="0"/>
    <n v="0"/>
    <n v="0"/>
    <n v="0"/>
    <n v="0"/>
    <n v="0"/>
    <n v="0"/>
    <n v="0"/>
    <n v="0"/>
    <m/>
    <s v="TB"/>
    <x v="0"/>
    <m/>
    <m/>
    <m/>
    <m/>
    <s v="#28501"/>
    <n v="0"/>
    <n v="0"/>
    <n v="0"/>
    <n v="0"/>
    <n v="0"/>
    <n v="2"/>
    <n v="2"/>
    <n v="0"/>
    <n v="0"/>
    <n v="0"/>
    <n v="0"/>
    <n v="2"/>
    <n v="0"/>
    <m/>
    <m/>
    <n v="0"/>
    <n v="2"/>
    <n v="2"/>
    <d v="2025-06-13T00:00:00"/>
    <s v="Voucher turnover results in a different distribution of vouchers."/>
    <s v="The project has chosen not to use HMIS at this time."/>
    <s v="No"/>
    <m/>
    <n v="2"/>
  </r>
  <r>
    <n v="179"/>
    <s v="NC"/>
    <x v="1"/>
    <s v="NC-503"/>
    <s v="Submitted"/>
    <n v="2025"/>
    <x v="136"/>
    <n v="20054"/>
    <x v="207"/>
    <m/>
    <n v="20385"/>
    <d v="2025-01-29T00:00:00"/>
    <x v="0"/>
    <m/>
    <s v="#379013"/>
    <x v="2"/>
    <s v="C"/>
    <d v="2025-01-29T00:00:00"/>
    <x v="0"/>
    <d v="2021-01-27T00:00:00"/>
    <m/>
    <n v="0"/>
    <n v="0"/>
    <n v="0"/>
    <n v="0"/>
    <n v="0"/>
    <n v="0"/>
    <n v="0"/>
    <n v="0"/>
    <n v="0"/>
    <n v="0"/>
    <n v="0"/>
    <n v="0"/>
    <n v="0"/>
    <n v="0"/>
    <n v="0"/>
    <n v="0"/>
    <n v="0"/>
    <n v="1"/>
    <n v="0"/>
    <n v="0"/>
    <n v="0"/>
    <n v="0"/>
    <n v="0"/>
    <n v="0"/>
    <n v="0"/>
    <n v="0"/>
    <n v="0"/>
    <n v="0"/>
    <n v="0"/>
    <n v="0"/>
    <n v="0"/>
    <n v="0"/>
    <n v="0"/>
    <n v="0"/>
    <n v="0"/>
    <n v="0"/>
    <n v="0"/>
    <n v="0"/>
    <n v="0"/>
    <n v="0"/>
    <n v="0"/>
    <m/>
    <s v="TB"/>
    <x v="0"/>
    <m/>
    <m/>
    <m/>
    <m/>
    <s v="#27889"/>
    <n v="0"/>
    <n v="0"/>
    <n v="0"/>
    <n v="0"/>
    <n v="0"/>
    <n v="1"/>
    <n v="1"/>
    <n v="0"/>
    <n v="0"/>
    <n v="0"/>
    <n v="0"/>
    <n v="1"/>
    <n v="0"/>
    <m/>
    <m/>
    <n v="0"/>
    <n v="1"/>
    <n v="1"/>
    <d v="2025-06-13T00:00:00"/>
    <s v="Voucher turnover results in a different distribution of vouchers."/>
    <s v="The project has chosen not to use HMIS at this time."/>
    <s v="No"/>
    <m/>
    <n v="2"/>
  </r>
  <r>
    <n v="180"/>
    <s v="NC"/>
    <x v="1"/>
    <s v="NC-503"/>
    <s v="Submitted"/>
    <n v="2025"/>
    <x v="137"/>
    <n v="20397"/>
    <x v="208"/>
    <m/>
    <n v="20398"/>
    <d v="2025-01-29T00:00:00"/>
    <x v="3"/>
    <m/>
    <s v="#379125"/>
    <x v="2"/>
    <s v="C"/>
    <d v="2024-01-31T00:00:00"/>
    <x v="0"/>
    <d v="2020-08-01T00:00:00"/>
    <m/>
    <n v="0"/>
    <n v="0"/>
    <n v="0"/>
    <n v="0"/>
    <n v="0"/>
    <n v="0"/>
    <n v="0"/>
    <n v="0"/>
    <n v="0"/>
    <n v="0"/>
    <n v="0"/>
    <n v="0"/>
    <n v="0"/>
    <n v="0"/>
    <n v="0"/>
    <n v="0"/>
    <n v="0"/>
    <n v="0"/>
    <n v="0"/>
    <n v="0"/>
    <n v="0"/>
    <n v="0"/>
    <n v="0"/>
    <n v="0"/>
    <n v="0"/>
    <n v="0"/>
    <n v="0"/>
    <n v="0"/>
    <n v="0"/>
    <n v="0"/>
    <n v="0"/>
    <n v="0"/>
    <n v="0"/>
    <n v="0"/>
    <n v="0"/>
    <n v="0"/>
    <n v="0"/>
    <n v="0"/>
    <n v="0"/>
    <n v="0"/>
    <n v="1"/>
    <m/>
    <s v="SB-C"/>
    <x v="0"/>
    <s v="PO Box 4324"/>
    <m/>
    <s v="Pinehurst"/>
    <s v="NC"/>
    <s v="#28374"/>
    <n v="0"/>
    <n v="0"/>
    <n v="0"/>
    <n v="0"/>
    <n v="0"/>
    <n v="7"/>
    <n v="0"/>
    <n v="7"/>
    <n v="0"/>
    <n v="1"/>
    <n v="0"/>
    <n v="8"/>
    <n v="0"/>
    <m/>
    <m/>
    <n v="0"/>
    <n v="7"/>
    <n v="8"/>
    <d v="2025-06-13T00:00:00"/>
    <m/>
    <m/>
    <s v="No"/>
    <m/>
    <n v="2"/>
  </r>
  <r>
    <n v="181"/>
    <s v="NC"/>
    <x v="1"/>
    <s v="NC-503"/>
    <s v="Submitted"/>
    <n v="2025"/>
    <x v="41"/>
    <n v="292"/>
    <x v="209"/>
    <m/>
    <n v="20414"/>
    <d v="2025-01-29T00:00:00"/>
    <x v="4"/>
    <m/>
    <s v="#379147"/>
    <x v="2"/>
    <s v="C"/>
    <d v="2025-01-29T00:00:00"/>
    <x v="0"/>
    <d v="2021-08-01T00:00:00"/>
    <m/>
    <n v="0"/>
    <n v="0"/>
    <n v="0"/>
    <n v="0"/>
    <n v="0"/>
    <n v="0"/>
    <n v="0"/>
    <n v="0"/>
    <n v="0"/>
    <n v="0"/>
    <n v="0"/>
    <n v="0"/>
    <n v="0"/>
    <n v="0"/>
    <n v="0"/>
    <n v="0"/>
    <n v="0"/>
    <n v="0"/>
    <n v="0"/>
    <n v="0"/>
    <n v="0"/>
    <n v="0"/>
    <n v="0"/>
    <n v="0"/>
    <n v="0"/>
    <n v="0"/>
    <n v="0"/>
    <n v="0"/>
    <n v="0"/>
    <n v="0"/>
    <n v="0"/>
    <n v="0"/>
    <n v="0"/>
    <n v="0"/>
    <n v="0"/>
    <n v="0"/>
    <n v="0"/>
    <n v="1"/>
    <n v="0"/>
    <n v="0"/>
    <n v="0"/>
    <m/>
    <s v="TB"/>
    <x v="0"/>
    <m/>
    <m/>
    <s v="Greenville"/>
    <s v="NC"/>
    <s v="#27834"/>
    <n v="52"/>
    <n v="14"/>
    <n v="0"/>
    <n v="0"/>
    <n v="0"/>
    <n v="13"/>
    <n v="0"/>
    <n v="0"/>
    <n v="0"/>
    <n v="0"/>
    <n v="0"/>
    <n v="65"/>
    <n v="0"/>
    <m/>
    <m/>
    <n v="0"/>
    <n v="65"/>
    <n v="65"/>
    <d v="2025-06-13T00:00:00"/>
    <s v="Voucher turnover results in a different distribution of vouchers."/>
    <s v="The project has chosen not to use HMIS at this time."/>
    <s v="No"/>
    <m/>
    <n v="2"/>
  </r>
  <r>
    <n v="182"/>
    <s v="NC"/>
    <x v="1"/>
    <s v="NC-503"/>
    <s v="Submitted"/>
    <n v="2025"/>
    <x v="138"/>
    <n v="4426"/>
    <x v="210"/>
    <m/>
    <n v="20416"/>
    <d v="2025-01-29T00:00:00"/>
    <x v="4"/>
    <m/>
    <s v="#379161"/>
    <x v="2"/>
    <s v="C"/>
    <d v="2024-01-31T00:00:00"/>
    <x v="0"/>
    <d v="2021-08-01T00:00:00"/>
    <m/>
    <n v="0"/>
    <n v="0"/>
    <n v="0"/>
    <n v="0"/>
    <n v="0"/>
    <n v="0"/>
    <n v="0"/>
    <n v="0"/>
    <n v="0"/>
    <n v="0"/>
    <n v="0"/>
    <n v="0"/>
    <n v="0"/>
    <n v="0"/>
    <n v="0"/>
    <n v="0"/>
    <n v="0"/>
    <n v="0"/>
    <n v="0"/>
    <n v="0"/>
    <n v="0"/>
    <n v="0"/>
    <n v="0"/>
    <n v="0"/>
    <n v="0"/>
    <n v="0"/>
    <n v="0"/>
    <n v="0"/>
    <n v="0"/>
    <n v="0"/>
    <n v="0"/>
    <n v="0"/>
    <n v="0"/>
    <n v="0"/>
    <n v="0"/>
    <n v="0"/>
    <n v="0"/>
    <n v="1"/>
    <n v="0"/>
    <n v="0"/>
    <n v="0"/>
    <m/>
    <s v="TB"/>
    <x v="0"/>
    <s v="111 W Court Street"/>
    <s v="Rutherfordton"/>
    <s v="Rutherfordton"/>
    <s v="NC"/>
    <s v="#28139"/>
    <n v="0"/>
    <n v="0"/>
    <n v="0"/>
    <n v="0"/>
    <n v="0"/>
    <n v="5"/>
    <n v="0"/>
    <n v="0"/>
    <n v="0"/>
    <n v="0"/>
    <n v="0"/>
    <n v="5"/>
    <n v="0"/>
    <m/>
    <m/>
    <n v="0"/>
    <n v="5"/>
    <n v="5"/>
    <d v="2025-06-13T00:00:00"/>
    <s v="Voucher turnover results in a different distribution of vouchers. The already tight rental market in rural WNC has been hit hard by Hurricane Helene, raising competition and prices."/>
    <s v="The project has chosen not to use HMIS at this time."/>
    <s v="No"/>
    <m/>
    <n v="2"/>
  </r>
  <r>
    <n v="183"/>
    <s v="NC"/>
    <x v="1"/>
    <s v="NC-503"/>
    <s v="Submitted"/>
    <n v="2025"/>
    <x v="139"/>
    <n v="20417"/>
    <x v="211"/>
    <m/>
    <n v="20418"/>
    <d v="2025-01-29T00:00:00"/>
    <x v="4"/>
    <m/>
    <s v="#379035"/>
    <x v="2"/>
    <s v="C"/>
    <d v="2025-01-29T00:00:00"/>
    <x v="0"/>
    <d v="2021-08-01T00:00:00"/>
    <m/>
    <n v="0"/>
    <n v="0"/>
    <n v="0"/>
    <n v="0"/>
    <n v="0"/>
    <n v="0"/>
    <n v="0"/>
    <n v="0"/>
    <n v="0"/>
    <n v="0"/>
    <n v="0"/>
    <n v="0"/>
    <n v="0"/>
    <n v="0"/>
    <n v="0"/>
    <n v="0"/>
    <n v="0"/>
    <n v="0"/>
    <n v="0"/>
    <n v="0"/>
    <n v="0"/>
    <n v="0"/>
    <n v="0"/>
    <n v="0"/>
    <n v="0"/>
    <n v="0"/>
    <n v="0"/>
    <n v="0"/>
    <n v="0"/>
    <n v="0"/>
    <n v="0"/>
    <n v="0"/>
    <n v="0"/>
    <n v="0"/>
    <n v="0"/>
    <n v="0"/>
    <n v="1"/>
    <n v="0"/>
    <n v="0"/>
    <n v="0"/>
    <n v="0"/>
    <m/>
    <s v="TB"/>
    <x v="0"/>
    <s v="1880 2nd Ave NW"/>
    <m/>
    <s v="Lenoir"/>
    <s v="NC"/>
    <s v="#28601"/>
    <n v="24"/>
    <n v="8"/>
    <n v="0"/>
    <n v="0"/>
    <n v="0"/>
    <n v="2"/>
    <n v="0"/>
    <n v="0"/>
    <n v="0"/>
    <n v="0"/>
    <n v="0"/>
    <n v="26"/>
    <n v="0"/>
    <m/>
    <m/>
    <n v="0"/>
    <n v="26"/>
    <n v="26"/>
    <d v="2025-06-13T00:00:00"/>
    <s v="Voucher turnover results in a different distribution of vouchers. The already tight rental market in rural WNC has been hit hard by Hurricane Helene, raising competition and prices."/>
    <s v="The project has chosen not to use HMIS at this time."/>
    <s v="No"/>
    <m/>
    <n v="2"/>
  </r>
  <r>
    <n v="184"/>
    <s v="NC"/>
    <x v="1"/>
    <s v="NC-503"/>
    <s v="Submitted"/>
    <n v="2025"/>
    <x v="140"/>
    <n v="20419"/>
    <x v="212"/>
    <m/>
    <n v="20420"/>
    <d v="2025-01-29T00:00:00"/>
    <x v="4"/>
    <m/>
    <s v="#379065"/>
    <x v="2"/>
    <s v="C"/>
    <d v="2025-01-29T00:00:00"/>
    <x v="0"/>
    <d v="2021-08-0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886"/>
    <n v="0"/>
    <n v="0"/>
    <n v="0"/>
    <n v="0"/>
    <n v="0"/>
    <n v="39"/>
    <n v="0"/>
    <n v="0"/>
    <n v="0"/>
    <n v="0"/>
    <n v="0"/>
    <n v="39"/>
    <n v="0"/>
    <m/>
    <m/>
    <n v="0"/>
    <n v="39"/>
    <n v="39"/>
    <d v="2025-06-13T00:00:00"/>
    <s v="Voucher turnover results in a different distribution of vouchers."/>
    <s v="The project has chosen not to use HMIS at this time."/>
    <s v="No"/>
    <m/>
    <n v="2"/>
  </r>
  <r>
    <n v="185"/>
    <s v="NC"/>
    <x v="1"/>
    <s v="NC-503"/>
    <s v="Submitted"/>
    <n v="2025"/>
    <x v="141"/>
    <n v="20421"/>
    <x v="213"/>
    <m/>
    <n v="20422"/>
    <d v="2025-01-29T00:00:00"/>
    <x v="4"/>
    <m/>
    <s v="#379025"/>
    <x v="2"/>
    <s v="C"/>
    <d v="2025-01-29T00:00:00"/>
    <x v="0"/>
    <d v="2021-08-01T00:00:00"/>
    <m/>
    <n v="0"/>
    <n v="0"/>
    <n v="0"/>
    <n v="0"/>
    <n v="0"/>
    <n v="0"/>
    <n v="0"/>
    <n v="0"/>
    <n v="0"/>
    <n v="0"/>
    <n v="0"/>
    <n v="0"/>
    <n v="0"/>
    <n v="0"/>
    <n v="0"/>
    <n v="0"/>
    <n v="0"/>
    <n v="0"/>
    <n v="0"/>
    <n v="0"/>
    <n v="0"/>
    <n v="0"/>
    <n v="0"/>
    <n v="0"/>
    <n v="0"/>
    <n v="0"/>
    <n v="0"/>
    <n v="0"/>
    <n v="0"/>
    <n v="0"/>
    <n v="0"/>
    <n v="0"/>
    <n v="0"/>
    <n v="0"/>
    <n v="0"/>
    <n v="0"/>
    <n v="0"/>
    <n v="1"/>
    <n v="0"/>
    <n v="0"/>
    <n v="0"/>
    <m/>
    <s v="TB"/>
    <x v="0"/>
    <m/>
    <m/>
    <s v="Concord"/>
    <s v="NC"/>
    <s v="#28025"/>
    <n v="48"/>
    <n v="12"/>
    <n v="0"/>
    <n v="0"/>
    <n v="0"/>
    <n v="12"/>
    <n v="0"/>
    <n v="0"/>
    <n v="0"/>
    <n v="0"/>
    <n v="0"/>
    <n v="60"/>
    <n v="0"/>
    <m/>
    <m/>
    <n v="0"/>
    <n v="60"/>
    <n v="60"/>
    <d v="2025-06-13T00:00:00"/>
    <s v="Voucher turnover results in a different distribution of vouchers. The already tight rental market in rural WNC has been hit hard by Hurricane Helene, raising competition and prices."/>
    <s v="The project has chosen not to use HMIS at this time."/>
    <s v="No"/>
    <m/>
    <n v="2"/>
  </r>
  <r>
    <n v="186"/>
    <s v="NC"/>
    <x v="1"/>
    <s v="NC-503"/>
    <s v="Submitted"/>
    <n v="2025"/>
    <x v="142"/>
    <n v="20423"/>
    <x v="214"/>
    <m/>
    <n v="20424"/>
    <d v="2025-01-29T00:00:00"/>
    <x v="4"/>
    <m/>
    <s v="#379153"/>
    <x v="2"/>
    <s v="C"/>
    <d v="2025-01-29T00:00:00"/>
    <x v="0"/>
    <d v="2021-08-01T00:00:00"/>
    <m/>
    <n v="0"/>
    <n v="0"/>
    <n v="0"/>
    <n v="0"/>
    <n v="0"/>
    <n v="0"/>
    <n v="0"/>
    <n v="0"/>
    <n v="0"/>
    <n v="0"/>
    <n v="0"/>
    <n v="0"/>
    <n v="0"/>
    <n v="0"/>
    <n v="0"/>
    <n v="0"/>
    <n v="0"/>
    <n v="0"/>
    <n v="0"/>
    <n v="0"/>
    <n v="0"/>
    <n v="0"/>
    <n v="0"/>
    <n v="0"/>
    <n v="0"/>
    <n v="0"/>
    <n v="0"/>
    <n v="0"/>
    <n v="0"/>
    <n v="0"/>
    <n v="0"/>
    <n v="0"/>
    <n v="0"/>
    <n v="0"/>
    <n v="0"/>
    <n v="0"/>
    <n v="1"/>
    <n v="0"/>
    <n v="0"/>
    <n v="0"/>
    <n v="0"/>
    <m/>
    <s v="TB"/>
    <x v="0"/>
    <m/>
    <m/>
    <s v="Rockingham"/>
    <s v="NC"/>
    <s v="#28379"/>
    <n v="25"/>
    <n v="6"/>
    <n v="0"/>
    <n v="0"/>
    <n v="0"/>
    <n v="10"/>
    <n v="0"/>
    <n v="0"/>
    <n v="0"/>
    <n v="0"/>
    <n v="0"/>
    <n v="35"/>
    <n v="0"/>
    <m/>
    <m/>
    <n v="0"/>
    <n v="35"/>
    <n v="35"/>
    <d v="2025-06-13T00:00:00"/>
    <s v="Voucher turnover results in a different distribution of vouchers."/>
    <s v="The project has chosen not to use HMIS at this time."/>
    <s v="No"/>
    <m/>
    <n v="2"/>
  </r>
  <r>
    <n v="187"/>
    <s v="NC"/>
    <x v="1"/>
    <s v="NC-503"/>
    <s v="Submitted"/>
    <n v="2025"/>
    <x v="143"/>
    <n v="20427"/>
    <x v="215"/>
    <m/>
    <n v="20428"/>
    <d v="2025-01-29T00:00:00"/>
    <x v="4"/>
    <m/>
    <s v="#379007"/>
    <x v="2"/>
    <s v="C"/>
    <d v="2025-01-29T00:00:00"/>
    <x v="0"/>
    <d v="2021-08-01T00:00:00"/>
    <m/>
    <n v="0"/>
    <n v="0"/>
    <n v="0"/>
    <n v="0"/>
    <n v="0"/>
    <n v="0"/>
    <n v="0"/>
    <n v="0"/>
    <n v="0"/>
    <n v="0"/>
    <n v="0"/>
    <n v="0"/>
    <n v="0"/>
    <n v="0"/>
    <n v="0"/>
    <n v="0"/>
    <n v="0"/>
    <n v="0"/>
    <n v="0"/>
    <n v="0"/>
    <n v="0"/>
    <n v="0"/>
    <n v="0"/>
    <n v="0"/>
    <n v="0"/>
    <n v="0"/>
    <n v="0"/>
    <n v="0"/>
    <n v="0"/>
    <n v="0"/>
    <n v="0"/>
    <n v="0"/>
    <n v="0"/>
    <n v="0"/>
    <n v="0"/>
    <n v="0"/>
    <n v="1"/>
    <n v="0"/>
    <n v="0"/>
    <n v="0"/>
    <n v="0"/>
    <m/>
    <s v="TB"/>
    <x v="0"/>
    <s v="200 W Short Pl"/>
    <m/>
    <s v="Wadesboro"/>
    <s v="NC"/>
    <s v="#28170"/>
    <n v="21"/>
    <n v="5"/>
    <n v="0"/>
    <n v="0"/>
    <n v="0"/>
    <n v="5"/>
    <n v="0"/>
    <n v="0"/>
    <n v="0"/>
    <n v="0"/>
    <n v="0"/>
    <n v="26"/>
    <n v="0"/>
    <m/>
    <m/>
    <n v="0"/>
    <n v="26"/>
    <n v="26"/>
    <d v="2025-06-13T00:00:00"/>
    <s v="Voucher turnover results in a different distribution of vouchers."/>
    <s v="The project has chosen not to use HMIS at this time."/>
    <s v="No"/>
    <m/>
    <n v="2"/>
  </r>
  <r>
    <n v="188"/>
    <s v="NC"/>
    <x v="1"/>
    <s v="NC-503"/>
    <s v="Submitted"/>
    <n v="2025"/>
    <x v="144"/>
    <n v="20429"/>
    <x v="216"/>
    <m/>
    <n v="20430"/>
    <d v="2025-01-29T00:00:00"/>
    <x v="4"/>
    <m/>
    <s v="#379131"/>
    <x v="2"/>
    <s v="C"/>
    <d v="2025-01-29T00:00:00"/>
    <x v="0"/>
    <d v="2021-08-01T00:00:00"/>
    <m/>
    <n v="0"/>
    <n v="0"/>
    <n v="0"/>
    <n v="0"/>
    <n v="0"/>
    <n v="0"/>
    <n v="0"/>
    <n v="0"/>
    <n v="0"/>
    <n v="0"/>
    <n v="0"/>
    <n v="0"/>
    <n v="0"/>
    <n v="0"/>
    <n v="0"/>
    <n v="0"/>
    <n v="0"/>
    <n v="0"/>
    <n v="0"/>
    <n v="0"/>
    <n v="0"/>
    <n v="0"/>
    <n v="0"/>
    <n v="0"/>
    <n v="0"/>
    <n v="0"/>
    <n v="0"/>
    <n v="0"/>
    <n v="0"/>
    <n v="0"/>
    <n v="0"/>
    <n v="0"/>
    <n v="0"/>
    <n v="0"/>
    <n v="0"/>
    <n v="0"/>
    <n v="1"/>
    <n v="0"/>
    <n v="0"/>
    <n v="0"/>
    <n v="0"/>
    <m/>
    <s v="TB"/>
    <x v="0"/>
    <s v="205 Tinsley Way"/>
    <m/>
    <s v="Gaston"/>
    <s v="NC"/>
    <s v="#27831"/>
    <n v="7"/>
    <n v="2"/>
    <n v="0"/>
    <n v="0"/>
    <n v="0"/>
    <n v="0"/>
    <n v="0"/>
    <n v="0"/>
    <n v="0"/>
    <n v="0"/>
    <n v="0"/>
    <n v="7"/>
    <n v="0"/>
    <m/>
    <m/>
    <n v="0"/>
    <n v="7"/>
    <n v="7"/>
    <d v="2025-06-13T00:00:00"/>
    <m/>
    <s v="The project has chosen not to use HMIS at this time."/>
    <s v="No"/>
    <m/>
    <n v="2"/>
  </r>
  <r>
    <n v="189"/>
    <s v="NC"/>
    <x v="1"/>
    <s v="NC-503"/>
    <s v="Submitted"/>
    <n v="2025"/>
    <x v="145"/>
    <n v="20433"/>
    <x v="217"/>
    <m/>
    <n v="20434"/>
    <d v="2025-01-29T00:00:00"/>
    <x v="4"/>
    <m/>
    <s v="#379165"/>
    <x v="2"/>
    <s v="C"/>
    <d v="2025-01-29T00:00:00"/>
    <x v="0"/>
    <d v="2021-08-01T00:00:00"/>
    <m/>
    <n v="0"/>
    <n v="0"/>
    <n v="0"/>
    <n v="0"/>
    <n v="0"/>
    <n v="0"/>
    <n v="0"/>
    <n v="0"/>
    <n v="0"/>
    <n v="0"/>
    <n v="0"/>
    <n v="0"/>
    <n v="0"/>
    <n v="0"/>
    <n v="0"/>
    <n v="0"/>
    <n v="0"/>
    <n v="0"/>
    <n v="0"/>
    <n v="0"/>
    <n v="0"/>
    <n v="0"/>
    <n v="0"/>
    <n v="0"/>
    <n v="0"/>
    <n v="0"/>
    <n v="0"/>
    <n v="0"/>
    <n v="0"/>
    <n v="0"/>
    <n v="0"/>
    <n v="0"/>
    <n v="0"/>
    <n v="0"/>
    <n v="0"/>
    <n v="0"/>
    <n v="0"/>
    <n v="1"/>
    <n v="0"/>
    <n v="0"/>
    <n v="0"/>
    <m/>
    <s v="TB"/>
    <x v="0"/>
    <m/>
    <m/>
    <s v="Laurinburg"/>
    <s v="NC"/>
    <s v="#28352"/>
    <n v="0"/>
    <n v="0"/>
    <n v="0"/>
    <n v="0"/>
    <n v="0"/>
    <n v="1"/>
    <n v="0"/>
    <n v="0"/>
    <n v="0"/>
    <n v="0"/>
    <n v="0"/>
    <n v="1"/>
    <n v="0"/>
    <m/>
    <m/>
    <n v="0"/>
    <n v="1"/>
    <n v="1"/>
    <d v="2025-06-13T00:00:00"/>
    <s v="Voucher turnover results in a different distribution of vouchers."/>
    <s v="The project has chosen not to use HMIS at this time."/>
    <s v="No"/>
    <m/>
    <n v="2"/>
  </r>
  <r>
    <n v="190"/>
    <s v="NC"/>
    <x v="1"/>
    <s v="NC-503"/>
    <s v="Submitted"/>
    <n v="2025"/>
    <x v="146"/>
    <n v="20435"/>
    <x v="218"/>
    <m/>
    <n v="20436"/>
    <d v="2025-01-29T00:00:00"/>
    <x v="4"/>
    <m/>
    <s v="#379017"/>
    <x v="2"/>
    <s v="C"/>
    <d v="2024-01-31T00:00:00"/>
    <x v="0"/>
    <d v="2021-08-01T00:00:00"/>
    <m/>
    <n v="0"/>
    <n v="0"/>
    <n v="0"/>
    <n v="0"/>
    <n v="0"/>
    <n v="0"/>
    <n v="0"/>
    <n v="0"/>
    <n v="0"/>
    <n v="0"/>
    <n v="0"/>
    <n v="0"/>
    <n v="0"/>
    <n v="0"/>
    <n v="0"/>
    <n v="0"/>
    <n v="0"/>
    <n v="0"/>
    <n v="0"/>
    <n v="0"/>
    <n v="0"/>
    <n v="0"/>
    <n v="0"/>
    <n v="0"/>
    <n v="0"/>
    <n v="0"/>
    <n v="0"/>
    <n v="0"/>
    <n v="0"/>
    <n v="0"/>
    <n v="0"/>
    <n v="0"/>
    <n v="0"/>
    <n v="0"/>
    <n v="0"/>
    <n v="0"/>
    <n v="0"/>
    <n v="1"/>
    <n v="0"/>
    <n v="0"/>
    <n v="0"/>
    <m/>
    <s v="TB"/>
    <x v="0"/>
    <m/>
    <m/>
    <s v="Bladenboro"/>
    <s v="NC"/>
    <s v="#28337"/>
    <n v="11"/>
    <n v="2"/>
    <n v="0"/>
    <n v="0"/>
    <n v="0"/>
    <n v="2"/>
    <n v="0"/>
    <n v="0"/>
    <n v="0"/>
    <n v="0"/>
    <n v="0"/>
    <n v="13"/>
    <n v="0"/>
    <m/>
    <m/>
    <n v="0"/>
    <n v="13"/>
    <n v="13"/>
    <d v="2025-06-13T00:00:00"/>
    <s v="Voucher turnover results in a different, more consolidated distribution of vouchers."/>
    <s v="The project has chosen not to use HMIS at this time."/>
    <s v="No"/>
    <m/>
    <n v="2"/>
  </r>
  <r>
    <n v="191"/>
    <s v="NC"/>
    <x v="1"/>
    <s v="NC-503"/>
    <s v="Submitted"/>
    <n v="2025"/>
    <x v="147"/>
    <n v="20437"/>
    <x v="219"/>
    <m/>
    <n v="20438"/>
    <d v="2025-01-29T00:00:00"/>
    <x v="4"/>
    <m/>
    <s v="#379037"/>
    <x v="2"/>
    <s v="C"/>
    <d v="2024-01-31T00:00:00"/>
    <x v="0"/>
    <d v="2021-08-01T00:00:00"/>
    <m/>
    <n v="0"/>
    <n v="0"/>
    <n v="0"/>
    <n v="0"/>
    <n v="0"/>
    <n v="0"/>
    <n v="0"/>
    <n v="0"/>
    <n v="0"/>
    <n v="0"/>
    <n v="0"/>
    <n v="0"/>
    <n v="0"/>
    <n v="0"/>
    <n v="0"/>
    <n v="0"/>
    <n v="0"/>
    <n v="0"/>
    <n v="0"/>
    <n v="0"/>
    <n v="0"/>
    <n v="0"/>
    <n v="0"/>
    <n v="0"/>
    <n v="0"/>
    <n v="0"/>
    <n v="0"/>
    <n v="0"/>
    <n v="0"/>
    <n v="0"/>
    <n v="0"/>
    <n v="0"/>
    <n v="0"/>
    <n v="0"/>
    <n v="0"/>
    <n v="0"/>
    <n v="0"/>
    <n v="1"/>
    <n v="0"/>
    <n v="0"/>
    <n v="0"/>
    <m/>
    <s v="TB"/>
    <x v="0"/>
    <m/>
    <m/>
    <s v="Siler City"/>
    <s v="NC"/>
    <s v="#27344"/>
    <n v="24"/>
    <n v="9"/>
    <n v="0"/>
    <n v="0"/>
    <n v="0"/>
    <n v="5"/>
    <n v="0"/>
    <n v="0"/>
    <n v="0"/>
    <n v="0"/>
    <n v="0"/>
    <n v="29"/>
    <n v="0"/>
    <m/>
    <m/>
    <n v="0"/>
    <n v="29"/>
    <n v="29"/>
    <d v="2025-06-13T00:00:00"/>
    <s v="Voucher turnover resulted in fewer beds this year. (but same number moved in)"/>
    <s v="The project has chosen not to use HMIS at this time."/>
    <s v="No"/>
    <m/>
    <n v="2"/>
  </r>
  <r>
    <n v="192"/>
    <s v="NC"/>
    <x v="1"/>
    <s v="NC-503"/>
    <s v="Submitted"/>
    <n v="2025"/>
    <x v="21"/>
    <n v="1234"/>
    <x v="220"/>
    <m/>
    <n v="20449"/>
    <d v="2025-01-29T00:00:00"/>
    <x v="3"/>
    <m/>
    <s v="#379197"/>
    <x v="0"/>
    <s v="C"/>
    <d v="2024-03-01T00:00:00"/>
    <x v="0"/>
    <d v="2021-10-01T00:00:00"/>
    <m/>
    <n v="0"/>
    <n v="0"/>
    <n v="0"/>
    <n v="0"/>
    <n v="0"/>
    <n v="0"/>
    <n v="0"/>
    <n v="0"/>
    <n v="0"/>
    <n v="0"/>
    <n v="0"/>
    <n v="0"/>
    <n v="0"/>
    <n v="0"/>
    <n v="0"/>
    <n v="0"/>
    <n v="0"/>
    <n v="0"/>
    <n v="0"/>
    <n v="0"/>
    <n v="0"/>
    <n v="0"/>
    <n v="0"/>
    <n v="0"/>
    <n v="0"/>
    <n v="0"/>
    <n v="0"/>
    <n v="0"/>
    <n v="0"/>
    <n v="0"/>
    <n v="0"/>
    <n v="0"/>
    <n v="0"/>
    <n v="0"/>
    <n v="0"/>
    <n v="0"/>
    <n v="0"/>
    <n v="0"/>
    <n v="0"/>
    <n v="0"/>
    <n v="1"/>
    <m/>
    <s v="SB-C"/>
    <x v="0"/>
    <s v="105 Maple St"/>
    <m/>
    <s v="Jonesville"/>
    <s v="NC"/>
    <s v="#27055"/>
    <n v="4"/>
    <n v="1"/>
    <n v="0"/>
    <n v="0"/>
    <n v="0"/>
    <n v="0"/>
    <n v="0"/>
    <n v="0"/>
    <n v="0"/>
    <n v="0"/>
    <n v="0"/>
    <n v="4"/>
    <n v="0"/>
    <m/>
    <m/>
    <n v="0"/>
    <n v="4"/>
    <n v="4"/>
    <d v="2025-06-13T00:00:00"/>
    <m/>
    <m/>
    <s v="No"/>
    <m/>
    <n v="2"/>
  </r>
  <r>
    <n v="193"/>
    <s v="NC"/>
    <x v="1"/>
    <s v="NC-503"/>
    <s v="Submitted"/>
    <n v="2025"/>
    <x v="25"/>
    <n v="1429"/>
    <x v="221"/>
    <m/>
    <n v="20456"/>
    <d v="2025-01-29T00:00:00"/>
    <x v="1"/>
    <s v="F"/>
    <s v="#379111"/>
    <x v="2"/>
    <s v="U"/>
    <d v="2025-01-30T00:00:00"/>
    <x v="0"/>
    <d v="2021-11-01T00:00:00"/>
    <m/>
    <n v="0"/>
    <n v="0"/>
    <n v="0"/>
    <n v="0"/>
    <n v="0"/>
    <n v="0"/>
    <n v="0"/>
    <n v="0"/>
    <n v="0"/>
    <n v="0"/>
    <n v="0"/>
    <n v="0"/>
    <n v="0"/>
    <n v="0"/>
    <n v="0"/>
    <n v="0"/>
    <n v="0"/>
    <n v="0"/>
    <n v="0"/>
    <n v="0"/>
    <n v="0"/>
    <n v="0"/>
    <n v="0"/>
    <n v="0"/>
    <n v="0"/>
    <n v="0"/>
    <n v="0"/>
    <n v="0"/>
    <n v="0"/>
    <n v="0"/>
    <n v="0"/>
    <n v="0"/>
    <n v="0"/>
    <n v="0"/>
    <n v="0"/>
    <n v="0"/>
    <n v="0"/>
    <n v="0"/>
    <n v="0"/>
    <n v="0"/>
    <n v="1"/>
    <m/>
    <s v="SB-S"/>
    <x v="0"/>
    <s v="804 State Street"/>
    <m/>
    <s v="Marion"/>
    <s v="NC"/>
    <s v="#28752"/>
    <n v="0"/>
    <n v="0"/>
    <n v="0"/>
    <n v="0"/>
    <n v="0"/>
    <n v="14"/>
    <n v="0"/>
    <n v="0"/>
    <n v="0"/>
    <n v="0"/>
    <n v="0"/>
    <n v="14"/>
    <n v="0"/>
    <m/>
    <m/>
    <n v="0"/>
    <n v="0"/>
    <n v="14"/>
    <d v="2025-06-13T00:00:00"/>
    <m/>
    <m/>
    <s v="No"/>
    <m/>
    <n v="2"/>
  </r>
  <r>
    <n v="194"/>
    <s v="NC"/>
    <x v="1"/>
    <s v="NC-503"/>
    <s v="Submitted"/>
    <n v="2025"/>
    <x v="26"/>
    <n v="339"/>
    <x v="222"/>
    <m/>
    <n v="20476"/>
    <d v="2025-01-29T00:00:00"/>
    <x v="3"/>
    <m/>
    <s v="#379097"/>
    <x v="0"/>
    <s v="C"/>
    <d v="2022-04-08T00:00:00"/>
    <x v="0"/>
    <d v="2022-04-08T00:00:00"/>
    <m/>
    <n v="0"/>
    <n v="0"/>
    <n v="0"/>
    <n v="0"/>
    <n v="0"/>
    <n v="0"/>
    <n v="0"/>
    <n v="0"/>
    <n v="0"/>
    <n v="0"/>
    <n v="0"/>
    <n v="0"/>
    <n v="0"/>
    <n v="0"/>
    <n v="0"/>
    <n v="0"/>
    <n v="0"/>
    <n v="0"/>
    <n v="0"/>
    <n v="0"/>
    <n v="0"/>
    <n v="0"/>
    <n v="0"/>
    <n v="0"/>
    <n v="0"/>
    <n v="0"/>
    <n v="0"/>
    <n v="0"/>
    <n v="0"/>
    <n v="0"/>
    <n v="0"/>
    <n v="0"/>
    <n v="0"/>
    <n v="0"/>
    <n v="0"/>
    <n v="0"/>
    <n v="0"/>
    <n v="0"/>
    <n v="0"/>
    <n v="0"/>
    <n v="1"/>
    <m/>
    <s v="SB-C"/>
    <x v="0"/>
    <s v="1410 5th St"/>
    <s v="Unit A &amp; Unit B"/>
    <s v="Statesville"/>
    <s v="NC"/>
    <s v="#28677"/>
    <n v="0"/>
    <n v="0"/>
    <n v="0"/>
    <n v="0"/>
    <n v="0"/>
    <n v="15"/>
    <n v="2"/>
    <n v="0"/>
    <n v="0"/>
    <n v="0"/>
    <n v="0"/>
    <n v="15"/>
    <n v="0"/>
    <m/>
    <m/>
    <n v="0"/>
    <n v="15"/>
    <n v="15"/>
    <d v="2025-06-13T00:00:00"/>
    <m/>
    <m/>
    <s v="No"/>
    <m/>
    <n v="2"/>
  </r>
  <r>
    <n v="195"/>
    <s v="NC"/>
    <x v="1"/>
    <s v="NC-503"/>
    <s v="Submitted"/>
    <n v="2025"/>
    <x v="148"/>
    <n v="20496"/>
    <x v="223"/>
    <m/>
    <n v="20500"/>
    <d v="2025-01-29T00:00:00"/>
    <x v="1"/>
    <s v="V"/>
    <s v="#379165"/>
    <x v="2"/>
    <s v="C"/>
    <d v="2025-01-29T00:00:00"/>
    <x v="0"/>
    <d v="2022-01-26T00:00:00"/>
    <m/>
    <n v="0"/>
    <n v="0"/>
    <n v="0"/>
    <n v="0"/>
    <n v="0"/>
    <n v="0"/>
    <n v="0"/>
    <n v="0"/>
    <n v="0"/>
    <n v="0"/>
    <n v="0"/>
    <n v="0"/>
    <n v="0"/>
    <n v="0"/>
    <n v="0"/>
    <n v="0"/>
    <n v="0"/>
    <n v="0"/>
    <n v="0"/>
    <n v="0"/>
    <n v="0"/>
    <n v="0"/>
    <n v="0"/>
    <n v="0"/>
    <n v="0"/>
    <n v="0"/>
    <n v="0"/>
    <n v="0"/>
    <n v="0"/>
    <n v="0"/>
    <n v="0"/>
    <n v="0"/>
    <n v="0"/>
    <n v="0"/>
    <n v="0"/>
    <n v="0"/>
    <n v="0"/>
    <n v="0"/>
    <n v="0"/>
    <n v="0"/>
    <n v="1"/>
    <s v="FEMA's Emergency Food/Shelter"/>
    <s v="TB"/>
    <x v="0"/>
    <s v="108 S. Gill Street"/>
    <m/>
    <s v="Laurinburg"/>
    <s v="NC"/>
    <s v="#28352"/>
    <n v="0"/>
    <n v="0"/>
    <n v="0"/>
    <n v="0"/>
    <n v="0"/>
    <n v="3"/>
    <n v="0"/>
    <n v="0"/>
    <n v="0"/>
    <n v="0"/>
    <n v="0"/>
    <n v="3"/>
    <n v="0"/>
    <m/>
    <m/>
    <n v="0"/>
    <n v="3"/>
    <n v="3"/>
    <d v="2025-06-13T00:00:00"/>
    <m/>
    <m/>
    <s v="No"/>
    <m/>
    <n v="2"/>
  </r>
  <r>
    <n v="196"/>
    <s v="NC"/>
    <x v="1"/>
    <s v="NC-503"/>
    <s v="Submitted"/>
    <n v="2025"/>
    <x v="149"/>
    <n v="200"/>
    <x v="224"/>
    <m/>
    <n v="20508"/>
    <d v="2025-01-29T00:00:00"/>
    <x v="1"/>
    <s v="F"/>
    <s v="#379001"/>
    <x v="1"/>
    <s v="C"/>
    <d v="2021-10-01T00:00:00"/>
    <x v="1"/>
    <d v="2021-10-01T00:00:00"/>
    <m/>
    <n v="0"/>
    <n v="0"/>
    <n v="0"/>
    <n v="0"/>
    <n v="0"/>
    <n v="0"/>
    <n v="0"/>
    <n v="0"/>
    <n v="0"/>
    <n v="0"/>
    <n v="0"/>
    <n v="0"/>
    <n v="0"/>
    <n v="0"/>
    <n v="0"/>
    <n v="0"/>
    <n v="0"/>
    <n v="0"/>
    <n v="0"/>
    <n v="0"/>
    <n v="0"/>
    <n v="0"/>
    <n v="0"/>
    <n v="0"/>
    <n v="0"/>
    <n v="0"/>
    <n v="0"/>
    <n v="0"/>
    <n v="0"/>
    <n v="0"/>
    <n v="0"/>
    <n v="0"/>
    <n v="0"/>
    <n v="0"/>
    <n v="0"/>
    <n v="0"/>
    <n v="0"/>
    <n v="0"/>
    <n v="0"/>
    <n v="0"/>
    <n v="1"/>
    <s v="FVPSA"/>
    <s v="SB-S"/>
    <x v="1"/>
    <m/>
    <m/>
    <s v="Burlington"/>
    <s v="NC"/>
    <s v="#27216"/>
    <n v="10"/>
    <n v="3"/>
    <n v="0"/>
    <n v="0"/>
    <n v="0"/>
    <n v="3"/>
    <n v="0"/>
    <n v="0"/>
    <n v="0"/>
    <n v="0"/>
    <n v="0"/>
    <n v="13"/>
    <n v="0"/>
    <m/>
    <m/>
    <n v="0"/>
    <n v="5"/>
    <n v="13"/>
    <d v="2025-06-13T00:00:00"/>
    <m/>
    <m/>
    <s v="No"/>
    <m/>
    <n v="2"/>
  </r>
  <r>
    <n v="197"/>
    <s v="NC"/>
    <x v="1"/>
    <s v="NC-503"/>
    <s v="Submitted"/>
    <n v="2025"/>
    <x v="121"/>
    <n v="20071"/>
    <x v="225"/>
    <m/>
    <n v="20510"/>
    <d v="2025-01-29T00:00:00"/>
    <x v="0"/>
    <m/>
    <s v="#379125"/>
    <x v="2"/>
    <s v="C"/>
    <d v="2025-01-29T00:00:00"/>
    <x v="0"/>
    <d v="2022-01-26T00:00:00"/>
    <m/>
    <n v="0"/>
    <n v="0"/>
    <n v="0"/>
    <n v="0"/>
    <n v="0"/>
    <n v="0"/>
    <n v="0"/>
    <n v="0"/>
    <n v="0"/>
    <n v="0"/>
    <n v="0"/>
    <n v="0"/>
    <n v="0"/>
    <n v="0"/>
    <n v="0"/>
    <n v="0"/>
    <n v="0"/>
    <n v="1"/>
    <n v="0"/>
    <n v="0"/>
    <n v="0"/>
    <n v="0"/>
    <n v="0"/>
    <n v="0"/>
    <n v="0"/>
    <n v="0"/>
    <n v="0"/>
    <n v="0"/>
    <n v="0"/>
    <n v="0"/>
    <n v="0"/>
    <n v="0"/>
    <n v="0"/>
    <n v="0"/>
    <n v="0"/>
    <n v="0"/>
    <n v="0"/>
    <n v="0"/>
    <n v="0"/>
    <n v="0"/>
    <n v="0"/>
    <m/>
    <s v="TB"/>
    <x v="0"/>
    <m/>
    <m/>
    <m/>
    <m/>
    <s v="#27376"/>
    <n v="0"/>
    <n v="0"/>
    <n v="0"/>
    <n v="0"/>
    <n v="0"/>
    <n v="2"/>
    <n v="2"/>
    <n v="0"/>
    <n v="0"/>
    <n v="0"/>
    <n v="0"/>
    <n v="2"/>
    <n v="0"/>
    <m/>
    <m/>
    <n v="0"/>
    <n v="2"/>
    <n v="2"/>
    <d v="2025-06-13T00:00:00"/>
    <s v="Voucher turnover results in a different distribution of vouchers."/>
    <s v="The project has chosen not to use HMIS at this time."/>
    <s v="No"/>
    <m/>
    <n v="2"/>
  </r>
  <r>
    <n v="198"/>
    <s v="NC"/>
    <x v="1"/>
    <s v="NC-503"/>
    <s v="Submitted"/>
    <n v="2025"/>
    <x v="150"/>
    <n v="5729"/>
    <x v="226"/>
    <m/>
    <n v="20513"/>
    <d v="2025-01-29T00:00:00"/>
    <x v="1"/>
    <s v="F"/>
    <s v="#379055"/>
    <x v="2"/>
    <s v="C"/>
    <d v="2024-11-01T00:00:00"/>
    <x v="0"/>
    <d v="2021-11-01T00:00:00"/>
    <m/>
    <n v="0"/>
    <n v="0"/>
    <n v="0"/>
    <n v="0"/>
    <n v="0"/>
    <n v="0"/>
    <n v="0"/>
    <n v="0"/>
    <n v="0"/>
    <n v="0"/>
    <n v="0"/>
    <n v="0"/>
    <n v="0"/>
    <n v="0"/>
    <n v="0"/>
    <n v="0"/>
    <n v="0"/>
    <n v="0"/>
    <n v="0"/>
    <n v="0"/>
    <n v="0"/>
    <n v="0"/>
    <n v="0"/>
    <n v="0"/>
    <n v="0"/>
    <n v="0"/>
    <n v="0"/>
    <n v="0"/>
    <n v="0"/>
    <n v="0"/>
    <n v="0"/>
    <n v="0"/>
    <n v="0"/>
    <n v="0"/>
    <n v="0"/>
    <n v="0"/>
    <n v="0"/>
    <n v="0"/>
    <n v="0"/>
    <n v="0"/>
    <n v="1"/>
    <s v="Emergency Food and Shelter Program (EFSP)"/>
    <s v="SB-S"/>
    <x v="0"/>
    <s v="4301 South Croatan Highway"/>
    <m/>
    <s v="Nags Head"/>
    <s v="NC"/>
    <s v="#27959"/>
    <n v="0"/>
    <n v="0"/>
    <n v="0"/>
    <n v="0"/>
    <n v="0"/>
    <n v="0"/>
    <n v="0"/>
    <n v="0"/>
    <n v="0"/>
    <n v="0"/>
    <n v="0"/>
    <n v="0"/>
    <n v="20"/>
    <d v="2024-11-01T00:00:00"/>
    <d v="2025-04-30T00:00:00"/>
    <n v="0"/>
    <n v="14"/>
    <n v="20"/>
    <d v="2025-06-13T00:00:00"/>
    <m/>
    <m/>
    <s v="No"/>
    <m/>
    <n v="2"/>
  </r>
  <r>
    <n v="199"/>
    <s v="NC"/>
    <x v="1"/>
    <s v="NC-503"/>
    <s v="Submitted"/>
    <n v="2025"/>
    <x v="52"/>
    <n v="721"/>
    <x v="227"/>
    <m/>
    <n v="20514"/>
    <d v="2025-01-29T00:00:00"/>
    <x v="3"/>
    <m/>
    <s v="#379101"/>
    <x v="2"/>
    <s v="C"/>
    <d v="2025-01-29T00:00:00"/>
    <x v="0"/>
    <d v="2022-01-01T00:00:00"/>
    <m/>
    <n v="0"/>
    <n v="0"/>
    <n v="0"/>
    <n v="0"/>
    <n v="0"/>
    <n v="0"/>
    <n v="0"/>
    <n v="0"/>
    <n v="0"/>
    <n v="0"/>
    <n v="0"/>
    <n v="0"/>
    <n v="0"/>
    <n v="0"/>
    <n v="0"/>
    <n v="0"/>
    <n v="0"/>
    <n v="0"/>
    <n v="0"/>
    <n v="0"/>
    <n v="0"/>
    <n v="0"/>
    <n v="0"/>
    <n v="0"/>
    <n v="0"/>
    <n v="0"/>
    <n v="0"/>
    <n v="0"/>
    <n v="0"/>
    <n v="0"/>
    <n v="0"/>
    <n v="0"/>
    <n v="0"/>
    <n v="0"/>
    <n v="0"/>
    <n v="0"/>
    <n v="0"/>
    <n v="0"/>
    <n v="0"/>
    <n v="0"/>
    <n v="1"/>
    <m/>
    <s v="SB-S"/>
    <x v="0"/>
    <s v="523 Glenn St"/>
    <m/>
    <s v="Smithfield"/>
    <s v="NC"/>
    <s v="#27577"/>
    <n v="0"/>
    <n v="0"/>
    <n v="0"/>
    <n v="0"/>
    <n v="0"/>
    <n v="7"/>
    <n v="0"/>
    <n v="0"/>
    <n v="0"/>
    <n v="0"/>
    <n v="0"/>
    <n v="7"/>
    <n v="0"/>
    <m/>
    <m/>
    <n v="0"/>
    <n v="1"/>
    <n v="7"/>
    <d v="2025-06-13T00:00:00"/>
    <m/>
    <m/>
    <s v="No"/>
    <m/>
    <n v="2"/>
  </r>
  <r>
    <n v="200"/>
    <s v="NC"/>
    <x v="1"/>
    <s v="NC-503"/>
    <s v="Submitted"/>
    <n v="2025"/>
    <x v="151"/>
    <n v="5486"/>
    <x v="228"/>
    <m/>
    <n v="20520"/>
    <d v="2025-01-29T00:00:00"/>
    <x v="1"/>
    <s v="F"/>
    <s v="#379165"/>
    <x v="2"/>
    <s v="C"/>
    <d v="2022-01-26T00:00:00"/>
    <x v="0"/>
    <d v="2022-01-26T00:00:00"/>
    <m/>
    <n v="0"/>
    <n v="0"/>
    <n v="0"/>
    <n v="0"/>
    <n v="0"/>
    <n v="0"/>
    <n v="0"/>
    <n v="0"/>
    <n v="0"/>
    <n v="0"/>
    <n v="0"/>
    <n v="0"/>
    <n v="0"/>
    <n v="0"/>
    <n v="0"/>
    <n v="0"/>
    <n v="0"/>
    <n v="0"/>
    <n v="0"/>
    <n v="0"/>
    <n v="0"/>
    <n v="0"/>
    <n v="0"/>
    <n v="0"/>
    <n v="0"/>
    <n v="0"/>
    <n v="0"/>
    <n v="0"/>
    <n v="0"/>
    <n v="0"/>
    <n v="0"/>
    <n v="0"/>
    <n v="0"/>
    <n v="0"/>
    <n v="0"/>
    <n v="0"/>
    <n v="0"/>
    <n v="0"/>
    <n v="0"/>
    <n v="0"/>
    <n v="1"/>
    <m/>
    <s v="SB-S"/>
    <x v="0"/>
    <s v="130 Biggs St"/>
    <m/>
    <s v="Laurinburg"/>
    <s v="NC"/>
    <s v="#28352"/>
    <n v="0"/>
    <n v="0"/>
    <n v="0"/>
    <n v="0"/>
    <n v="0"/>
    <n v="8"/>
    <n v="0"/>
    <n v="0"/>
    <n v="0"/>
    <n v="0"/>
    <n v="0"/>
    <n v="8"/>
    <n v="0"/>
    <m/>
    <m/>
    <n v="0"/>
    <n v="4"/>
    <n v="8"/>
    <d v="2025-06-13T00:00:00"/>
    <m/>
    <m/>
    <s v="No"/>
    <m/>
    <n v="2"/>
  </r>
  <r>
    <n v="201"/>
    <s v="NC"/>
    <x v="1"/>
    <s v="NC-503"/>
    <s v="Submitted"/>
    <n v="2025"/>
    <x v="41"/>
    <n v="292"/>
    <x v="229"/>
    <m/>
    <n v="20524"/>
    <d v="2025-01-29T00:00:00"/>
    <x v="4"/>
    <m/>
    <s v="#379147"/>
    <x v="2"/>
    <s v="C"/>
    <d v="2025-01-29T00:00:00"/>
    <x v="0"/>
    <d v="2022-01-26T00:00:00"/>
    <m/>
    <n v="0"/>
    <n v="0"/>
    <n v="0"/>
    <n v="0"/>
    <n v="0"/>
    <n v="0"/>
    <n v="0"/>
    <n v="0"/>
    <n v="0"/>
    <n v="0"/>
    <n v="0"/>
    <n v="0"/>
    <n v="0"/>
    <n v="0"/>
    <n v="0"/>
    <n v="0"/>
    <n v="0"/>
    <n v="0"/>
    <n v="0"/>
    <n v="0"/>
    <n v="0"/>
    <n v="0"/>
    <n v="0"/>
    <n v="0"/>
    <n v="0"/>
    <n v="0"/>
    <n v="0"/>
    <n v="0"/>
    <n v="0"/>
    <n v="0"/>
    <n v="0"/>
    <n v="0"/>
    <n v="0"/>
    <n v="0"/>
    <n v="0"/>
    <n v="0"/>
    <n v="1"/>
    <n v="0"/>
    <n v="0"/>
    <n v="0"/>
    <n v="0"/>
    <m/>
    <s v="TB"/>
    <x v="0"/>
    <m/>
    <m/>
    <s v="Greenville"/>
    <s v="NC"/>
    <s v="#27834"/>
    <n v="4"/>
    <n v="1"/>
    <n v="0"/>
    <n v="0"/>
    <n v="0"/>
    <n v="24"/>
    <n v="0"/>
    <n v="0"/>
    <n v="0"/>
    <n v="0"/>
    <n v="0"/>
    <n v="28"/>
    <n v="0"/>
    <m/>
    <m/>
    <n v="0"/>
    <n v="19"/>
    <n v="28"/>
    <d v="2025-06-13T00:00:00"/>
    <s v="Voucher turnover results in a different distribution of vouchers."/>
    <s v="The project has chosen not to use HMIS at this time."/>
    <s v="No"/>
    <m/>
    <n v="2"/>
  </r>
  <r>
    <n v="202"/>
    <s v="NC"/>
    <x v="1"/>
    <s v="NC-503"/>
    <s v="Submitted"/>
    <n v="2025"/>
    <x v="152"/>
    <n v="20541"/>
    <x v="230"/>
    <m/>
    <n v="20542"/>
    <d v="2025-01-29T00:00:00"/>
    <x v="1"/>
    <s v="F"/>
    <s v="#379089"/>
    <x v="0"/>
    <s v="C"/>
    <d v="2022-10-01T00:00:00"/>
    <x v="0"/>
    <d v="2022-10-01T00:00:00"/>
    <m/>
    <n v="0"/>
    <n v="0"/>
    <n v="0"/>
    <n v="0"/>
    <n v="0"/>
    <n v="0"/>
    <n v="0"/>
    <n v="0"/>
    <n v="0"/>
    <n v="0"/>
    <n v="0"/>
    <n v="0"/>
    <n v="0"/>
    <n v="0"/>
    <n v="0"/>
    <n v="0"/>
    <n v="0"/>
    <n v="0"/>
    <n v="0"/>
    <n v="0"/>
    <n v="0"/>
    <n v="0"/>
    <n v="0"/>
    <n v="0"/>
    <n v="0"/>
    <n v="0"/>
    <n v="0"/>
    <n v="0"/>
    <n v="0"/>
    <n v="0"/>
    <n v="0"/>
    <n v="0"/>
    <n v="0"/>
    <n v="0"/>
    <n v="0"/>
    <n v="0"/>
    <n v="0"/>
    <n v="0"/>
    <n v="0"/>
    <n v="0"/>
    <n v="1"/>
    <m/>
    <s v="SB-S"/>
    <x v="0"/>
    <s v="416 Allen Road"/>
    <m/>
    <s v="East Flat Rock"/>
    <s v="NC"/>
    <s v="#28726"/>
    <n v="0"/>
    <n v="0"/>
    <n v="0"/>
    <n v="0"/>
    <n v="0"/>
    <n v="0"/>
    <n v="0"/>
    <n v="0"/>
    <n v="0"/>
    <n v="3"/>
    <n v="0"/>
    <n v="3"/>
    <n v="0"/>
    <m/>
    <m/>
    <n v="0"/>
    <n v="1"/>
    <n v="3"/>
    <d v="2025-06-13T00:00:00"/>
    <m/>
    <m/>
    <s v="No"/>
    <m/>
    <n v="2"/>
  </r>
  <r>
    <n v="203"/>
    <s v="NC"/>
    <x v="1"/>
    <s v="NC-503"/>
    <s v="Submitted"/>
    <n v="2025"/>
    <x v="152"/>
    <n v="20541"/>
    <x v="231"/>
    <m/>
    <n v="20544"/>
    <d v="2025-01-29T00:00:00"/>
    <x v="1"/>
    <s v="F"/>
    <s v="#379089"/>
    <x v="0"/>
    <s v="C"/>
    <d v="2023-02-01T00:00:00"/>
    <x v="0"/>
    <d v="2022-10-01T00:00:00"/>
    <m/>
    <n v="0"/>
    <n v="0"/>
    <n v="0"/>
    <n v="0"/>
    <n v="0"/>
    <n v="0"/>
    <n v="0"/>
    <n v="0"/>
    <n v="0"/>
    <n v="0"/>
    <n v="0"/>
    <n v="0"/>
    <n v="0"/>
    <n v="0"/>
    <n v="0"/>
    <n v="0"/>
    <n v="0"/>
    <n v="0"/>
    <n v="0"/>
    <n v="0"/>
    <n v="0"/>
    <n v="0"/>
    <n v="0"/>
    <n v="0"/>
    <n v="0"/>
    <n v="0"/>
    <n v="0"/>
    <n v="0"/>
    <n v="0"/>
    <n v="0"/>
    <n v="0"/>
    <n v="0"/>
    <n v="0"/>
    <n v="0"/>
    <n v="0"/>
    <n v="0"/>
    <n v="0"/>
    <n v="0"/>
    <n v="0"/>
    <n v="0"/>
    <n v="1"/>
    <m/>
    <s v="SB-S"/>
    <x v="0"/>
    <s v="416 Allen Road"/>
    <m/>
    <s v="East Flat Rock"/>
    <s v="NC"/>
    <s v="#28726"/>
    <n v="0"/>
    <n v="0"/>
    <n v="0"/>
    <n v="0"/>
    <n v="0"/>
    <n v="4"/>
    <n v="0"/>
    <n v="4"/>
    <n v="0"/>
    <n v="0"/>
    <n v="0"/>
    <n v="4"/>
    <n v="0"/>
    <m/>
    <m/>
    <n v="0"/>
    <n v="4"/>
    <n v="4"/>
    <d v="2025-06-13T00:00:00"/>
    <m/>
    <m/>
    <s v="No"/>
    <m/>
    <n v="2"/>
  </r>
  <r>
    <n v="204"/>
    <s v="NC"/>
    <x v="1"/>
    <s v="NC-503"/>
    <s v="Submitted"/>
    <n v="2025"/>
    <x v="110"/>
    <n v="7257"/>
    <x v="232"/>
    <m/>
    <n v="20546"/>
    <d v="2025-01-29T00:00:00"/>
    <x v="2"/>
    <m/>
    <s v="#379089"/>
    <x v="0"/>
    <s v="C"/>
    <d v="2025-01-29T00:00:00"/>
    <x v="0"/>
    <d v="2022-09-01T00:00:00"/>
    <m/>
    <n v="0"/>
    <n v="0"/>
    <n v="0"/>
    <n v="0"/>
    <n v="0"/>
    <n v="0"/>
    <n v="0"/>
    <n v="1"/>
    <n v="0"/>
    <n v="0"/>
    <n v="0"/>
    <n v="0"/>
    <n v="0"/>
    <n v="0"/>
    <n v="0"/>
    <n v="0"/>
    <n v="0"/>
    <n v="0"/>
    <n v="0"/>
    <n v="0"/>
    <n v="0"/>
    <n v="0"/>
    <n v="0"/>
    <n v="0"/>
    <n v="0"/>
    <n v="0"/>
    <n v="0"/>
    <n v="0"/>
    <n v="0"/>
    <n v="0"/>
    <n v="0"/>
    <n v="0"/>
    <n v="0"/>
    <n v="0"/>
    <n v="0"/>
    <n v="0"/>
    <n v="0"/>
    <n v="0"/>
    <n v="0"/>
    <n v="0"/>
    <n v="0"/>
    <m/>
    <s v="TB"/>
    <x v="0"/>
    <s v="218 West Allen Street"/>
    <s v="Suite B"/>
    <s v="Hendersonville"/>
    <s v="NC"/>
    <s v="#28739"/>
    <n v="10"/>
    <n v="3"/>
    <n v="0"/>
    <n v="0"/>
    <n v="0"/>
    <n v="5"/>
    <n v="0"/>
    <n v="0"/>
    <n v="0"/>
    <n v="0"/>
    <n v="0"/>
    <n v="15"/>
    <n v="0"/>
    <m/>
    <m/>
    <n v="0"/>
    <n v="15"/>
    <n v="15"/>
    <d v="2025-06-13T00:00:00"/>
    <m/>
    <m/>
    <s v="No"/>
    <m/>
    <n v="2"/>
  </r>
  <r>
    <n v="205"/>
    <s v="NC"/>
    <x v="1"/>
    <s v="NC-503"/>
    <s v="Submitted"/>
    <n v="2025"/>
    <x v="153"/>
    <n v="7048"/>
    <x v="233"/>
    <m/>
    <n v="20548"/>
    <d v="2025-01-29T00:00:00"/>
    <x v="1"/>
    <s v="F"/>
    <s v="#379151"/>
    <x v="2"/>
    <s v="C"/>
    <d v="2025-01-29T00:00:00"/>
    <x v="0"/>
    <d v="2022-10-01T00:00:00"/>
    <m/>
    <n v="0"/>
    <n v="0"/>
    <n v="0"/>
    <n v="0"/>
    <n v="0"/>
    <n v="0"/>
    <n v="0"/>
    <n v="0"/>
    <n v="0"/>
    <n v="0"/>
    <n v="0"/>
    <n v="0"/>
    <n v="0"/>
    <n v="0"/>
    <n v="0"/>
    <n v="0"/>
    <n v="0"/>
    <n v="0"/>
    <n v="0"/>
    <n v="0"/>
    <n v="0"/>
    <n v="0"/>
    <n v="0"/>
    <n v="0"/>
    <n v="0"/>
    <n v="0"/>
    <n v="0"/>
    <n v="0"/>
    <n v="0"/>
    <n v="0"/>
    <n v="0"/>
    <n v="0"/>
    <n v="0"/>
    <n v="0"/>
    <n v="0"/>
    <n v="0"/>
    <n v="0"/>
    <n v="0"/>
    <n v="0"/>
    <n v="0"/>
    <n v="1"/>
    <s v="Private and county"/>
    <s v="SB-S"/>
    <x v="0"/>
    <s v="133 W. Wainman Ave"/>
    <m/>
    <s v="Asheboro"/>
    <s v="NC"/>
    <s v="#27203"/>
    <n v="0"/>
    <n v="0"/>
    <n v="0"/>
    <n v="0"/>
    <n v="0"/>
    <n v="29"/>
    <n v="0"/>
    <n v="0"/>
    <n v="0"/>
    <n v="0"/>
    <n v="0"/>
    <n v="29"/>
    <n v="0"/>
    <m/>
    <m/>
    <n v="0"/>
    <n v="26"/>
    <n v="29"/>
    <d v="2025-06-13T00:00:00"/>
    <m/>
    <m/>
    <s v="No"/>
    <m/>
    <n v="2"/>
  </r>
  <r>
    <n v="207"/>
    <s v="NC"/>
    <x v="1"/>
    <s v="NC-503"/>
    <s v="Submitted"/>
    <n v="2025"/>
    <x v="154"/>
    <n v="1945"/>
    <x v="234"/>
    <m/>
    <n v="20552"/>
    <d v="2025-01-29T00:00:00"/>
    <x v="1"/>
    <s v="F"/>
    <s v="#371944"/>
    <x v="0"/>
    <s v="C"/>
    <d v="2022-11-15T00:00:00"/>
    <x v="0"/>
    <d v="2022-11-15T00:00:00"/>
    <m/>
    <n v="0"/>
    <n v="0"/>
    <n v="0"/>
    <n v="0"/>
    <n v="0"/>
    <n v="0"/>
    <n v="0"/>
    <n v="0"/>
    <n v="0"/>
    <n v="0"/>
    <n v="0"/>
    <n v="0"/>
    <n v="0"/>
    <n v="0"/>
    <n v="0"/>
    <n v="0"/>
    <n v="0"/>
    <n v="0"/>
    <n v="0"/>
    <n v="0"/>
    <n v="0"/>
    <n v="0"/>
    <n v="0"/>
    <n v="0"/>
    <n v="0"/>
    <n v="0"/>
    <n v="0"/>
    <n v="0"/>
    <n v="0"/>
    <n v="0"/>
    <n v="0"/>
    <n v="0"/>
    <n v="0"/>
    <n v="0"/>
    <n v="0"/>
    <n v="0"/>
    <n v="0"/>
    <n v="0"/>
    <n v="0"/>
    <n v="0"/>
    <n v="1"/>
    <s v="Private donations"/>
    <s v="SB-S"/>
    <x v="0"/>
    <s v="106 Murphy St"/>
    <m/>
    <s v="Morganton"/>
    <s v="NC"/>
    <s v="#28655"/>
    <n v="0"/>
    <n v="0"/>
    <n v="0"/>
    <n v="0"/>
    <n v="0"/>
    <n v="16"/>
    <n v="0"/>
    <n v="0"/>
    <n v="0"/>
    <n v="0"/>
    <n v="0"/>
    <n v="16"/>
    <n v="0"/>
    <m/>
    <m/>
    <n v="0"/>
    <n v="10"/>
    <n v="16"/>
    <d v="2025-06-13T00:00:00"/>
    <m/>
    <m/>
    <s v="No"/>
    <m/>
    <n v="2"/>
  </r>
  <r>
    <n v="208"/>
    <s v="NC"/>
    <x v="1"/>
    <s v="NC-503"/>
    <s v="Submitted"/>
    <n v="2025"/>
    <x v="155"/>
    <n v="20560"/>
    <x v="235"/>
    <m/>
    <n v="20561"/>
    <d v="2025-01-29T00:00:00"/>
    <x v="1"/>
    <s v="F"/>
    <s v="#379151"/>
    <x v="2"/>
    <s v="C"/>
    <d v="2025-01-29T00:00:00"/>
    <x v="0"/>
    <d v="2023-02-06T00:00:00"/>
    <m/>
    <n v="0"/>
    <n v="0"/>
    <n v="0"/>
    <n v="0"/>
    <n v="0"/>
    <n v="0"/>
    <n v="0"/>
    <n v="0"/>
    <n v="0"/>
    <n v="0"/>
    <n v="0"/>
    <n v="0"/>
    <n v="0"/>
    <n v="0"/>
    <n v="0"/>
    <n v="0"/>
    <n v="0"/>
    <n v="0"/>
    <n v="0"/>
    <n v="0"/>
    <n v="0"/>
    <n v="0"/>
    <n v="0"/>
    <n v="0"/>
    <n v="0"/>
    <n v="0"/>
    <n v="0"/>
    <n v="0"/>
    <n v="0"/>
    <n v="0"/>
    <n v="0"/>
    <n v="0"/>
    <n v="0"/>
    <n v="0"/>
    <n v="0"/>
    <n v="0"/>
    <n v="0"/>
    <n v="0"/>
    <n v="0"/>
    <n v="0"/>
    <n v="1"/>
    <s v="foundations, county commissioners office, etc."/>
    <s v="SB-S"/>
    <x v="0"/>
    <s v="114 Francis St"/>
    <m/>
    <s v="Asheboro"/>
    <s v="NC"/>
    <s v="#27203"/>
    <n v="32"/>
    <n v="6"/>
    <n v="0"/>
    <n v="0"/>
    <n v="0"/>
    <n v="12"/>
    <n v="0"/>
    <n v="0"/>
    <n v="0"/>
    <n v="0"/>
    <n v="0"/>
    <n v="44"/>
    <n v="0"/>
    <m/>
    <m/>
    <n v="0"/>
    <n v="43"/>
    <n v="44"/>
    <d v="2025-06-13T00:00:00"/>
    <m/>
    <m/>
    <s v="No"/>
    <m/>
    <n v="2"/>
  </r>
  <r>
    <n v="209"/>
    <s v="NC"/>
    <x v="1"/>
    <s v="NC-503"/>
    <s v="Submitted"/>
    <n v="2025"/>
    <x v="139"/>
    <n v="20417"/>
    <x v="236"/>
    <m/>
    <n v="20562"/>
    <d v="2025-01-29T00:00:00"/>
    <x v="4"/>
    <m/>
    <s v="#379035"/>
    <x v="2"/>
    <s v="C"/>
    <d v="2025-01-29T00:00:00"/>
    <x v="0"/>
    <d v="2022-01-26T00:00:00"/>
    <m/>
    <n v="0"/>
    <n v="0"/>
    <n v="0"/>
    <n v="0"/>
    <n v="0"/>
    <n v="0"/>
    <n v="0"/>
    <n v="0"/>
    <n v="0"/>
    <n v="0"/>
    <n v="0"/>
    <n v="0"/>
    <n v="0"/>
    <n v="0"/>
    <n v="0"/>
    <n v="0"/>
    <n v="0"/>
    <n v="0"/>
    <n v="0"/>
    <n v="0"/>
    <n v="0"/>
    <n v="0"/>
    <n v="0"/>
    <n v="0"/>
    <n v="0"/>
    <n v="0"/>
    <n v="0"/>
    <n v="0"/>
    <n v="0"/>
    <n v="0"/>
    <n v="0"/>
    <n v="0"/>
    <n v="0"/>
    <n v="0"/>
    <n v="0"/>
    <n v="0"/>
    <n v="1"/>
    <n v="0"/>
    <n v="0"/>
    <n v="0"/>
    <n v="0"/>
    <m/>
    <s v="TB"/>
    <x v="0"/>
    <s v="1880 2nd Ave NW"/>
    <m/>
    <s v="Hickory"/>
    <s v="NC"/>
    <s v="#28601"/>
    <n v="0"/>
    <n v="0"/>
    <n v="0"/>
    <n v="0"/>
    <n v="0"/>
    <n v="1"/>
    <n v="0"/>
    <n v="0"/>
    <n v="0"/>
    <n v="0"/>
    <n v="0"/>
    <n v="1"/>
    <n v="0"/>
    <m/>
    <m/>
    <n v="0"/>
    <n v="0"/>
    <n v="1"/>
    <d v="2025-06-13T00:00:00"/>
    <m/>
    <m/>
    <s v="No"/>
    <m/>
    <n v="2"/>
  </r>
  <r>
    <n v="210"/>
    <s v="NC"/>
    <x v="1"/>
    <s v="NC-503"/>
    <s v="Submitted"/>
    <n v="2025"/>
    <x v="156"/>
    <n v="20457"/>
    <x v="237"/>
    <m/>
    <n v="20565"/>
    <d v="2025-01-29T00:00:00"/>
    <x v="1"/>
    <s v="F"/>
    <s v="#379097"/>
    <x v="2"/>
    <s v="C"/>
    <d v="2025-01-29T00:00:00"/>
    <x v="0"/>
    <d v="2022-04-08T00:00:00"/>
    <m/>
    <n v="0"/>
    <n v="0"/>
    <n v="0"/>
    <n v="0"/>
    <n v="0"/>
    <n v="0"/>
    <n v="0"/>
    <n v="0"/>
    <n v="0"/>
    <n v="0"/>
    <n v="0"/>
    <n v="0"/>
    <n v="0"/>
    <n v="0"/>
    <n v="0"/>
    <n v="0"/>
    <n v="0"/>
    <n v="0"/>
    <n v="0"/>
    <n v="0"/>
    <n v="0"/>
    <n v="0"/>
    <n v="0"/>
    <n v="0"/>
    <n v="0"/>
    <n v="0"/>
    <n v="0"/>
    <n v="0"/>
    <n v="0"/>
    <n v="0"/>
    <n v="0"/>
    <n v="0"/>
    <n v="0"/>
    <n v="0"/>
    <n v="0"/>
    <n v="0"/>
    <n v="0"/>
    <n v="0"/>
    <n v="0"/>
    <n v="0"/>
    <n v="1"/>
    <m/>
    <s v="SB-S"/>
    <x v="0"/>
    <s v="384 North Broad Street"/>
    <m/>
    <s v="Mooresville"/>
    <s v="NC"/>
    <s v="#28115"/>
    <n v="12"/>
    <n v="4"/>
    <n v="0"/>
    <n v="0"/>
    <n v="0"/>
    <n v="0"/>
    <n v="0"/>
    <n v="0"/>
    <n v="0"/>
    <n v="1"/>
    <n v="0"/>
    <n v="13"/>
    <n v="0"/>
    <m/>
    <m/>
    <n v="0"/>
    <n v="13"/>
    <n v="13"/>
    <d v="2025-06-13T00:00:00"/>
    <s v="A second location opened this year."/>
    <m/>
    <s v="No"/>
    <m/>
    <n v="2"/>
  </r>
  <r>
    <n v="211"/>
    <s v="NC"/>
    <x v="1"/>
    <s v="NC-503"/>
    <s v="Submitted"/>
    <n v="2025"/>
    <x v="157"/>
    <n v="1604"/>
    <x v="238"/>
    <m/>
    <n v="20574"/>
    <d v="2025-01-29T00:00:00"/>
    <x v="1"/>
    <s v="F"/>
    <s v="#379163"/>
    <x v="2"/>
    <s v="C"/>
    <d v="2025-01-29T00:00:00"/>
    <x v="1"/>
    <d v="2023-01-25T00:00:00"/>
    <m/>
    <n v="0"/>
    <n v="0"/>
    <n v="0"/>
    <n v="0"/>
    <n v="0"/>
    <n v="0"/>
    <n v="0"/>
    <n v="0"/>
    <n v="0"/>
    <n v="0"/>
    <n v="0"/>
    <n v="0"/>
    <n v="0"/>
    <n v="0"/>
    <n v="0"/>
    <n v="0"/>
    <n v="0"/>
    <n v="0"/>
    <n v="0"/>
    <n v="0"/>
    <n v="0"/>
    <n v="0"/>
    <n v="0"/>
    <n v="0"/>
    <n v="0"/>
    <n v="0"/>
    <n v="0"/>
    <n v="0"/>
    <n v="0"/>
    <n v="0"/>
    <n v="0"/>
    <n v="0"/>
    <n v="0"/>
    <n v="0"/>
    <n v="0"/>
    <n v="0"/>
    <n v="0"/>
    <n v="0"/>
    <n v="0"/>
    <n v="0"/>
    <n v="1"/>
    <s v="FEMA's EFSP, GCC, NCCW, FEMA, Human Trafficking Commissions, OSBM"/>
    <s v="SB-S"/>
    <x v="1"/>
    <s v="PO Box 761"/>
    <m/>
    <s v="Clinton"/>
    <s v="NC"/>
    <s v="#28328"/>
    <n v="8"/>
    <n v="3"/>
    <n v="0"/>
    <n v="0"/>
    <n v="0"/>
    <n v="4"/>
    <n v="0"/>
    <n v="0"/>
    <n v="0"/>
    <n v="0"/>
    <n v="0"/>
    <n v="12"/>
    <n v="0"/>
    <m/>
    <m/>
    <n v="0"/>
    <n v="9"/>
    <n v="12"/>
    <d v="2025-06-13T00:00:00"/>
    <m/>
    <m/>
    <s v="No"/>
    <m/>
    <n v="2"/>
  </r>
  <r>
    <n v="212"/>
    <s v="NC"/>
    <x v="1"/>
    <s v="NC-503"/>
    <s v="Submitted"/>
    <n v="2025"/>
    <x v="158"/>
    <n v="20353"/>
    <x v="239"/>
    <m/>
    <n v="20576"/>
    <d v="2025-01-29T00:00:00"/>
    <x v="1"/>
    <s v="F"/>
    <s v="#379059"/>
    <x v="0"/>
    <s v="C"/>
    <d v="2024-01-31T00:00:00"/>
    <x v="0"/>
    <d v="2023-04-01T00:00:00"/>
    <m/>
    <n v="0"/>
    <n v="0"/>
    <n v="0"/>
    <n v="0"/>
    <n v="0"/>
    <n v="0"/>
    <n v="0"/>
    <n v="0"/>
    <n v="0"/>
    <n v="0"/>
    <n v="0"/>
    <n v="0"/>
    <n v="0"/>
    <n v="0"/>
    <n v="0"/>
    <n v="0"/>
    <n v="0"/>
    <n v="0"/>
    <n v="0"/>
    <n v="0"/>
    <n v="0"/>
    <n v="0"/>
    <n v="0"/>
    <n v="0"/>
    <n v="0"/>
    <n v="0"/>
    <n v="0"/>
    <n v="0"/>
    <n v="0"/>
    <n v="0"/>
    <n v="0"/>
    <n v="0"/>
    <n v="0"/>
    <n v="0"/>
    <n v="0"/>
    <n v="0"/>
    <n v="0"/>
    <n v="0"/>
    <n v="0"/>
    <n v="0"/>
    <n v="1"/>
    <s v="Davie Community Foundation, Pearls of Empowerment, and Energy United Foundation"/>
    <s v="SB-S"/>
    <x v="0"/>
    <s v="129 Liberty Circle"/>
    <m/>
    <s v="Mocksville"/>
    <s v="NC"/>
    <s v="#27028"/>
    <n v="8"/>
    <n v="2"/>
    <n v="0"/>
    <n v="0"/>
    <n v="0"/>
    <n v="0"/>
    <n v="0"/>
    <n v="0"/>
    <n v="0"/>
    <n v="0"/>
    <n v="0"/>
    <n v="8"/>
    <n v="0"/>
    <m/>
    <m/>
    <n v="0"/>
    <n v="2"/>
    <n v="8"/>
    <d v="2025-06-13T00:00:00"/>
    <m/>
    <m/>
    <s v="No"/>
    <m/>
    <n v="2"/>
  </r>
  <r>
    <n v="213"/>
    <s v="NC"/>
    <x v="1"/>
    <s v="NC-503"/>
    <s v="Submitted"/>
    <n v="2025"/>
    <x v="158"/>
    <n v="20353"/>
    <x v="240"/>
    <m/>
    <n v="20577"/>
    <d v="2025-01-29T00:00:00"/>
    <x v="3"/>
    <m/>
    <s v="#379059"/>
    <x v="0"/>
    <s v="C"/>
    <d v="2024-02-02T00:00:00"/>
    <x v="0"/>
    <d v="2023-04-01T00:00:00"/>
    <m/>
    <n v="0"/>
    <n v="0"/>
    <n v="0"/>
    <n v="0"/>
    <n v="0"/>
    <n v="0"/>
    <n v="0"/>
    <n v="0"/>
    <n v="0"/>
    <n v="0"/>
    <n v="0"/>
    <n v="0"/>
    <n v="0"/>
    <n v="0"/>
    <n v="0"/>
    <n v="0"/>
    <n v="0"/>
    <n v="0"/>
    <n v="0"/>
    <n v="0"/>
    <n v="0"/>
    <n v="0"/>
    <n v="0"/>
    <n v="0"/>
    <n v="0"/>
    <n v="0"/>
    <n v="0"/>
    <n v="0"/>
    <n v="0"/>
    <n v="0"/>
    <n v="0"/>
    <n v="0"/>
    <n v="0"/>
    <n v="0"/>
    <n v="0"/>
    <n v="0"/>
    <n v="0"/>
    <n v="0"/>
    <n v="0"/>
    <n v="0"/>
    <n v="1"/>
    <s v="Davie Community Foundation, Pearls of Empowerment, and Energy United Foundation"/>
    <s v="SB-S"/>
    <x v="0"/>
    <s v="129 Liberty Circle"/>
    <m/>
    <s v="Mocksville"/>
    <s v="NC"/>
    <s v="#27028"/>
    <n v="10"/>
    <n v="2"/>
    <n v="0"/>
    <n v="0"/>
    <n v="0"/>
    <n v="0"/>
    <n v="0"/>
    <n v="0"/>
    <n v="0"/>
    <n v="0"/>
    <n v="0"/>
    <n v="10"/>
    <n v="0"/>
    <m/>
    <m/>
    <n v="0"/>
    <n v="7"/>
    <n v="10"/>
    <d v="2025-06-13T00:00:00"/>
    <s v="They usually have 2 units with 5 beds in each; one of those units was out of commission last year, but now it's back on line."/>
    <m/>
    <s v="No"/>
    <m/>
    <n v="2"/>
  </r>
  <r>
    <n v="214"/>
    <s v="NC"/>
    <x v="1"/>
    <s v="NC-503"/>
    <s v="Submitted"/>
    <n v="2025"/>
    <x v="121"/>
    <n v="20071"/>
    <x v="241"/>
    <m/>
    <n v="20583"/>
    <d v="2025-01-29T00:00:00"/>
    <x v="0"/>
    <m/>
    <s v="#379101"/>
    <x v="2"/>
    <s v="C"/>
    <d v="2023-01-25T00:00:00"/>
    <x v="0"/>
    <d v="2023-01-25T00:00:00"/>
    <m/>
    <n v="0"/>
    <n v="0"/>
    <n v="0"/>
    <n v="0"/>
    <n v="0"/>
    <n v="0"/>
    <n v="0"/>
    <n v="0"/>
    <n v="0"/>
    <n v="0"/>
    <n v="0"/>
    <n v="0"/>
    <n v="0"/>
    <n v="0"/>
    <n v="0"/>
    <n v="0"/>
    <n v="0"/>
    <n v="1"/>
    <n v="0"/>
    <n v="0"/>
    <n v="0"/>
    <n v="0"/>
    <n v="0"/>
    <n v="0"/>
    <n v="0"/>
    <n v="0"/>
    <n v="0"/>
    <n v="0"/>
    <n v="0"/>
    <n v="0"/>
    <n v="0"/>
    <n v="0"/>
    <n v="0"/>
    <n v="0"/>
    <n v="0"/>
    <n v="0"/>
    <n v="0"/>
    <n v="0"/>
    <n v="0"/>
    <n v="0"/>
    <n v="0"/>
    <m/>
    <s v="TB"/>
    <x v="0"/>
    <m/>
    <m/>
    <m/>
    <m/>
    <s v="#27504"/>
    <n v="0"/>
    <n v="0"/>
    <n v="0"/>
    <n v="0"/>
    <n v="0"/>
    <n v="1"/>
    <n v="1"/>
    <n v="0"/>
    <n v="0"/>
    <n v="0"/>
    <n v="0"/>
    <n v="1"/>
    <n v="0"/>
    <m/>
    <m/>
    <n v="0"/>
    <n v="1"/>
    <n v="1"/>
    <d v="2025-06-13T00:00:00"/>
    <s v="The project served the same number of households on the night of the PIT count as last year."/>
    <s v="The project has chosen not to use HMIS at this time."/>
    <s v="No"/>
    <m/>
    <n v="2"/>
  </r>
  <r>
    <n v="215"/>
    <s v="NC"/>
    <x v="1"/>
    <s v="NC-503"/>
    <s v="Submitted"/>
    <n v="2025"/>
    <x v="121"/>
    <n v="20071"/>
    <x v="242"/>
    <m/>
    <n v="20584"/>
    <d v="2025-01-29T00:00:00"/>
    <x v="0"/>
    <m/>
    <s v="#379101"/>
    <x v="2"/>
    <s v="C"/>
    <d v="2025-01-29T00:00:00"/>
    <x v="0"/>
    <d v="2023-01-25T00:00:00"/>
    <m/>
    <n v="0"/>
    <n v="0"/>
    <n v="0"/>
    <n v="0"/>
    <n v="0"/>
    <n v="0"/>
    <n v="0"/>
    <n v="0"/>
    <n v="0"/>
    <n v="0"/>
    <n v="0"/>
    <n v="0"/>
    <n v="0"/>
    <n v="0"/>
    <n v="0"/>
    <n v="0"/>
    <n v="0"/>
    <n v="1"/>
    <n v="0"/>
    <n v="0"/>
    <n v="0"/>
    <n v="0"/>
    <n v="0"/>
    <n v="0"/>
    <n v="0"/>
    <n v="0"/>
    <n v="0"/>
    <n v="0"/>
    <n v="0"/>
    <n v="0"/>
    <n v="0"/>
    <n v="0"/>
    <n v="0"/>
    <n v="0"/>
    <n v="0"/>
    <n v="0"/>
    <n v="0"/>
    <n v="0"/>
    <n v="0"/>
    <n v="0"/>
    <n v="0"/>
    <m/>
    <s v="TB"/>
    <x v="0"/>
    <m/>
    <m/>
    <m/>
    <m/>
    <s v="#28555"/>
    <n v="0"/>
    <n v="0"/>
    <n v="0"/>
    <n v="0"/>
    <n v="0"/>
    <n v="3"/>
    <n v="3"/>
    <n v="0"/>
    <n v="0"/>
    <n v="0"/>
    <n v="0"/>
    <n v="3"/>
    <n v="0"/>
    <m/>
    <m/>
    <n v="0"/>
    <n v="3"/>
    <n v="3"/>
    <d v="2025-06-13T00:00:00"/>
    <s v="Voucher turnover results in a different distribution of vouchers."/>
    <s v="The project has chosen not to use HMIS at this time."/>
    <s v="No"/>
    <m/>
    <n v="2"/>
  </r>
  <r>
    <n v="216"/>
    <s v="NC"/>
    <x v="1"/>
    <s v="NC-503"/>
    <s v="Submitted"/>
    <n v="2025"/>
    <x v="121"/>
    <n v="20071"/>
    <x v="243"/>
    <m/>
    <n v="20585"/>
    <d v="2025-01-29T00:00:00"/>
    <x v="0"/>
    <m/>
    <s v="#379101"/>
    <x v="2"/>
    <s v="C"/>
    <d v="2025-01-29T00:00:00"/>
    <x v="0"/>
    <d v="2023-01-25T00:00:00"/>
    <m/>
    <n v="0"/>
    <n v="0"/>
    <n v="0"/>
    <n v="0"/>
    <n v="0"/>
    <n v="0"/>
    <n v="0"/>
    <n v="0"/>
    <n v="0"/>
    <n v="0"/>
    <n v="0"/>
    <n v="0"/>
    <n v="0"/>
    <n v="0"/>
    <n v="0"/>
    <n v="0"/>
    <n v="0"/>
    <n v="1"/>
    <n v="0"/>
    <n v="0"/>
    <n v="0"/>
    <n v="0"/>
    <n v="0"/>
    <n v="0"/>
    <n v="0"/>
    <n v="0"/>
    <n v="0"/>
    <n v="0"/>
    <n v="0"/>
    <n v="0"/>
    <n v="0"/>
    <n v="0"/>
    <n v="0"/>
    <n v="0"/>
    <n v="0"/>
    <n v="0"/>
    <n v="0"/>
    <n v="0"/>
    <n v="0"/>
    <n v="0"/>
    <n v="0"/>
    <m/>
    <s v="TB"/>
    <x v="0"/>
    <m/>
    <m/>
    <m/>
    <m/>
    <s v="#27576"/>
    <n v="0"/>
    <n v="0"/>
    <n v="0"/>
    <n v="0"/>
    <n v="0"/>
    <n v="1"/>
    <n v="1"/>
    <n v="0"/>
    <n v="0"/>
    <n v="0"/>
    <n v="0"/>
    <n v="1"/>
    <n v="0"/>
    <m/>
    <m/>
    <n v="0"/>
    <n v="1"/>
    <n v="1"/>
    <d v="2025-06-13T00:00:00"/>
    <s v="Voucher turnover results in a different distribution of vouchers."/>
    <s v="The project has chosen not to use HMIS at this time."/>
    <s v="No"/>
    <m/>
    <n v="2"/>
  </r>
  <r>
    <n v="217"/>
    <s v="NC"/>
    <x v="1"/>
    <s v="NC-503"/>
    <s v="Submitted"/>
    <n v="2025"/>
    <x v="136"/>
    <n v="20054"/>
    <x v="244"/>
    <m/>
    <n v="20586"/>
    <d v="2025-01-29T00:00:00"/>
    <x v="0"/>
    <m/>
    <s v="#379083"/>
    <x v="2"/>
    <s v="C"/>
    <d v="2025-01-29T00:00:00"/>
    <x v="0"/>
    <d v="2023-01-25T00:00:00"/>
    <m/>
    <n v="0"/>
    <n v="0"/>
    <n v="0"/>
    <n v="0"/>
    <n v="0"/>
    <n v="0"/>
    <n v="0"/>
    <n v="0"/>
    <n v="0"/>
    <n v="0"/>
    <n v="0"/>
    <n v="0"/>
    <n v="0"/>
    <n v="0"/>
    <n v="0"/>
    <n v="0"/>
    <n v="0"/>
    <n v="1"/>
    <n v="0"/>
    <n v="0"/>
    <n v="0"/>
    <n v="0"/>
    <n v="0"/>
    <n v="0"/>
    <n v="0"/>
    <n v="0"/>
    <n v="0"/>
    <n v="0"/>
    <n v="0"/>
    <n v="0"/>
    <n v="0"/>
    <n v="0"/>
    <n v="0"/>
    <n v="0"/>
    <n v="0"/>
    <n v="0"/>
    <n v="0"/>
    <n v="0"/>
    <n v="0"/>
    <n v="0"/>
    <n v="0"/>
    <m/>
    <s v="TB"/>
    <x v="0"/>
    <m/>
    <m/>
    <m/>
    <m/>
    <s v="#27823"/>
    <n v="0"/>
    <n v="0"/>
    <n v="0"/>
    <n v="0"/>
    <n v="0"/>
    <n v="1"/>
    <n v="1"/>
    <n v="0"/>
    <n v="0"/>
    <n v="0"/>
    <n v="0"/>
    <n v="1"/>
    <n v="0"/>
    <m/>
    <m/>
    <n v="0"/>
    <n v="1"/>
    <n v="1"/>
    <d v="2025-06-13T00:00:00"/>
    <s v="Voucher turnover results in a different distribution of vouchers."/>
    <s v="The project has chosen not to use HMIS at this time."/>
    <s v="No"/>
    <m/>
    <n v="2"/>
  </r>
  <r>
    <n v="218"/>
    <s v="NC"/>
    <x v="1"/>
    <s v="NC-503"/>
    <s v="Submitted"/>
    <n v="2025"/>
    <x v="159"/>
    <n v="20598"/>
    <x v="245"/>
    <m/>
    <n v="20599"/>
    <d v="2025-01-29T00:00:00"/>
    <x v="2"/>
    <m/>
    <s v="#379057"/>
    <x v="2"/>
    <s v="C"/>
    <d v="2024-01-31T00:00:00"/>
    <x v="0"/>
    <d v="2014-01-29T00:00:00"/>
    <m/>
    <n v="0"/>
    <n v="0"/>
    <n v="0"/>
    <n v="0"/>
    <n v="0"/>
    <n v="0"/>
    <n v="0"/>
    <n v="0"/>
    <n v="0"/>
    <n v="0"/>
    <n v="0"/>
    <n v="0"/>
    <n v="0"/>
    <n v="0"/>
    <n v="0"/>
    <n v="0"/>
    <n v="0"/>
    <n v="0"/>
    <n v="1"/>
    <n v="0"/>
    <n v="0"/>
    <n v="0"/>
    <n v="0"/>
    <n v="0"/>
    <n v="0"/>
    <n v="0"/>
    <n v="0"/>
    <n v="0"/>
    <n v="0"/>
    <n v="0"/>
    <n v="0"/>
    <n v="0"/>
    <n v="0"/>
    <n v="0"/>
    <n v="0"/>
    <n v="0"/>
    <n v="0"/>
    <n v="0"/>
    <n v="0"/>
    <n v="0"/>
    <n v="0"/>
    <m/>
    <s v="TB"/>
    <x v="0"/>
    <s v="301 N Main St #1700"/>
    <m/>
    <s v="Winston Salem"/>
    <s v="NC"/>
    <s v="#27028"/>
    <n v="0"/>
    <n v="0"/>
    <n v="0"/>
    <n v="0"/>
    <n v="0"/>
    <n v="0"/>
    <n v="0"/>
    <n v="0"/>
    <n v="0"/>
    <n v="0"/>
    <n v="0"/>
    <n v="0"/>
    <n v="0"/>
    <m/>
    <m/>
    <n v="0"/>
    <n v="0"/>
    <n v="0"/>
    <d v="2025-06-13T00:00:00"/>
    <m/>
    <m/>
    <s v="No"/>
    <m/>
    <n v="2"/>
  </r>
  <r>
    <n v="220"/>
    <s v="NC"/>
    <x v="1"/>
    <s v="NC-503"/>
    <s v="Submitted"/>
    <n v="2025"/>
    <x v="100"/>
    <n v="662"/>
    <x v="246"/>
    <m/>
    <n v="20604"/>
    <d v="2025-01-29T00:00:00"/>
    <x v="3"/>
    <m/>
    <s v="#379171"/>
    <x v="0"/>
    <s v="C"/>
    <d v="2023-06-01T00:00:00"/>
    <x v="0"/>
    <d v="2023-06-01T00:00:00"/>
    <m/>
    <n v="0"/>
    <n v="0"/>
    <n v="0"/>
    <n v="0"/>
    <n v="0"/>
    <n v="0"/>
    <n v="0"/>
    <n v="0"/>
    <n v="0"/>
    <n v="0"/>
    <n v="0"/>
    <n v="0"/>
    <n v="0"/>
    <n v="0"/>
    <n v="0"/>
    <n v="0"/>
    <n v="0"/>
    <n v="0"/>
    <n v="0"/>
    <n v="0"/>
    <n v="0"/>
    <n v="0"/>
    <n v="0"/>
    <n v="0"/>
    <n v="0"/>
    <n v="0"/>
    <n v="0"/>
    <n v="0"/>
    <n v="0"/>
    <n v="0"/>
    <n v="0"/>
    <n v="0"/>
    <n v="0"/>
    <n v="0"/>
    <n v="0"/>
    <n v="0"/>
    <n v="0"/>
    <n v="0"/>
    <n v="0"/>
    <n v="0"/>
    <n v="1"/>
    <s v="Private"/>
    <s v="SB-S"/>
    <x v="0"/>
    <s v="227 Rockford Street Mount Airy"/>
    <m/>
    <s v="Mount Airy"/>
    <s v="NC"/>
    <s v="#27030"/>
    <n v="0"/>
    <n v="0"/>
    <n v="0"/>
    <n v="0"/>
    <n v="0"/>
    <n v="10"/>
    <n v="0"/>
    <n v="0"/>
    <n v="0"/>
    <n v="0"/>
    <n v="0"/>
    <n v="10"/>
    <n v="0"/>
    <m/>
    <m/>
    <n v="0"/>
    <n v="5"/>
    <n v="10"/>
    <d v="2025-06-13T00:00:00"/>
    <m/>
    <m/>
    <s v="No"/>
    <m/>
    <n v="2"/>
  </r>
  <r>
    <n v="221"/>
    <s v="NC"/>
    <x v="1"/>
    <s v="NC-503"/>
    <s v="Submitted"/>
    <n v="2025"/>
    <x v="160"/>
    <n v="20611"/>
    <x v="247"/>
    <m/>
    <n v="20612"/>
    <d v="2025-01-29T00:00:00"/>
    <x v="0"/>
    <m/>
    <s v="#379105"/>
    <x v="0"/>
    <s v="C"/>
    <d v="2025-01-29T00:00:00"/>
    <x v="0"/>
    <d v="2023-09-01T00:00:00"/>
    <m/>
    <n v="0"/>
    <n v="0"/>
    <n v="0"/>
    <n v="0"/>
    <n v="0"/>
    <n v="0"/>
    <n v="1"/>
    <n v="0"/>
    <n v="0"/>
    <n v="0"/>
    <n v="0"/>
    <n v="0"/>
    <n v="0"/>
    <n v="0"/>
    <n v="0"/>
    <n v="0"/>
    <n v="0"/>
    <n v="0"/>
    <n v="0"/>
    <n v="0"/>
    <n v="0"/>
    <n v="0"/>
    <n v="0"/>
    <n v="0"/>
    <n v="0"/>
    <n v="0"/>
    <n v="0"/>
    <n v="0"/>
    <n v="0"/>
    <n v="0"/>
    <n v="0"/>
    <n v="0"/>
    <n v="0"/>
    <n v="0"/>
    <n v="0"/>
    <n v="0"/>
    <n v="0"/>
    <n v="0"/>
    <n v="0"/>
    <n v="0"/>
    <n v="0"/>
    <m/>
    <s v="TB"/>
    <x v="0"/>
    <s v="403 W Makepeace St."/>
    <m/>
    <s v="Sanford"/>
    <s v="NC"/>
    <s v="#27330"/>
    <n v="0"/>
    <n v="0"/>
    <n v="0"/>
    <n v="0"/>
    <n v="0"/>
    <n v="8"/>
    <n v="0"/>
    <n v="0"/>
    <n v="8"/>
    <n v="0"/>
    <n v="0"/>
    <n v="8"/>
    <n v="0"/>
    <m/>
    <m/>
    <n v="0"/>
    <n v="8"/>
    <n v="8"/>
    <d v="2025-06-13T00:00:00"/>
    <m/>
    <m/>
    <s v="No"/>
    <m/>
    <n v="2"/>
  </r>
  <r>
    <n v="222"/>
    <s v="NC"/>
    <x v="1"/>
    <s v="NC-503"/>
    <s v="Submitted"/>
    <n v="2025"/>
    <x v="131"/>
    <n v="2137"/>
    <x v="248"/>
    <m/>
    <n v="20622"/>
    <d v="2025-01-29T00:00:00"/>
    <x v="1"/>
    <s v="V"/>
    <s v="#379139"/>
    <x v="0"/>
    <s v="C"/>
    <d v="2023-03-01T00:00:00"/>
    <x v="0"/>
    <d v="2023-03-01T00:00:00"/>
    <m/>
    <n v="0"/>
    <n v="0"/>
    <n v="0"/>
    <n v="0"/>
    <n v="0"/>
    <n v="0"/>
    <n v="0"/>
    <n v="0"/>
    <n v="0"/>
    <n v="0"/>
    <n v="0"/>
    <n v="0"/>
    <n v="0"/>
    <n v="0"/>
    <n v="0"/>
    <n v="0"/>
    <n v="0"/>
    <n v="0"/>
    <n v="0"/>
    <n v="0"/>
    <n v="0"/>
    <n v="0"/>
    <n v="0"/>
    <n v="0"/>
    <n v="0"/>
    <n v="0"/>
    <n v="0"/>
    <n v="0"/>
    <n v="0"/>
    <n v="0"/>
    <n v="0"/>
    <n v="0"/>
    <n v="0"/>
    <n v="0"/>
    <n v="0"/>
    <n v="0"/>
    <n v="0"/>
    <n v="0"/>
    <n v="0"/>
    <n v="0"/>
    <n v="1"/>
    <m/>
    <s v="TB"/>
    <x v="0"/>
    <s v="501 E Main St"/>
    <m/>
    <s v="Elizabeth City"/>
    <s v="NC"/>
    <s v="#27909"/>
    <n v="0"/>
    <n v="0"/>
    <n v="0"/>
    <n v="0"/>
    <n v="0"/>
    <n v="0"/>
    <n v="0"/>
    <n v="0"/>
    <n v="0"/>
    <n v="0"/>
    <n v="0"/>
    <n v="0"/>
    <n v="0"/>
    <m/>
    <m/>
    <n v="18"/>
    <n v="8"/>
    <n v="18"/>
    <d v="2025-06-13T00:00:00"/>
    <m/>
    <m/>
    <s v="No"/>
    <m/>
    <n v="2"/>
  </r>
  <r>
    <n v="223"/>
    <s v="NC"/>
    <x v="1"/>
    <s v="NC-503"/>
    <s v="Submitted"/>
    <n v="2025"/>
    <x v="161"/>
    <n v="7616"/>
    <x v="249"/>
    <m/>
    <n v="20623"/>
    <d v="2025-01-29T00:00:00"/>
    <x v="2"/>
    <m/>
    <s v="#379037"/>
    <x v="0"/>
    <s v="C"/>
    <d v="2023-10-01T00:00:00"/>
    <x v="0"/>
    <d v="2023-10-01T00:00:00"/>
    <m/>
    <n v="0"/>
    <n v="0"/>
    <n v="0"/>
    <n v="0"/>
    <n v="0"/>
    <n v="0"/>
    <n v="0"/>
    <n v="0"/>
    <n v="0"/>
    <n v="0"/>
    <n v="0"/>
    <n v="0"/>
    <n v="0"/>
    <n v="0"/>
    <n v="0"/>
    <n v="0"/>
    <n v="0"/>
    <n v="0"/>
    <n v="0"/>
    <n v="0"/>
    <n v="0"/>
    <n v="0"/>
    <n v="0"/>
    <n v="0"/>
    <n v="0"/>
    <n v="0"/>
    <n v="0"/>
    <n v="0"/>
    <n v="0"/>
    <n v="0"/>
    <n v="0"/>
    <n v="0"/>
    <n v="0"/>
    <n v="0"/>
    <n v="0"/>
    <n v="0"/>
    <n v="0"/>
    <n v="0"/>
    <n v="0"/>
    <n v="0"/>
    <n v="1"/>
    <m/>
    <s v="TB"/>
    <x v="0"/>
    <s v="PO Box 752"/>
    <m/>
    <s v="Pittsboro"/>
    <s v="NC"/>
    <s v="#27344"/>
    <n v="0"/>
    <n v="0"/>
    <n v="0"/>
    <n v="0"/>
    <n v="0"/>
    <n v="0"/>
    <n v="0"/>
    <n v="0"/>
    <n v="0"/>
    <n v="0"/>
    <n v="0"/>
    <n v="0"/>
    <n v="0"/>
    <m/>
    <m/>
    <n v="0"/>
    <n v="0"/>
    <n v="0"/>
    <d v="2025-06-13T00:00:00"/>
    <m/>
    <m/>
    <s v="No"/>
    <m/>
    <n v="2"/>
  </r>
  <r>
    <n v="225"/>
    <s v="NC"/>
    <x v="1"/>
    <s v="NC-503"/>
    <s v="Submitted"/>
    <n v="2025"/>
    <x v="162"/>
    <n v="20638"/>
    <x v="250"/>
    <m/>
    <n v="20640"/>
    <d v="2025-01-29T00:00:00"/>
    <x v="0"/>
    <m/>
    <s v="#379087"/>
    <x v="0"/>
    <s v="C"/>
    <d v="2024-04-01T00:00:00"/>
    <x v="0"/>
    <d v="2023-10-01T00:00:00"/>
    <m/>
    <n v="0"/>
    <n v="0"/>
    <n v="0"/>
    <n v="0"/>
    <n v="0"/>
    <n v="0"/>
    <n v="0"/>
    <n v="0"/>
    <n v="0"/>
    <n v="0"/>
    <n v="0"/>
    <n v="0"/>
    <n v="0"/>
    <n v="0"/>
    <n v="0"/>
    <n v="1"/>
    <n v="0"/>
    <n v="0"/>
    <n v="0"/>
    <n v="0"/>
    <n v="0"/>
    <n v="0"/>
    <n v="0"/>
    <n v="0"/>
    <n v="0"/>
    <n v="0"/>
    <n v="0"/>
    <n v="0"/>
    <n v="0"/>
    <n v="0"/>
    <n v="0"/>
    <n v="0"/>
    <n v="0"/>
    <n v="0"/>
    <n v="0"/>
    <n v="0"/>
    <n v="0"/>
    <n v="0"/>
    <n v="0"/>
    <n v="0"/>
    <n v="0"/>
    <m/>
    <s v="TB"/>
    <x v="0"/>
    <s v="563 W Main St STE 2"/>
    <m/>
    <s v="Sylva"/>
    <s v="NC"/>
    <s v="#28786"/>
    <n v="5"/>
    <n v="1"/>
    <n v="0"/>
    <n v="0"/>
    <n v="0"/>
    <n v="2"/>
    <n v="0"/>
    <n v="0"/>
    <n v="0"/>
    <n v="0"/>
    <n v="0"/>
    <n v="7"/>
    <n v="0"/>
    <m/>
    <m/>
    <n v="0"/>
    <n v="7"/>
    <n v="7"/>
    <d v="2025-06-13T00:00:00"/>
    <m/>
    <m/>
    <s v="No"/>
    <m/>
    <n v="2"/>
  </r>
  <r>
    <n v="226"/>
    <s v="NC"/>
    <x v="1"/>
    <s v="NC-503"/>
    <s v="Submitted"/>
    <n v="2025"/>
    <x v="162"/>
    <n v="20638"/>
    <x v="251"/>
    <m/>
    <n v="20641"/>
    <d v="2025-01-29T00:00:00"/>
    <x v="2"/>
    <m/>
    <s v="#379087"/>
    <x v="0"/>
    <s v="C"/>
    <d v="2025-01-29T00:00:00"/>
    <x v="0"/>
    <d v="2023-10-01T00:00:00"/>
    <m/>
    <n v="0"/>
    <n v="0"/>
    <n v="0"/>
    <n v="0"/>
    <n v="0"/>
    <n v="0"/>
    <n v="0"/>
    <n v="1"/>
    <n v="0"/>
    <n v="0"/>
    <n v="0"/>
    <n v="0"/>
    <n v="0"/>
    <n v="0"/>
    <n v="0"/>
    <n v="0"/>
    <n v="0"/>
    <n v="0"/>
    <n v="0"/>
    <n v="0"/>
    <n v="0"/>
    <n v="0"/>
    <n v="0"/>
    <n v="0"/>
    <n v="0"/>
    <n v="0"/>
    <n v="0"/>
    <n v="0"/>
    <n v="0"/>
    <n v="0"/>
    <n v="0"/>
    <n v="0"/>
    <n v="0"/>
    <n v="0"/>
    <n v="0"/>
    <n v="0"/>
    <n v="0"/>
    <n v="0"/>
    <n v="0"/>
    <n v="0"/>
    <n v="0"/>
    <m/>
    <s v="TB"/>
    <x v="0"/>
    <s v="563 W Main St STE 2"/>
    <m/>
    <s v="Sylva"/>
    <s v="NC"/>
    <s v="#28786"/>
    <n v="19"/>
    <n v="4"/>
    <n v="0"/>
    <n v="0"/>
    <n v="0"/>
    <n v="21"/>
    <n v="0"/>
    <n v="0"/>
    <n v="0"/>
    <n v="0"/>
    <n v="0"/>
    <n v="40"/>
    <n v="0"/>
    <m/>
    <m/>
    <n v="0"/>
    <n v="40"/>
    <n v="40"/>
    <d v="2025-06-13T00:00:00"/>
    <m/>
    <m/>
    <s v="No"/>
    <m/>
    <n v="2"/>
  </r>
  <r>
    <n v="227"/>
    <s v="NC"/>
    <x v="1"/>
    <s v="NC-503"/>
    <s v="Submitted"/>
    <n v="2025"/>
    <x v="162"/>
    <n v="20638"/>
    <x v="252"/>
    <m/>
    <n v="20642"/>
    <d v="2025-01-29T00:00:00"/>
    <x v="2"/>
    <m/>
    <s v="#379087"/>
    <x v="0"/>
    <s v="C"/>
    <d v="2025-01-29T00:00:00"/>
    <x v="0"/>
    <d v="2023-10-01T00:00:00"/>
    <m/>
    <n v="0"/>
    <n v="0"/>
    <n v="0"/>
    <n v="0"/>
    <n v="0"/>
    <n v="0"/>
    <n v="0"/>
    <n v="1"/>
    <n v="0"/>
    <n v="0"/>
    <n v="0"/>
    <n v="0"/>
    <n v="0"/>
    <n v="0"/>
    <n v="0"/>
    <n v="0"/>
    <n v="0"/>
    <n v="0"/>
    <n v="0"/>
    <n v="0"/>
    <n v="0"/>
    <n v="0"/>
    <n v="0"/>
    <n v="0"/>
    <n v="0"/>
    <n v="0"/>
    <n v="0"/>
    <n v="0"/>
    <n v="0"/>
    <n v="0"/>
    <n v="0"/>
    <n v="0"/>
    <n v="0"/>
    <n v="0"/>
    <n v="0"/>
    <n v="0"/>
    <n v="0"/>
    <n v="0"/>
    <n v="0"/>
    <n v="0"/>
    <n v="0"/>
    <m/>
    <s v="TB"/>
    <x v="0"/>
    <s v="563 W Main St STE 2"/>
    <m/>
    <s v="Sylva"/>
    <s v="NC"/>
    <s v="#28786"/>
    <n v="2"/>
    <n v="1"/>
    <n v="0"/>
    <n v="0"/>
    <n v="0"/>
    <n v="22"/>
    <n v="0"/>
    <n v="0"/>
    <n v="0"/>
    <n v="0"/>
    <n v="0"/>
    <n v="24"/>
    <n v="0"/>
    <m/>
    <m/>
    <n v="0"/>
    <n v="24"/>
    <n v="24"/>
    <d v="2025-06-13T00:00:00"/>
    <m/>
    <m/>
    <s v="No"/>
    <m/>
    <n v="2"/>
  </r>
  <r>
    <n v="229"/>
    <s v="NC"/>
    <x v="1"/>
    <s v="NC-503"/>
    <s v="Submitted"/>
    <n v="2025"/>
    <x v="162"/>
    <n v="20638"/>
    <x v="253"/>
    <m/>
    <n v="20646"/>
    <d v="2025-01-29T00:00:00"/>
    <x v="2"/>
    <m/>
    <s v="#379057"/>
    <x v="0"/>
    <s v="C"/>
    <d v="2025-01-29T00:00:00"/>
    <x v="0"/>
    <d v="2023-10-01T00:00:00"/>
    <m/>
    <n v="0"/>
    <n v="0"/>
    <n v="0"/>
    <n v="0"/>
    <n v="0"/>
    <n v="0"/>
    <n v="0"/>
    <n v="0"/>
    <n v="0"/>
    <n v="0"/>
    <n v="0"/>
    <n v="0"/>
    <n v="0"/>
    <n v="0"/>
    <n v="0"/>
    <n v="0"/>
    <n v="1"/>
    <n v="0"/>
    <n v="0"/>
    <n v="0"/>
    <n v="0"/>
    <n v="0"/>
    <n v="0"/>
    <n v="0"/>
    <n v="0"/>
    <n v="0"/>
    <n v="0"/>
    <n v="0"/>
    <n v="0"/>
    <n v="0"/>
    <n v="0"/>
    <n v="0"/>
    <n v="0"/>
    <n v="0"/>
    <n v="0"/>
    <n v="0"/>
    <n v="0"/>
    <n v="0"/>
    <n v="0"/>
    <n v="0"/>
    <n v="0"/>
    <m/>
    <s v="TB"/>
    <x v="0"/>
    <s v="822 S Horner Blvd"/>
    <m/>
    <s v="Sanford"/>
    <s v="NC"/>
    <s v="#27292"/>
    <n v="69"/>
    <n v="22"/>
    <n v="0"/>
    <n v="0"/>
    <n v="0"/>
    <n v="10"/>
    <n v="0"/>
    <n v="0"/>
    <n v="0"/>
    <n v="0"/>
    <n v="0"/>
    <n v="79"/>
    <n v="0"/>
    <m/>
    <m/>
    <n v="0"/>
    <n v="79"/>
    <n v="79"/>
    <d v="2025-06-13T00:00:00"/>
    <m/>
    <m/>
    <s v="No"/>
    <m/>
    <n v="2"/>
  </r>
  <r>
    <n v="230"/>
    <s v="NC"/>
    <x v="1"/>
    <s v="NC-503"/>
    <s v="Submitted"/>
    <n v="2025"/>
    <x v="162"/>
    <n v="20638"/>
    <x v="254"/>
    <m/>
    <n v="20648"/>
    <d v="2025-01-29T00:00:00"/>
    <x v="2"/>
    <m/>
    <s v="#379097"/>
    <x v="0"/>
    <s v="C"/>
    <d v="2025-01-29T00:00:00"/>
    <x v="0"/>
    <d v="2023-10-01T00:00:00"/>
    <m/>
    <n v="0"/>
    <n v="0"/>
    <n v="0"/>
    <n v="0"/>
    <n v="0"/>
    <n v="0"/>
    <n v="0"/>
    <n v="1"/>
    <n v="0"/>
    <n v="0"/>
    <n v="0"/>
    <n v="0"/>
    <n v="0"/>
    <n v="0"/>
    <n v="0"/>
    <n v="0"/>
    <n v="0"/>
    <n v="0"/>
    <n v="0"/>
    <n v="0"/>
    <n v="0"/>
    <n v="0"/>
    <n v="0"/>
    <n v="0"/>
    <n v="0"/>
    <n v="0"/>
    <n v="0"/>
    <n v="0"/>
    <n v="0"/>
    <n v="0"/>
    <n v="0"/>
    <n v="0"/>
    <n v="0"/>
    <n v="0"/>
    <n v="0"/>
    <n v="0"/>
    <n v="0"/>
    <n v="0"/>
    <n v="0"/>
    <n v="0"/>
    <n v="0"/>
    <m/>
    <s v="TB"/>
    <x v="0"/>
    <s v="1421 Fifth St"/>
    <m/>
    <s v="Statesville"/>
    <s v="NC"/>
    <s v="#28687"/>
    <n v="32"/>
    <n v="9"/>
    <n v="0"/>
    <n v="0"/>
    <n v="0"/>
    <n v="16"/>
    <n v="0"/>
    <n v="0"/>
    <n v="0"/>
    <n v="0"/>
    <n v="0"/>
    <n v="48"/>
    <n v="0"/>
    <m/>
    <m/>
    <n v="0"/>
    <n v="48"/>
    <n v="48"/>
    <d v="2025-06-13T00:00:00"/>
    <m/>
    <m/>
    <s v="No"/>
    <m/>
    <n v="2"/>
  </r>
  <r>
    <n v="231"/>
    <s v="NC"/>
    <x v="1"/>
    <s v="NC-503"/>
    <s v="Submitted"/>
    <n v="2025"/>
    <x v="162"/>
    <n v="20638"/>
    <x v="255"/>
    <m/>
    <n v="20651"/>
    <d v="2025-01-29T00:00:00"/>
    <x v="2"/>
    <m/>
    <s v="#379097"/>
    <x v="0"/>
    <s v="C"/>
    <d v="2025-01-29T00:00:00"/>
    <x v="0"/>
    <d v="2023-10-01T00:00:00"/>
    <m/>
    <n v="0"/>
    <n v="0"/>
    <n v="0"/>
    <n v="0"/>
    <n v="0"/>
    <n v="0"/>
    <n v="0"/>
    <n v="1"/>
    <n v="0"/>
    <n v="0"/>
    <n v="0"/>
    <n v="0"/>
    <n v="0"/>
    <n v="0"/>
    <n v="0"/>
    <n v="0"/>
    <n v="0"/>
    <n v="0"/>
    <n v="0"/>
    <n v="0"/>
    <n v="0"/>
    <n v="0"/>
    <n v="0"/>
    <n v="0"/>
    <n v="0"/>
    <n v="0"/>
    <n v="0"/>
    <n v="0"/>
    <n v="0"/>
    <n v="0"/>
    <n v="0"/>
    <n v="0"/>
    <n v="0"/>
    <n v="0"/>
    <n v="0"/>
    <n v="0"/>
    <n v="0"/>
    <n v="0"/>
    <n v="0"/>
    <n v="0"/>
    <n v="0"/>
    <m/>
    <s v="TB"/>
    <x v="0"/>
    <s v="1421 Fifth Street"/>
    <m/>
    <s v="Statesville"/>
    <s v="NC"/>
    <s v="#28677"/>
    <n v="5"/>
    <n v="1"/>
    <n v="0"/>
    <n v="0"/>
    <n v="0"/>
    <n v="18"/>
    <n v="0"/>
    <n v="0"/>
    <n v="0"/>
    <n v="0"/>
    <n v="0"/>
    <n v="23"/>
    <n v="0"/>
    <m/>
    <m/>
    <n v="0"/>
    <n v="23"/>
    <n v="23"/>
    <d v="2025-06-13T00:00:00"/>
    <m/>
    <m/>
    <s v="No"/>
    <m/>
    <n v="2"/>
  </r>
  <r>
    <n v="232"/>
    <s v="NC"/>
    <x v="1"/>
    <s v="NC-503"/>
    <s v="Submitted"/>
    <n v="2025"/>
    <x v="162"/>
    <n v="20638"/>
    <x v="256"/>
    <m/>
    <n v="20654"/>
    <d v="2025-01-29T00:00:00"/>
    <x v="2"/>
    <m/>
    <s v="#379025"/>
    <x v="0"/>
    <s v="C"/>
    <d v="2025-01-29T00:00:00"/>
    <x v="0"/>
    <d v="2023-10-01T00:00:00"/>
    <m/>
    <n v="0"/>
    <n v="0"/>
    <n v="0"/>
    <n v="0"/>
    <n v="0"/>
    <n v="0"/>
    <n v="0"/>
    <n v="1"/>
    <n v="0"/>
    <n v="0"/>
    <n v="0"/>
    <n v="0"/>
    <n v="0"/>
    <n v="0"/>
    <n v="0"/>
    <n v="0"/>
    <n v="0"/>
    <n v="0"/>
    <n v="0"/>
    <n v="0"/>
    <n v="0"/>
    <n v="0"/>
    <n v="0"/>
    <n v="0"/>
    <n v="0"/>
    <n v="0"/>
    <n v="0"/>
    <n v="0"/>
    <n v="0"/>
    <n v="0"/>
    <n v="0"/>
    <n v="0"/>
    <n v="0"/>
    <n v="0"/>
    <n v="0"/>
    <n v="0"/>
    <n v="0"/>
    <n v="0"/>
    <n v="0"/>
    <n v="0"/>
    <n v="0"/>
    <m/>
    <s v="TB"/>
    <x v="0"/>
    <s v="1985 Tate Blvd. S.E. Suite 529"/>
    <m/>
    <s v="Hickory"/>
    <s v="NC"/>
    <s v="#28025"/>
    <n v="86"/>
    <n v="22"/>
    <n v="0"/>
    <n v="0"/>
    <n v="0"/>
    <n v="21"/>
    <n v="0"/>
    <n v="0"/>
    <n v="0"/>
    <n v="0"/>
    <n v="0"/>
    <n v="107"/>
    <n v="0"/>
    <m/>
    <m/>
    <n v="0"/>
    <n v="107"/>
    <n v="107"/>
    <d v="2025-06-13T00:00:00"/>
    <m/>
    <m/>
    <s v="No"/>
    <m/>
    <n v="2"/>
  </r>
  <r>
    <n v="233"/>
    <s v="NC"/>
    <x v="1"/>
    <s v="NC-503"/>
    <s v="Submitted"/>
    <n v="2025"/>
    <x v="162"/>
    <n v="20638"/>
    <x v="257"/>
    <m/>
    <n v="20655"/>
    <d v="2025-01-29T00:00:00"/>
    <x v="2"/>
    <m/>
    <s v="#379167"/>
    <x v="0"/>
    <s v="C"/>
    <d v="2025-01-29T00:00:00"/>
    <x v="0"/>
    <d v="2023-10-01T00:00:00"/>
    <m/>
    <n v="0"/>
    <n v="0"/>
    <n v="0"/>
    <n v="0"/>
    <n v="0"/>
    <n v="0"/>
    <n v="0"/>
    <n v="1"/>
    <n v="0"/>
    <n v="0"/>
    <n v="0"/>
    <n v="0"/>
    <n v="0"/>
    <n v="0"/>
    <n v="0"/>
    <n v="0"/>
    <n v="0"/>
    <n v="0"/>
    <n v="0"/>
    <n v="0"/>
    <n v="0"/>
    <n v="0"/>
    <n v="0"/>
    <n v="0"/>
    <n v="0"/>
    <n v="0"/>
    <n v="0"/>
    <n v="0"/>
    <n v="0"/>
    <n v="0"/>
    <n v="0"/>
    <n v="0"/>
    <n v="0"/>
    <n v="0"/>
    <n v="0"/>
    <n v="0"/>
    <n v="0"/>
    <n v="0"/>
    <n v="0"/>
    <n v="0"/>
    <n v="0"/>
    <m/>
    <s v="TB"/>
    <x v="0"/>
    <s v="1985 Tate Blvd. S.E. Suite 529"/>
    <m/>
    <s v="Hickory"/>
    <s v="NC"/>
    <s v="#28001"/>
    <n v="17"/>
    <n v="6"/>
    <n v="0"/>
    <n v="0"/>
    <n v="0"/>
    <n v="18"/>
    <n v="0"/>
    <n v="0"/>
    <n v="0"/>
    <n v="0"/>
    <n v="0"/>
    <n v="35"/>
    <n v="0"/>
    <m/>
    <m/>
    <n v="0"/>
    <n v="35"/>
    <n v="35"/>
    <d v="2025-06-13T00:00:00"/>
    <m/>
    <m/>
    <s v="No"/>
    <m/>
    <n v="2"/>
  </r>
  <r>
    <n v="234"/>
    <s v="NC"/>
    <x v="1"/>
    <s v="NC-503"/>
    <s v="Submitted"/>
    <n v="2025"/>
    <x v="162"/>
    <n v="20638"/>
    <x v="258"/>
    <m/>
    <n v="20657"/>
    <d v="2025-01-29T00:00:00"/>
    <x v="2"/>
    <m/>
    <s v="#379155"/>
    <x v="0"/>
    <s v="C"/>
    <d v="2024-07-01T00:00:00"/>
    <x v="0"/>
    <d v="2023-10-01T00:00:00"/>
    <m/>
    <n v="0"/>
    <n v="0"/>
    <n v="0"/>
    <n v="0"/>
    <n v="0"/>
    <n v="0"/>
    <n v="0"/>
    <n v="1"/>
    <n v="0"/>
    <n v="0"/>
    <n v="0"/>
    <n v="0"/>
    <n v="0"/>
    <n v="0"/>
    <n v="0"/>
    <n v="0"/>
    <n v="0"/>
    <n v="0"/>
    <n v="0"/>
    <n v="0"/>
    <n v="0"/>
    <n v="0"/>
    <n v="0"/>
    <n v="0"/>
    <n v="0"/>
    <n v="0"/>
    <n v="0"/>
    <n v="0"/>
    <n v="0"/>
    <n v="0"/>
    <n v="0"/>
    <n v="0"/>
    <n v="0"/>
    <n v="0"/>
    <n v="0"/>
    <n v="0"/>
    <n v="0"/>
    <n v="0"/>
    <n v="0"/>
    <n v="0"/>
    <n v="0"/>
    <m/>
    <s v="TB"/>
    <x v="0"/>
    <s v="822 S Horner Blvd"/>
    <m/>
    <s v="Sanford"/>
    <s v="NC"/>
    <s v="#28358"/>
    <n v="11"/>
    <n v="4"/>
    <n v="0"/>
    <n v="0"/>
    <n v="0"/>
    <n v="1"/>
    <n v="0"/>
    <n v="0"/>
    <n v="0"/>
    <n v="0"/>
    <n v="0"/>
    <n v="12"/>
    <n v="0"/>
    <m/>
    <m/>
    <n v="0"/>
    <n v="12"/>
    <n v="12"/>
    <d v="2025-06-13T00:00:00"/>
    <m/>
    <m/>
    <s v="No"/>
    <m/>
    <n v="2"/>
  </r>
  <r>
    <n v="235"/>
    <s v="NC"/>
    <x v="1"/>
    <s v="NC-503"/>
    <s v="Submitted"/>
    <n v="2025"/>
    <x v="162"/>
    <n v="20638"/>
    <x v="259"/>
    <m/>
    <n v="20660"/>
    <d v="2025-01-29T00:00:00"/>
    <x v="2"/>
    <m/>
    <s v="#379155"/>
    <x v="0"/>
    <s v="C"/>
    <d v="2025-01-29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8358"/>
    <n v="10"/>
    <n v="3"/>
    <n v="0"/>
    <n v="0"/>
    <n v="0"/>
    <n v="19"/>
    <n v="0"/>
    <n v="0"/>
    <n v="0"/>
    <n v="0"/>
    <n v="0"/>
    <n v="29"/>
    <n v="0"/>
    <m/>
    <m/>
    <n v="0"/>
    <n v="29"/>
    <n v="29"/>
    <d v="2025-06-13T00:00:00"/>
    <m/>
    <m/>
    <s v="No"/>
    <m/>
    <n v="2"/>
  </r>
  <r>
    <n v="236"/>
    <s v="NC"/>
    <x v="1"/>
    <s v="NC-503"/>
    <s v="Submitted"/>
    <n v="2025"/>
    <x v="162"/>
    <n v="20638"/>
    <x v="260"/>
    <m/>
    <n v="20667"/>
    <d v="2025-01-29T00:00:00"/>
    <x v="2"/>
    <m/>
    <s v="#379159"/>
    <x v="0"/>
    <s v="C"/>
    <d v="2024-07-01T00:00:00"/>
    <x v="0"/>
    <d v="2023-10-01T00:00:00"/>
    <m/>
    <n v="0"/>
    <n v="0"/>
    <n v="0"/>
    <n v="0"/>
    <n v="0"/>
    <n v="0"/>
    <n v="0"/>
    <n v="1"/>
    <n v="0"/>
    <n v="0"/>
    <n v="0"/>
    <n v="0"/>
    <n v="0"/>
    <n v="0"/>
    <n v="0"/>
    <n v="0"/>
    <n v="0"/>
    <n v="0"/>
    <n v="0"/>
    <n v="0"/>
    <n v="0"/>
    <n v="0"/>
    <n v="0"/>
    <n v="0"/>
    <n v="0"/>
    <n v="0"/>
    <n v="0"/>
    <n v="0"/>
    <n v="0"/>
    <n v="0"/>
    <n v="0"/>
    <n v="0"/>
    <n v="0"/>
    <n v="0"/>
    <n v="0"/>
    <n v="0"/>
    <n v="0"/>
    <n v="0"/>
    <n v="0"/>
    <n v="0"/>
    <n v="0"/>
    <m/>
    <s v="TB"/>
    <x v="0"/>
    <s v="825 Wilkesboro Blvd."/>
    <m/>
    <s v="Lenoir"/>
    <s v="NC"/>
    <s v="#28144"/>
    <n v="0"/>
    <n v="0"/>
    <n v="0"/>
    <n v="0"/>
    <n v="0"/>
    <n v="35"/>
    <n v="0"/>
    <n v="0"/>
    <n v="0"/>
    <n v="0"/>
    <n v="0"/>
    <n v="35"/>
    <n v="0"/>
    <m/>
    <m/>
    <n v="0"/>
    <n v="35"/>
    <n v="35"/>
    <d v="2025-06-13T00:00:00"/>
    <m/>
    <m/>
    <s v="No"/>
    <m/>
    <n v="2"/>
  </r>
  <r>
    <n v="237"/>
    <s v="NC"/>
    <x v="1"/>
    <s v="NC-503"/>
    <s v="Submitted"/>
    <n v="2025"/>
    <x v="162"/>
    <n v="20638"/>
    <x v="261"/>
    <m/>
    <n v="20669"/>
    <d v="2025-01-29T00:00:00"/>
    <x v="2"/>
    <m/>
    <s v="#379161"/>
    <x v="0"/>
    <s v="C"/>
    <d v="2025-01-29T00:00:00"/>
    <x v="0"/>
    <d v="2023-10-01T00:00:00"/>
    <m/>
    <n v="0"/>
    <n v="0"/>
    <n v="0"/>
    <n v="0"/>
    <n v="0"/>
    <n v="0"/>
    <n v="0"/>
    <n v="1"/>
    <n v="0"/>
    <n v="0"/>
    <n v="0"/>
    <n v="0"/>
    <n v="0"/>
    <n v="0"/>
    <n v="0"/>
    <n v="0"/>
    <n v="0"/>
    <n v="0"/>
    <n v="0"/>
    <n v="0"/>
    <n v="0"/>
    <n v="0"/>
    <n v="0"/>
    <n v="0"/>
    <n v="0"/>
    <n v="0"/>
    <n v="0"/>
    <n v="0"/>
    <n v="0"/>
    <n v="0"/>
    <n v="0"/>
    <n v="0"/>
    <n v="0"/>
    <n v="0"/>
    <n v="0"/>
    <n v="0"/>
    <n v="0"/>
    <n v="0"/>
    <n v="0"/>
    <n v="0"/>
    <n v="0"/>
    <m/>
    <s v="TB"/>
    <x v="0"/>
    <s v="218 West Allen Street"/>
    <m/>
    <s v="Hendersonville"/>
    <s v="NC"/>
    <s v="#28043"/>
    <n v="11"/>
    <n v="3"/>
    <n v="0"/>
    <n v="0"/>
    <n v="0"/>
    <n v="6"/>
    <n v="0"/>
    <n v="0"/>
    <n v="0"/>
    <n v="0"/>
    <n v="0"/>
    <n v="17"/>
    <n v="0"/>
    <m/>
    <m/>
    <n v="0"/>
    <n v="17"/>
    <n v="17"/>
    <d v="2025-06-13T00:00:00"/>
    <m/>
    <m/>
    <s v="No"/>
    <m/>
    <n v="2"/>
  </r>
  <r>
    <n v="238"/>
    <s v="NC"/>
    <x v="1"/>
    <s v="NC-503"/>
    <s v="Submitted"/>
    <n v="2025"/>
    <x v="162"/>
    <n v="20638"/>
    <x v="262"/>
    <m/>
    <n v="20671"/>
    <d v="2025-01-29T00:00:00"/>
    <x v="2"/>
    <m/>
    <s v="#379065"/>
    <x v="0"/>
    <s v="C"/>
    <d v="2025-01-29T00:00:00"/>
    <x v="0"/>
    <d v="2023-10-01T00:00:00"/>
    <m/>
    <n v="0"/>
    <n v="0"/>
    <n v="0"/>
    <n v="0"/>
    <n v="0"/>
    <n v="0"/>
    <n v="0"/>
    <n v="1"/>
    <n v="0"/>
    <n v="0"/>
    <n v="0"/>
    <n v="0"/>
    <n v="0"/>
    <n v="0"/>
    <n v="0"/>
    <n v="0"/>
    <n v="0"/>
    <n v="0"/>
    <n v="0"/>
    <n v="0"/>
    <n v="0"/>
    <n v="0"/>
    <n v="0"/>
    <n v="0"/>
    <n v="0"/>
    <n v="0"/>
    <n v="0"/>
    <n v="0"/>
    <n v="0"/>
    <n v="0"/>
    <n v="0"/>
    <n v="0"/>
    <n v="0"/>
    <n v="0"/>
    <n v="0"/>
    <n v="0"/>
    <n v="0"/>
    <n v="0"/>
    <n v="0"/>
    <n v="0"/>
    <n v="0"/>
    <m/>
    <s v="TB"/>
    <x v="0"/>
    <s v="309 Summit"/>
    <m/>
    <s v="Kinston"/>
    <s v="NC"/>
    <s v="#27801"/>
    <n v="0"/>
    <n v="0"/>
    <n v="0"/>
    <n v="0"/>
    <n v="0"/>
    <n v="2"/>
    <n v="0"/>
    <n v="0"/>
    <n v="0"/>
    <n v="0"/>
    <n v="0"/>
    <n v="2"/>
    <n v="0"/>
    <m/>
    <m/>
    <n v="0"/>
    <n v="2"/>
    <n v="2"/>
    <d v="2025-06-13T00:00:00"/>
    <m/>
    <m/>
    <s v="No"/>
    <m/>
    <n v="2"/>
  </r>
  <r>
    <n v="239"/>
    <s v="NC"/>
    <x v="1"/>
    <s v="NC-503"/>
    <s v="Submitted"/>
    <n v="2025"/>
    <x v="162"/>
    <n v="20638"/>
    <x v="263"/>
    <m/>
    <n v="20673"/>
    <d v="2025-01-29T00:00:00"/>
    <x v="2"/>
    <m/>
    <s v="#379089"/>
    <x v="0"/>
    <s v="C"/>
    <d v="2025-01-29T00:00:00"/>
    <x v="0"/>
    <d v="2023-10-01T00:00:00"/>
    <m/>
    <n v="0"/>
    <n v="0"/>
    <n v="0"/>
    <n v="0"/>
    <n v="0"/>
    <n v="0"/>
    <n v="0"/>
    <n v="1"/>
    <n v="0"/>
    <n v="0"/>
    <n v="0"/>
    <n v="0"/>
    <n v="0"/>
    <n v="0"/>
    <n v="0"/>
    <n v="0"/>
    <n v="0"/>
    <n v="0"/>
    <n v="0"/>
    <n v="0"/>
    <n v="0"/>
    <n v="0"/>
    <n v="0"/>
    <n v="0"/>
    <n v="0"/>
    <n v="0"/>
    <n v="0"/>
    <n v="0"/>
    <n v="0"/>
    <n v="0"/>
    <n v="0"/>
    <n v="0"/>
    <n v="0"/>
    <n v="0"/>
    <n v="0"/>
    <n v="0"/>
    <n v="0"/>
    <n v="0"/>
    <n v="0"/>
    <n v="0"/>
    <n v="0"/>
    <m/>
    <s v="TB"/>
    <x v="0"/>
    <s v="218 West Allen Street"/>
    <m/>
    <s v="Hendersonville"/>
    <s v="NC"/>
    <s v="#28792"/>
    <n v="25"/>
    <n v="9"/>
    <n v="0"/>
    <n v="0"/>
    <n v="0"/>
    <n v="32"/>
    <n v="0"/>
    <n v="0"/>
    <n v="0"/>
    <n v="0"/>
    <n v="0"/>
    <n v="57"/>
    <n v="0"/>
    <m/>
    <m/>
    <n v="0"/>
    <n v="57"/>
    <n v="57"/>
    <d v="2025-06-13T00:00:00"/>
    <m/>
    <m/>
    <s v="No"/>
    <m/>
    <n v="2"/>
  </r>
  <r>
    <n v="240"/>
    <s v="NC"/>
    <x v="1"/>
    <s v="NC-503"/>
    <s v="Submitted"/>
    <n v="2025"/>
    <x v="162"/>
    <n v="20638"/>
    <x v="264"/>
    <m/>
    <n v="20675"/>
    <d v="2025-01-29T00:00:00"/>
    <x v="2"/>
    <m/>
    <s v="#379127"/>
    <x v="0"/>
    <s v="C"/>
    <d v="2023-10-01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7856"/>
    <n v="0"/>
    <n v="0"/>
    <n v="0"/>
    <n v="0"/>
    <n v="0"/>
    <n v="0"/>
    <n v="0"/>
    <n v="0"/>
    <n v="0"/>
    <n v="0"/>
    <n v="0"/>
    <n v="0"/>
    <n v="0"/>
    <m/>
    <m/>
    <n v="0"/>
    <n v="0"/>
    <n v="0"/>
    <d v="2025-06-13T00:00:00"/>
    <m/>
    <m/>
    <s v="No"/>
    <m/>
    <n v="2"/>
  </r>
  <r>
    <n v="241"/>
    <s v="NC"/>
    <x v="1"/>
    <s v="NC-503"/>
    <s v="Submitted"/>
    <n v="2025"/>
    <x v="162"/>
    <n v="20638"/>
    <x v="265"/>
    <m/>
    <n v="20680"/>
    <d v="2025-01-29T00:00:00"/>
    <x v="2"/>
    <m/>
    <s v="#379181"/>
    <x v="0"/>
    <s v="C"/>
    <d v="2025-01-29T00:00:00"/>
    <x v="0"/>
    <d v="2023-10-01T00:00:00"/>
    <m/>
    <n v="0"/>
    <n v="0"/>
    <n v="0"/>
    <n v="0"/>
    <n v="0"/>
    <n v="0"/>
    <n v="0"/>
    <n v="1"/>
    <n v="0"/>
    <n v="0"/>
    <n v="0"/>
    <n v="0"/>
    <n v="0"/>
    <n v="0"/>
    <n v="0"/>
    <n v="0"/>
    <n v="0"/>
    <n v="0"/>
    <n v="0"/>
    <n v="0"/>
    <n v="0"/>
    <n v="0"/>
    <n v="0"/>
    <n v="0"/>
    <n v="0"/>
    <n v="0"/>
    <n v="0"/>
    <n v="0"/>
    <n v="0"/>
    <n v="0"/>
    <n v="0"/>
    <n v="0"/>
    <n v="0"/>
    <n v="0"/>
    <n v="0"/>
    <n v="0"/>
    <n v="0"/>
    <n v="0"/>
    <n v="0"/>
    <n v="0"/>
    <n v="0"/>
    <m/>
    <s v="TB"/>
    <x v="0"/>
    <s v="134 S. Garnett St."/>
    <m/>
    <s v="Henderson"/>
    <s v="NC"/>
    <s v="#27536"/>
    <n v="28"/>
    <n v="8"/>
    <n v="0"/>
    <n v="0"/>
    <n v="0"/>
    <n v="4"/>
    <n v="0"/>
    <n v="0"/>
    <n v="0"/>
    <n v="0"/>
    <n v="0"/>
    <n v="32"/>
    <n v="0"/>
    <m/>
    <m/>
    <n v="0"/>
    <n v="32"/>
    <n v="32"/>
    <d v="2025-06-13T00:00:00"/>
    <m/>
    <m/>
    <s v="No"/>
    <m/>
    <n v="2"/>
  </r>
  <r>
    <n v="243"/>
    <s v="NC"/>
    <x v="1"/>
    <s v="NC-503"/>
    <s v="Submitted"/>
    <n v="2025"/>
    <x v="162"/>
    <n v="20638"/>
    <x v="266"/>
    <m/>
    <n v="20685"/>
    <d v="2025-01-29T00:00:00"/>
    <x v="2"/>
    <m/>
    <s v="#379145"/>
    <x v="0"/>
    <s v="C"/>
    <d v="2025-01-29T00:00:00"/>
    <x v="0"/>
    <d v="2023-10-01T00:00:00"/>
    <m/>
    <n v="0"/>
    <n v="0"/>
    <n v="0"/>
    <n v="0"/>
    <n v="0"/>
    <n v="0"/>
    <n v="0"/>
    <n v="1"/>
    <n v="0"/>
    <n v="0"/>
    <n v="0"/>
    <n v="0"/>
    <n v="0"/>
    <n v="0"/>
    <n v="0"/>
    <n v="0"/>
    <n v="0"/>
    <n v="0"/>
    <n v="0"/>
    <n v="0"/>
    <n v="0"/>
    <n v="0"/>
    <n v="0"/>
    <n v="0"/>
    <n v="0"/>
    <n v="0"/>
    <n v="0"/>
    <n v="0"/>
    <n v="0"/>
    <n v="0"/>
    <n v="0"/>
    <n v="0"/>
    <n v="0"/>
    <n v="0"/>
    <n v="0"/>
    <n v="0"/>
    <n v="0"/>
    <n v="0"/>
    <n v="0"/>
    <n v="0"/>
    <n v="0"/>
    <m/>
    <s v="TB"/>
    <x v="0"/>
    <s v="1001 Freeman Mill Rd"/>
    <m/>
    <s v="Greensboro"/>
    <s v="NC"/>
    <s v="#27573"/>
    <n v="0"/>
    <n v="0"/>
    <n v="0"/>
    <n v="0"/>
    <n v="0"/>
    <n v="1"/>
    <n v="0"/>
    <n v="0"/>
    <n v="0"/>
    <n v="0"/>
    <n v="0"/>
    <n v="1"/>
    <n v="0"/>
    <m/>
    <m/>
    <n v="0"/>
    <n v="1"/>
    <n v="1"/>
    <d v="2025-06-13T00:00:00"/>
    <m/>
    <m/>
    <s v="No"/>
    <m/>
    <n v="2"/>
  </r>
  <r>
    <n v="244"/>
    <s v="NC"/>
    <x v="1"/>
    <s v="NC-503"/>
    <s v="Submitted"/>
    <n v="2025"/>
    <x v="162"/>
    <n v="20638"/>
    <x v="267"/>
    <m/>
    <n v="20687"/>
    <d v="2025-01-29T00:00:00"/>
    <x v="2"/>
    <m/>
    <s v="#379157"/>
    <x v="0"/>
    <s v="C"/>
    <d v="2025-01-29T00:00:00"/>
    <x v="0"/>
    <d v="2023-10-01T00:00:00"/>
    <m/>
    <n v="0"/>
    <n v="0"/>
    <n v="0"/>
    <n v="0"/>
    <n v="0"/>
    <n v="0"/>
    <n v="0"/>
    <n v="1"/>
    <n v="0"/>
    <n v="0"/>
    <n v="0"/>
    <n v="0"/>
    <n v="0"/>
    <n v="0"/>
    <n v="0"/>
    <n v="0"/>
    <n v="0"/>
    <n v="0"/>
    <n v="0"/>
    <n v="0"/>
    <n v="0"/>
    <n v="0"/>
    <n v="0"/>
    <n v="0"/>
    <n v="0"/>
    <n v="0"/>
    <n v="0"/>
    <n v="0"/>
    <n v="0"/>
    <n v="0"/>
    <n v="0"/>
    <n v="0"/>
    <n v="0"/>
    <n v="0"/>
    <n v="0"/>
    <n v="0"/>
    <n v="0"/>
    <n v="0"/>
    <n v="0"/>
    <n v="0"/>
    <n v="0"/>
    <m/>
    <s v="TB"/>
    <x v="0"/>
    <s v="1001 Freeman Mill Rd"/>
    <m/>
    <s v="Greensboro"/>
    <s v="NC"/>
    <s v="#27375"/>
    <n v="21"/>
    <n v="7"/>
    <n v="0"/>
    <n v="0"/>
    <n v="0"/>
    <n v="12"/>
    <n v="0"/>
    <n v="0"/>
    <n v="0"/>
    <n v="0"/>
    <n v="0"/>
    <n v="33"/>
    <n v="0"/>
    <m/>
    <m/>
    <n v="0"/>
    <n v="33"/>
    <n v="33"/>
    <d v="2025-06-13T00:00:00"/>
    <m/>
    <m/>
    <s v="No"/>
    <m/>
    <n v="2"/>
  </r>
  <r>
    <n v="245"/>
    <s v="NC"/>
    <x v="1"/>
    <s v="NC-503"/>
    <s v="Submitted"/>
    <n v="2025"/>
    <x v="162"/>
    <n v="20638"/>
    <x v="268"/>
    <m/>
    <n v="20691"/>
    <d v="2025-01-29T00:00:00"/>
    <x v="2"/>
    <m/>
    <s v="#379191"/>
    <x v="0"/>
    <s v="C"/>
    <d v="2025-01-29T00:00:00"/>
    <x v="0"/>
    <d v="2023-10-01T00:00:00"/>
    <m/>
    <n v="0"/>
    <n v="0"/>
    <n v="0"/>
    <n v="0"/>
    <n v="0"/>
    <n v="0"/>
    <n v="0"/>
    <n v="1"/>
    <n v="0"/>
    <n v="0"/>
    <n v="0"/>
    <n v="0"/>
    <n v="0"/>
    <n v="0"/>
    <n v="0"/>
    <n v="0"/>
    <n v="0"/>
    <n v="0"/>
    <n v="0"/>
    <n v="0"/>
    <n v="0"/>
    <n v="0"/>
    <n v="0"/>
    <n v="0"/>
    <n v="0"/>
    <n v="0"/>
    <n v="0"/>
    <n v="0"/>
    <n v="0"/>
    <n v="0"/>
    <n v="0"/>
    <n v="0"/>
    <n v="0"/>
    <n v="0"/>
    <n v="0"/>
    <n v="0"/>
    <n v="0"/>
    <n v="0"/>
    <n v="0"/>
    <n v="0"/>
    <n v="0"/>
    <m/>
    <s v="TB"/>
    <x v="0"/>
    <s v="309 Summit"/>
    <m/>
    <s v="Kinston"/>
    <s v="NC"/>
    <s v="#27530"/>
    <n v="0"/>
    <n v="0"/>
    <n v="0"/>
    <n v="0"/>
    <n v="0"/>
    <n v="14"/>
    <n v="0"/>
    <n v="0"/>
    <n v="0"/>
    <n v="0"/>
    <n v="0"/>
    <n v="14"/>
    <n v="0"/>
    <m/>
    <m/>
    <n v="0"/>
    <n v="14"/>
    <n v="14"/>
    <d v="2025-06-13T00:00:00"/>
    <m/>
    <m/>
    <s v="No"/>
    <m/>
    <n v="2"/>
  </r>
  <r>
    <n v="246"/>
    <s v="NC"/>
    <x v="1"/>
    <s v="NC-503"/>
    <s v="Submitted"/>
    <n v="2025"/>
    <x v="162"/>
    <n v="20638"/>
    <x v="269"/>
    <m/>
    <n v="20692"/>
    <d v="2025-01-29T00:00:00"/>
    <x v="2"/>
    <m/>
    <s v="#379195"/>
    <x v="0"/>
    <s v="C"/>
    <d v="2025-01-29T00:00:00"/>
    <x v="0"/>
    <d v="2023-10-01T00:00:00"/>
    <m/>
    <n v="0"/>
    <n v="0"/>
    <n v="0"/>
    <n v="0"/>
    <n v="0"/>
    <n v="0"/>
    <n v="0"/>
    <n v="1"/>
    <n v="0"/>
    <n v="0"/>
    <n v="0"/>
    <n v="0"/>
    <n v="0"/>
    <n v="0"/>
    <n v="0"/>
    <n v="0"/>
    <n v="0"/>
    <n v="0"/>
    <n v="0"/>
    <n v="0"/>
    <n v="0"/>
    <n v="0"/>
    <n v="0"/>
    <n v="0"/>
    <n v="0"/>
    <n v="0"/>
    <n v="0"/>
    <n v="0"/>
    <n v="0"/>
    <n v="0"/>
    <n v="0"/>
    <n v="0"/>
    <n v="0"/>
    <n v="0"/>
    <n v="0"/>
    <n v="0"/>
    <n v="0"/>
    <n v="0"/>
    <n v="0"/>
    <n v="0"/>
    <n v="0"/>
    <m/>
    <s v="TB"/>
    <x v="0"/>
    <s v="309 Summit"/>
    <m/>
    <s v="Kinston"/>
    <s v="NC"/>
    <s v="#27893"/>
    <n v="0"/>
    <n v="0"/>
    <n v="0"/>
    <n v="0"/>
    <n v="0"/>
    <n v="57"/>
    <n v="0"/>
    <n v="0"/>
    <n v="0"/>
    <n v="0"/>
    <n v="0"/>
    <n v="57"/>
    <n v="0"/>
    <m/>
    <m/>
    <n v="0"/>
    <n v="57"/>
    <n v="57"/>
    <d v="2025-06-13T00:00:00"/>
    <m/>
    <m/>
    <s v="No"/>
    <m/>
    <n v="2"/>
  </r>
  <r>
    <n v="247"/>
    <s v="NC"/>
    <x v="1"/>
    <s v="NC-503"/>
    <s v="Submitted"/>
    <n v="2025"/>
    <x v="162"/>
    <n v="20638"/>
    <x v="270"/>
    <m/>
    <n v="20695"/>
    <d v="2025-01-29T00:00:00"/>
    <x v="2"/>
    <m/>
    <s v="#379035"/>
    <x v="0"/>
    <s v="C"/>
    <d v="2025-01-29T00:00:00"/>
    <x v="0"/>
    <d v="2023-10-01T00:00:00"/>
    <m/>
    <n v="0"/>
    <n v="0"/>
    <n v="0"/>
    <n v="0"/>
    <n v="0"/>
    <n v="0"/>
    <n v="0"/>
    <n v="1"/>
    <n v="0"/>
    <n v="0"/>
    <n v="0"/>
    <n v="0"/>
    <n v="0"/>
    <n v="0"/>
    <n v="0"/>
    <n v="0"/>
    <n v="0"/>
    <n v="0"/>
    <n v="0"/>
    <n v="0"/>
    <n v="0"/>
    <n v="0"/>
    <n v="0"/>
    <n v="0"/>
    <n v="0"/>
    <n v="0"/>
    <n v="0"/>
    <n v="0"/>
    <n v="0"/>
    <n v="0"/>
    <n v="0"/>
    <n v="0"/>
    <n v="0"/>
    <n v="0"/>
    <n v="0"/>
    <n v="0"/>
    <n v="0"/>
    <n v="0"/>
    <n v="0"/>
    <n v="0"/>
    <n v="0"/>
    <m/>
    <s v="TB"/>
    <x v="0"/>
    <s v="1985 Tate Blvd. S.E. Suite 529"/>
    <m/>
    <s v="Hickory"/>
    <s v="NC"/>
    <s v="#28601"/>
    <n v="17"/>
    <n v="5"/>
    <n v="0"/>
    <n v="0"/>
    <n v="0"/>
    <n v="20"/>
    <n v="0"/>
    <n v="0"/>
    <n v="0"/>
    <n v="0"/>
    <n v="0"/>
    <n v="37"/>
    <n v="0"/>
    <m/>
    <m/>
    <n v="0"/>
    <n v="37"/>
    <n v="37"/>
    <d v="2025-06-13T00:00:00"/>
    <m/>
    <m/>
    <s v="No"/>
    <m/>
    <n v="2"/>
  </r>
  <r>
    <n v="248"/>
    <s v="NC"/>
    <x v="1"/>
    <s v="NC-503"/>
    <s v="Submitted"/>
    <n v="2025"/>
    <x v="162"/>
    <n v="20638"/>
    <x v="271"/>
    <m/>
    <n v="20698"/>
    <d v="2025-01-29T00:00:00"/>
    <x v="2"/>
    <m/>
    <s v="#379085"/>
    <x v="0"/>
    <s v="C"/>
    <d v="2025-01-29T00:00:00"/>
    <x v="0"/>
    <d v="2023-10-01T00:00:00"/>
    <m/>
    <n v="0"/>
    <n v="0"/>
    <n v="0"/>
    <n v="0"/>
    <n v="0"/>
    <n v="0"/>
    <n v="0"/>
    <n v="1"/>
    <n v="0"/>
    <n v="0"/>
    <n v="0"/>
    <n v="0"/>
    <n v="0"/>
    <n v="0"/>
    <n v="0"/>
    <n v="0"/>
    <n v="0"/>
    <n v="0"/>
    <n v="0"/>
    <n v="0"/>
    <n v="0"/>
    <n v="0"/>
    <n v="0"/>
    <n v="0"/>
    <n v="0"/>
    <n v="0"/>
    <n v="0"/>
    <n v="0"/>
    <n v="0"/>
    <n v="0"/>
    <n v="0"/>
    <n v="0"/>
    <n v="0"/>
    <n v="0"/>
    <n v="0"/>
    <n v="0"/>
    <n v="0"/>
    <n v="0"/>
    <n v="0"/>
    <n v="0"/>
    <n v="0"/>
    <m/>
    <s v="TB"/>
    <x v="0"/>
    <s v="822 S Horner Blvd"/>
    <m/>
    <s v="Sanford"/>
    <s v="NC"/>
    <s v="#28334"/>
    <n v="62"/>
    <n v="19"/>
    <n v="0"/>
    <n v="0"/>
    <n v="0"/>
    <n v="21"/>
    <n v="0"/>
    <n v="0"/>
    <n v="0"/>
    <n v="0"/>
    <n v="0"/>
    <n v="83"/>
    <n v="0"/>
    <m/>
    <m/>
    <n v="0"/>
    <n v="83"/>
    <n v="83"/>
    <d v="2025-06-13T00:00:00"/>
    <m/>
    <m/>
    <s v="No"/>
    <m/>
    <n v="2"/>
  </r>
  <r>
    <n v="249"/>
    <s v="NC"/>
    <x v="1"/>
    <s v="NC-503"/>
    <s v="Submitted"/>
    <n v="2025"/>
    <x v="162"/>
    <n v="20638"/>
    <x v="272"/>
    <m/>
    <n v="20700"/>
    <d v="2025-01-29T00:00:00"/>
    <x v="2"/>
    <m/>
    <s v="#379085"/>
    <x v="0"/>
    <s v="C"/>
    <d v="2025-01-29T00:00:00"/>
    <x v="0"/>
    <d v="2023-10-01T00:00:00"/>
    <m/>
    <n v="0"/>
    <n v="0"/>
    <n v="0"/>
    <n v="0"/>
    <n v="0"/>
    <n v="0"/>
    <n v="0"/>
    <n v="0"/>
    <n v="0"/>
    <n v="0"/>
    <n v="0"/>
    <n v="0"/>
    <n v="0"/>
    <n v="0"/>
    <n v="0"/>
    <n v="0"/>
    <n v="1"/>
    <n v="0"/>
    <n v="0"/>
    <n v="0"/>
    <n v="0"/>
    <n v="0"/>
    <n v="0"/>
    <n v="0"/>
    <n v="0"/>
    <n v="0"/>
    <n v="0"/>
    <n v="0"/>
    <n v="0"/>
    <n v="0"/>
    <n v="0"/>
    <n v="0"/>
    <n v="0"/>
    <n v="0"/>
    <n v="0"/>
    <n v="0"/>
    <n v="0"/>
    <n v="0"/>
    <n v="0"/>
    <n v="0"/>
    <n v="0"/>
    <m/>
    <s v="TB"/>
    <x v="0"/>
    <s v="822 S Horner Blvd"/>
    <m/>
    <s v="Sanford"/>
    <s v="NC"/>
    <s v="#28334"/>
    <n v="4"/>
    <n v="1"/>
    <n v="0"/>
    <n v="0"/>
    <n v="0"/>
    <n v="1"/>
    <n v="0"/>
    <n v="0"/>
    <n v="0"/>
    <n v="0"/>
    <n v="0"/>
    <n v="5"/>
    <n v="0"/>
    <m/>
    <m/>
    <n v="0"/>
    <n v="5"/>
    <n v="5"/>
    <d v="2025-06-13T00:00:00"/>
    <m/>
    <m/>
    <s v="No"/>
    <m/>
    <n v="2"/>
  </r>
  <r>
    <n v="251"/>
    <s v="NC"/>
    <x v="1"/>
    <s v="NC-503"/>
    <s v="Submitted"/>
    <n v="2025"/>
    <x v="162"/>
    <n v="20638"/>
    <x v="273"/>
    <m/>
    <n v="20703"/>
    <d v="2025-01-29T00:00:00"/>
    <x v="2"/>
    <m/>
    <s v="#379139"/>
    <x v="0"/>
    <s v="C"/>
    <d v="2025-01-29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7909"/>
    <n v="9"/>
    <n v="2"/>
    <n v="0"/>
    <n v="0"/>
    <n v="0"/>
    <n v="3"/>
    <n v="0"/>
    <n v="0"/>
    <n v="0"/>
    <n v="0"/>
    <n v="0"/>
    <n v="12"/>
    <n v="0"/>
    <m/>
    <m/>
    <n v="0"/>
    <n v="12"/>
    <n v="12"/>
    <d v="2025-06-13T00:00:00"/>
    <m/>
    <m/>
    <s v="No"/>
    <m/>
    <n v="2"/>
  </r>
  <r>
    <n v="253"/>
    <s v="NC"/>
    <x v="1"/>
    <s v="NC-503"/>
    <s v="Submitted"/>
    <n v="2025"/>
    <x v="162"/>
    <n v="20638"/>
    <x v="274"/>
    <m/>
    <n v="20706"/>
    <d v="2025-01-29T00:00:00"/>
    <x v="2"/>
    <m/>
    <s v="#379013"/>
    <x v="0"/>
    <s v="C"/>
    <d v="2024-07-01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7889"/>
    <n v="6"/>
    <n v="1"/>
    <n v="0"/>
    <n v="0"/>
    <n v="0"/>
    <n v="2"/>
    <n v="0"/>
    <n v="0"/>
    <n v="0"/>
    <n v="0"/>
    <n v="0"/>
    <n v="8"/>
    <n v="0"/>
    <m/>
    <m/>
    <n v="0"/>
    <n v="8"/>
    <n v="8"/>
    <d v="2025-06-13T00:00:00"/>
    <m/>
    <m/>
    <s v="No"/>
    <m/>
    <n v="2"/>
  </r>
  <r>
    <n v="255"/>
    <s v="NC"/>
    <x v="1"/>
    <s v="NC-503"/>
    <s v="Submitted"/>
    <n v="2025"/>
    <x v="162"/>
    <n v="20638"/>
    <x v="275"/>
    <m/>
    <n v="20708"/>
    <d v="2025-01-29T00:00:00"/>
    <x v="2"/>
    <m/>
    <s v="#379147"/>
    <x v="0"/>
    <s v="C"/>
    <d v="2025-01-29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7858"/>
    <n v="54"/>
    <n v="14"/>
    <n v="0"/>
    <n v="0"/>
    <n v="0"/>
    <n v="31"/>
    <n v="0"/>
    <n v="0"/>
    <n v="0"/>
    <n v="0"/>
    <n v="0"/>
    <n v="85"/>
    <n v="0"/>
    <m/>
    <m/>
    <n v="0"/>
    <n v="85"/>
    <n v="85"/>
    <d v="2025-06-13T00:00:00"/>
    <m/>
    <m/>
    <s v="No"/>
    <m/>
    <n v="2"/>
  </r>
  <r>
    <n v="257"/>
    <s v="NC"/>
    <x v="1"/>
    <s v="NC-503"/>
    <s v="Submitted"/>
    <n v="2025"/>
    <x v="162"/>
    <n v="20638"/>
    <x v="276"/>
    <m/>
    <n v="20711"/>
    <d v="2025-01-29T00:00:00"/>
    <x v="2"/>
    <m/>
    <s v="#379031"/>
    <x v="0"/>
    <s v="C"/>
    <d v="2023-10-01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8516"/>
    <n v="0"/>
    <n v="0"/>
    <n v="0"/>
    <n v="0"/>
    <n v="0"/>
    <n v="0"/>
    <n v="0"/>
    <n v="0"/>
    <n v="0"/>
    <n v="0"/>
    <n v="0"/>
    <n v="0"/>
    <n v="0"/>
    <m/>
    <m/>
    <n v="0"/>
    <n v="0"/>
    <n v="0"/>
    <d v="2025-06-13T00:00:00"/>
    <m/>
    <m/>
    <s v="No"/>
    <m/>
    <n v="2"/>
  </r>
  <r>
    <n v="259"/>
    <s v="NC"/>
    <x v="1"/>
    <s v="NC-503"/>
    <s v="Submitted"/>
    <n v="2025"/>
    <x v="162"/>
    <n v="20638"/>
    <x v="277"/>
    <m/>
    <n v="20713"/>
    <d v="2025-01-29T00:00:00"/>
    <x v="2"/>
    <m/>
    <s v="#379133"/>
    <x v="0"/>
    <s v="C"/>
    <d v="2025-01-29T00:00:00"/>
    <x v="0"/>
    <d v="2023-10-01T00:00:00"/>
    <m/>
    <n v="0"/>
    <n v="0"/>
    <n v="0"/>
    <n v="0"/>
    <n v="0"/>
    <n v="0"/>
    <n v="0"/>
    <n v="1"/>
    <n v="0"/>
    <n v="0"/>
    <n v="0"/>
    <n v="0"/>
    <n v="0"/>
    <n v="0"/>
    <n v="0"/>
    <n v="0"/>
    <n v="0"/>
    <n v="0"/>
    <n v="0"/>
    <n v="0"/>
    <n v="0"/>
    <n v="0"/>
    <n v="0"/>
    <n v="0"/>
    <n v="0"/>
    <n v="0"/>
    <n v="0"/>
    <n v="0"/>
    <n v="0"/>
    <n v="0"/>
    <n v="0"/>
    <n v="0"/>
    <n v="0"/>
    <n v="0"/>
    <n v="0"/>
    <n v="0"/>
    <n v="0"/>
    <n v="0"/>
    <n v="0"/>
    <n v="0"/>
    <n v="0"/>
    <m/>
    <s v="TB"/>
    <x v="0"/>
    <s v="201 West First Street"/>
    <m/>
    <s v="Greenville"/>
    <s v="NC"/>
    <s v="#28540"/>
    <n v="6"/>
    <n v="3"/>
    <n v="0"/>
    <n v="0"/>
    <n v="0"/>
    <n v="19"/>
    <n v="0"/>
    <n v="0"/>
    <n v="0"/>
    <n v="0"/>
    <n v="0"/>
    <n v="25"/>
    <n v="0"/>
    <m/>
    <m/>
    <n v="0"/>
    <n v="25"/>
    <n v="25"/>
    <d v="2025-06-13T00:00:00"/>
    <m/>
    <m/>
    <s v="No"/>
    <m/>
    <n v="2"/>
  </r>
  <r>
    <n v="260"/>
    <s v="NC"/>
    <x v="1"/>
    <s v="NC-503"/>
    <s v="Submitted"/>
    <n v="2025"/>
    <x v="162"/>
    <n v="20638"/>
    <x v="278"/>
    <m/>
    <n v="20716"/>
    <d v="2025-01-29T00:00:00"/>
    <x v="2"/>
    <m/>
    <s v="#379111"/>
    <x v="0"/>
    <s v="C"/>
    <d v="2025-01-29T00:00:00"/>
    <x v="0"/>
    <d v="2023-10-01T00:00:00"/>
    <m/>
    <n v="0"/>
    <n v="0"/>
    <n v="0"/>
    <n v="0"/>
    <n v="0"/>
    <n v="0"/>
    <n v="0"/>
    <n v="1"/>
    <n v="0"/>
    <n v="0"/>
    <n v="0"/>
    <n v="0"/>
    <n v="0"/>
    <n v="0"/>
    <n v="0"/>
    <n v="0"/>
    <n v="0"/>
    <n v="0"/>
    <n v="0"/>
    <n v="0"/>
    <n v="0"/>
    <n v="0"/>
    <n v="0"/>
    <n v="0"/>
    <n v="0"/>
    <n v="0"/>
    <n v="0"/>
    <n v="0"/>
    <n v="0"/>
    <n v="0"/>
    <n v="0"/>
    <n v="0"/>
    <n v="0"/>
    <n v="0"/>
    <n v="0"/>
    <n v="0"/>
    <n v="0"/>
    <n v="0"/>
    <n v="0"/>
    <n v="0"/>
    <n v="0"/>
    <m/>
    <s v="TB"/>
    <x v="0"/>
    <s v="408 Spaulding Rd. Suite B"/>
    <m/>
    <s v="Marion"/>
    <s v="NC"/>
    <s v="#28752"/>
    <n v="10"/>
    <n v="4"/>
    <n v="0"/>
    <n v="0"/>
    <n v="0"/>
    <n v="5"/>
    <n v="0"/>
    <n v="0"/>
    <n v="0"/>
    <n v="0"/>
    <n v="0"/>
    <n v="15"/>
    <n v="0"/>
    <m/>
    <m/>
    <n v="0"/>
    <n v="15"/>
    <n v="15"/>
    <d v="2025-06-13T00:00:00"/>
    <m/>
    <m/>
    <s v="No"/>
    <m/>
    <n v="2"/>
  </r>
  <r>
    <n v="261"/>
    <s v="NC"/>
    <x v="1"/>
    <s v="NC-503"/>
    <s v="Submitted"/>
    <n v="2025"/>
    <x v="163"/>
    <n v="20726"/>
    <x v="279"/>
    <m/>
    <n v="20727"/>
    <d v="2025-01-29T00:00:00"/>
    <x v="1"/>
    <s v="F"/>
    <s v="#379175"/>
    <x v="2"/>
    <s v="C"/>
    <d v="2025-01-29T00:00:00"/>
    <x v="0"/>
    <d v="2022-11-01T00:00:00"/>
    <m/>
    <n v="0"/>
    <n v="0"/>
    <n v="0"/>
    <n v="0"/>
    <n v="0"/>
    <n v="0"/>
    <n v="0"/>
    <n v="0"/>
    <n v="0"/>
    <n v="0"/>
    <n v="0"/>
    <n v="0"/>
    <n v="0"/>
    <n v="0"/>
    <n v="0"/>
    <n v="0"/>
    <n v="0"/>
    <n v="0"/>
    <n v="0"/>
    <n v="0"/>
    <n v="0"/>
    <n v="0"/>
    <n v="0"/>
    <n v="0"/>
    <n v="0"/>
    <n v="0"/>
    <n v="0"/>
    <n v="0"/>
    <n v="0"/>
    <n v="0"/>
    <n v="0"/>
    <n v="0"/>
    <n v="0"/>
    <n v="0"/>
    <n v="0"/>
    <n v="0"/>
    <n v="0"/>
    <n v="0"/>
    <n v="0"/>
    <n v="0"/>
    <n v="1"/>
    <m/>
    <s v="SB-S"/>
    <x v="0"/>
    <s v="40 Nicholson Creek Road"/>
    <m/>
    <s v="Brevard"/>
    <s v="NC"/>
    <s v="#28712"/>
    <n v="0"/>
    <n v="0"/>
    <n v="0"/>
    <n v="0"/>
    <n v="0"/>
    <n v="0"/>
    <n v="0"/>
    <n v="0"/>
    <n v="0"/>
    <n v="0"/>
    <n v="0"/>
    <n v="0"/>
    <n v="20"/>
    <d v="2025-01-29T00:00:00"/>
    <d v="2025-03-01T00:00:00"/>
    <n v="0"/>
    <n v="4"/>
    <n v="20"/>
    <d v="2025-06-13T00:00:00"/>
    <m/>
    <m/>
    <s v="No"/>
    <m/>
    <n v="2"/>
  </r>
  <r>
    <n v="262"/>
    <s v="NC"/>
    <x v="1"/>
    <s v="NC-503"/>
    <s v="Submitted"/>
    <n v="2025"/>
    <x v="164"/>
    <n v="6796"/>
    <x v="280"/>
    <m/>
    <n v="20728"/>
    <d v="2025-01-29T00:00:00"/>
    <x v="1"/>
    <s v="V"/>
    <s v="#379033"/>
    <x v="1"/>
    <s v="C"/>
    <d v="2018-01-01T00:00:00"/>
    <x v="1"/>
    <d v="2018-01-01T00:00:00"/>
    <m/>
    <n v="0"/>
    <n v="0"/>
    <n v="0"/>
    <n v="0"/>
    <n v="0"/>
    <n v="0"/>
    <n v="0"/>
    <n v="0"/>
    <n v="0"/>
    <n v="0"/>
    <n v="0"/>
    <n v="0"/>
    <n v="0"/>
    <n v="0"/>
    <n v="0"/>
    <n v="0"/>
    <n v="0"/>
    <n v="0"/>
    <n v="0"/>
    <n v="0"/>
    <n v="0"/>
    <n v="0"/>
    <n v="0"/>
    <n v="0"/>
    <n v="0"/>
    <n v="0"/>
    <n v="0"/>
    <n v="0"/>
    <n v="0"/>
    <n v="0"/>
    <n v="0"/>
    <n v="0"/>
    <n v="0"/>
    <n v="0"/>
    <n v="0"/>
    <n v="0"/>
    <n v="0"/>
    <n v="0"/>
    <n v="0"/>
    <n v="0"/>
    <n v="1"/>
    <s v="Governor's Crime Commission, Victims of Crime Act, NC Council of Women"/>
    <s v="TB"/>
    <x v="0"/>
    <s v="339 Wall Street"/>
    <m/>
    <s v="Yanceyville"/>
    <s v="NC"/>
    <s v="#27379"/>
    <n v="2"/>
    <n v="1"/>
    <n v="0"/>
    <n v="0"/>
    <n v="0"/>
    <n v="0"/>
    <n v="0"/>
    <n v="0"/>
    <n v="0"/>
    <n v="0"/>
    <n v="0"/>
    <n v="2"/>
    <n v="0"/>
    <m/>
    <m/>
    <n v="0"/>
    <n v="2"/>
    <n v="2"/>
    <d v="2025-06-13T00:00:00"/>
    <m/>
    <m/>
    <s v="No"/>
    <m/>
    <n v="2"/>
  </r>
  <r>
    <n v="263"/>
    <s v="NC"/>
    <x v="1"/>
    <s v="NC-503"/>
    <s v="Submitted"/>
    <n v="2025"/>
    <x v="165"/>
    <n v="20731"/>
    <x v="281"/>
    <m/>
    <n v="20732"/>
    <d v="2025-01-29T00:00:00"/>
    <x v="1"/>
    <s v="F"/>
    <s v="#379095"/>
    <x v="1"/>
    <s v="C"/>
    <d v="2024-01-31T00:00:00"/>
    <x v="1"/>
    <d v="2018-01-01T00:00:00"/>
    <m/>
    <n v="0"/>
    <n v="0"/>
    <n v="0"/>
    <n v="0"/>
    <n v="0"/>
    <n v="0"/>
    <n v="0"/>
    <n v="0"/>
    <n v="0"/>
    <n v="0"/>
    <n v="0"/>
    <n v="0"/>
    <n v="0"/>
    <n v="0"/>
    <n v="0"/>
    <n v="0"/>
    <n v="0"/>
    <n v="0"/>
    <n v="0"/>
    <n v="0"/>
    <n v="0"/>
    <n v="0"/>
    <n v="0"/>
    <n v="0"/>
    <n v="0"/>
    <n v="0"/>
    <n v="0"/>
    <n v="0"/>
    <n v="0"/>
    <n v="0"/>
    <n v="0"/>
    <n v="0"/>
    <n v="0"/>
    <n v="0"/>
    <n v="0"/>
    <n v="0"/>
    <n v="0"/>
    <n v="0"/>
    <n v="0"/>
    <n v="0"/>
    <n v="1"/>
    <s v="VOCA, GCC, Human Trafficking Commission, NCCADV"/>
    <s v="SB-S"/>
    <x v="1"/>
    <s v="BO Box 335"/>
    <m/>
    <s v="Engelhard"/>
    <s v="NC"/>
    <s v="#27824"/>
    <n v="2"/>
    <n v="1"/>
    <n v="0"/>
    <n v="0"/>
    <n v="0"/>
    <n v="5"/>
    <n v="0"/>
    <n v="0"/>
    <n v="0"/>
    <n v="0"/>
    <n v="0"/>
    <n v="7"/>
    <n v="0"/>
    <m/>
    <m/>
    <n v="0"/>
    <n v="2"/>
    <n v="7"/>
    <d v="2025-06-13T00:00:00"/>
    <m/>
    <m/>
    <s v="No"/>
    <m/>
    <n v="2"/>
  </r>
  <r>
    <n v="264"/>
    <s v="NC"/>
    <x v="1"/>
    <s v="NC-503"/>
    <s v="Submitted"/>
    <n v="2025"/>
    <x v="166"/>
    <n v="20733"/>
    <x v="282"/>
    <m/>
    <n v="20734"/>
    <d v="2025-01-29T00:00:00"/>
    <x v="1"/>
    <s v="F"/>
    <s v="#379111"/>
    <x v="1"/>
    <s v="C"/>
    <d v="2023-01-01T00:00:00"/>
    <x v="1"/>
    <d v="2023-01-01T00:00:00"/>
    <m/>
    <n v="0"/>
    <n v="0"/>
    <n v="0"/>
    <n v="0"/>
    <n v="0"/>
    <n v="0"/>
    <n v="0"/>
    <n v="0"/>
    <n v="0"/>
    <n v="0"/>
    <n v="0"/>
    <n v="0"/>
    <n v="0"/>
    <n v="0"/>
    <n v="0"/>
    <n v="0"/>
    <n v="0"/>
    <n v="0"/>
    <n v="0"/>
    <n v="0"/>
    <n v="0"/>
    <n v="0"/>
    <n v="0"/>
    <n v="0"/>
    <n v="0"/>
    <n v="0"/>
    <n v="0"/>
    <n v="0"/>
    <n v="0"/>
    <n v="0"/>
    <n v="0"/>
    <n v="0"/>
    <n v="0"/>
    <n v="0"/>
    <n v="0"/>
    <n v="0"/>
    <n v="0"/>
    <n v="0"/>
    <n v="0"/>
    <n v="0"/>
    <n v="1"/>
    <m/>
    <s v="SB-S"/>
    <x v="1"/>
    <s v="PO Box 1572"/>
    <m/>
    <s v="Marion"/>
    <s v="NC"/>
    <s v="#28752"/>
    <n v="8"/>
    <n v="2"/>
    <n v="0"/>
    <n v="0"/>
    <n v="0"/>
    <n v="6"/>
    <n v="0"/>
    <n v="0"/>
    <n v="0"/>
    <n v="0"/>
    <n v="0"/>
    <n v="14"/>
    <n v="0"/>
    <m/>
    <m/>
    <n v="0"/>
    <n v="0"/>
    <n v="14"/>
    <d v="2025-06-13T00:00:00"/>
    <s v="This project was confirmed to be operating this year, but had 0% utilization on PIT night."/>
    <m/>
    <s v="No"/>
    <m/>
    <n v="2"/>
  </r>
  <r>
    <n v="265"/>
    <s v="NC"/>
    <x v="1"/>
    <s v="NC-503"/>
    <s v="Submitted"/>
    <n v="2025"/>
    <x v="167"/>
    <n v="20735"/>
    <x v="283"/>
    <m/>
    <n v="20736"/>
    <d v="2025-01-29T00:00:00"/>
    <x v="2"/>
    <m/>
    <s v="#379113"/>
    <x v="1"/>
    <s v="C"/>
    <d v="2025-01-29T00:00:00"/>
    <x v="1"/>
    <d v="2022-10-01T00:00:00"/>
    <m/>
    <n v="0"/>
    <n v="0"/>
    <n v="0"/>
    <n v="0"/>
    <n v="0"/>
    <n v="0"/>
    <n v="0"/>
    <n v="1"/>
    <n v="0"/>
    <n v="0"/>
    <n v="0"/>
    <n v="0"/>
    <n v="0"/>
    <n v="0"/>
    <n v="0"/>
    <n v="0"/>
    <n v="0"/>
    <n v="0"/>
    <n v="0"/>
    <n v="0"/>
    <n v="0"/>
    <n v="0"/>
    <n v="0"/>
    <n v="0"/>
    <n v="0"/>
    <n v="0"/>
    <n v="0"/>
    <n v="0"/>
    <n v="0"/>
    <n v="0"/>
    <n v="0"/>
    <n v="0"/>
    <n v="0"/>
    <n v="0"/>
    <n v="0"/>
    <n v="0"/>
    <n v="0"/>
    <n v="0"/>
    <n v="0"/>
    <n v="0"/>
    <n v="0"/>
    <m/>
    <s v="TB"/>
    <x v="1"/>
    <s v="P.O. Box 228"/>
    <m/>
    <s v="Franklin"/>
    <s v="NC"/>
    <s v="#28734"/>
    <n v="25"/>
    <n v="7"/>
    <n v="0"/>
    <n v="0"/>
    <n v="0"/>
    <n v="2"/>
    <n v="0"/>
    <n v="0"/>
    <n v="0"/>
    <n v="0"/>
    <n v="0"/>
    <n v="27"/>
    <n v="0"/>
    <m/>
    <m/>
    <n v="0"/>
    <n v="27"/>
    <n v="27"/>
    <d v="2025-06-13T00:00:00"/>
    <s v="The DV Bonus grant started early in 2024 and had greater capacity and coverage during this year's PIT night."/>
    <m/>
    <s v="No"/>
    <m/>
    <n v="2"/>
  </r>
  <r>
    <n v="266"/>
    <s v="NC"/>
    <x v="1"/>
    <s v="NC-503"/>
    <s v="Submitted"/>
    <n v="2025"/>
    <x v="167"/>
    <n v="20735"/>
    <x v="284"/>
    <m/>
    <n v="20737"/>
    <d v="2025-01-29T00:00:00"/>
    <x v="2"/>
    <m/>
    <s v="#379089"/>
    <x v="1"/>
    <s v="C"/>
    <d v="2025-01-29T00:00:00"/>
    <x v="1"/>
    <d v="2022-10-01T00:00:00"/>
    <m/>
    <n v="0"/>
    <n v="0"/>
    <n v="0"/>
    <n v="0"/>
    <n v="0"/>
    <n v="0"/>
    <n v="0"/>
    <n v="1"/>
    <n v="0"/>
    <n v="0"/>
    <n v="0"/>
    <n v="0"/>
    <n v="0"/>
    <n v="0"/>
    <n v="0"/>
    <n v="0"/>
    <n v="0"/>
    <n v="0"/>
    <n v="0"/>
    <n v="0"/>
    <n v="0"/>
    <n v="0"/>
    <n v="0"/>
    <n v="0"/>
    <n v="0"/>
    <n v="0"/>
    <n v="0"/>
    <n v="0"/>
    <n v="0"/>
    <n v="0"/>
    <n v="0"/>
    <n v="0"/>
    <n v="0"/>
    <n v="0"/>
    <n v="0"/>
    <n v="0"/>
    <n v="0"/>
    <n v="0"/>
    <n v="0"/>
    <n v="0"/>
    <n v="0"/>
    <m/>
    <s v="TB"/>
    <x v="1"/>
    <m/>
    <m/>
    <s v="Franklin"/>
    <s v="NC"/>
    <s v="#28792"/>
    <n v="11"/>
    <n v="4"/>
    <n v="0"/>
    <n v="0"/>
    <n v="0"/>
    <n v="2"/>
    <n v="0"/>
    <n v="0"/>
    <n v="0"/>
    <n v="0"/>
    <n v="0"/>
    <n v="13"/>
    <n v="0"/>
    <m/>
    <m/>
    <n v="0"/>
    <n v="13"/>
    <n v="13"/>
    <d v="2025-06-13T00:00:00"/>
    <s v="The DV Bonus grant started early in 2024 and had greater capacity and coverage during this year's PIT night."/>
    <m/>
    <s v="No"/>
    <m/>
    <n v="2"/>
  </r>
  <r>
    <n v="267"/>
    <s v="NC"/>
    <x v="1"/>
    <s v="NC-503"/>
    <s v="Submitted"/>
    <n v="2025"/>
    <x v="167"/>
    <n v="20735"/>
    <x v="285"/>
    <m/>
    <n v="20739"/>
    <d v="2025-01-29T00:00:00"/>
    <x v="2"/>
    <m/>
    <s v="#379057"/>
    <x v="1"/>
    <s v="C"/>
    <d v="2024-01-31T00:00:00"/>
    <x v="1"/>
    <d v="2022-10-01T00:00:00"/>
    <m/>
    <n v="0"/>
    <n v="0"/>
    <n v="0"/>
    <n v="0"/>
    <n v="0"/>
    <n v="0"/>
    <n v="0"/>
    <n v="1"/>
    <n v="0"/>
    <n v="0"/>
    <n v="0"/>
    <n v="0"/>
    <n v="0"/>
    <n v="0"/>
    <n v="0"/>
    <n v="0"/>
    <n v="0"/>
    <n v="0"/>
    <n v="0"/>
    <n v="0"/>
    <n v="0"/>
    <n v="0"/>
    <n v="0"/>
    <n v="0"/>
    <n v="0"/>
    <n v="0"/>
    <n v="0"/>
    <n v="0"/>
    <n v="0"/>
    <n v="0"/>
    <n v="0"/>
    <n v="0"/>
    <n v="0"/>
    <n v="0"/>
    <n v="0"/>
    <n v="0"/>
    <n v="0"/>
    <n v="0"/>
    <n v="0"/>
    <n v="0"/>
    <n v="0"/>
    <m/>
    <s v="TB"/>
    <x v="1"/>
    <m/>
    <m/>
    <s v="Lexington"/>
    <s v="NC"/>
    <s v="#27295"/>
    <n v="7"/>
    <n v="3"/>
    <n v="0"/>
    <n v="0"/>
    <n v="0"/>
    <n v="1"/>
    <n v="0"/>
    <n v="0"/>
    <n v="0"/>
    <n v="0"/>
    <n v="0"/>
    <n v="8"/>
    <n v="0"/>
    <m/>
    <m/>
    <n v="0"/>
    <n v="8"/>
    <n v="8"/>
    <d v="2025-06-13T00:00:00"/>
    <s v="The DV Bonus grant started early in 2024 and had greater capacity and coverage during this year's PIT night."/>
    <m/>
    <s v="No"/>
    <m/>
    <n v="2"/>
  </r>
  <r>
    <n v="268"/>
    <s v="NC"/>
    <x v="1"/>
    <s v="NC-503"/>
    <s v="Submitted"/>
    <n v="2025"/>
    <x v="167"/>
    <n v="20735"/>
    <x v="286"/>
    <m/>
    <n v="20740"/>
    <d v="2025-01-29T00:00:00"/>
    <x v="2"/>
    <m/>
    <s v="#379155"/>
    <x v="1"/>
    <s v="C"/>
    <d v="2025-01-29T00:00:00"/>
    <x v="1"/>
    <d v="2022-10-01T00:00:00"/>
    <m/>
    <n v="0"/>
    <n v="0"/>
    <n v="0"/>
    <n v="0"/>
    <n v="0"/>
    <n v="0"/>
    <n v="0"/>
    <n v="1"/>
    <n v="0"/>
    <n v="0"/>
    <n v="0"/>
    <n v="0"/>
    <n v="0"/>
    <n v="0"/>
    <n v="0"/>
    <n v="0"/>
    <n v="0"/>
    <n v="0"/>
    <n v="0"/>
    <n v="0"/>
    <n v="0"/>
    <n v="0"/>
    <n v="0"/>
    <n v="0"/>
    <n v="0"/>
    <n v="0"/>
    <n v="0"/>
    <n v="0"/>
    <n v="0"/>
    <n v="0"/>
    <n v="0"/>
    <n v="0"/>
    <n v="0"/>
    <n v="0"/>
    <n v="0"/>
    <n v="0"/>
    <n v="0"/>
    <n v="0"/>
    <n v="0"/>
    <n v="0"/>
    <n v="0"/>
    <m/>
    <s v="TB"/>
    <x v="1"/>
    <m/>
    <m/>
    <s v="Lumberton"/>
    <s v="NC"/>
    <s v="#28358"/>
    <n v="39"/>
    <n v="10"/>
    <n v="0"/>
    <n v="0"/>
    <n v="0"/>
    <n v="0"/>
    <n v="0"/>
    <n v="0"/>
    <n v="0"/>
    <n v="0"/>
    <n v="0"/>
    <n v="39"/>
    <n v="0"/>
    <m/>
    <m/>
    <n v="0"/>
    <n v="39"/>
    <n v="39"/>
    <d v="2025-06-13T00:00:00"/>
    <m/>
    <m/>
    <s v="No"/>
    <m/>
    <n v="2"/>
  </r>
  <r>
    <n v="269"/>
    <s v="NC"/>
    <x v="1"/>
    <s v="NC-503"/>
    <s v="Submitted"/>
    <n v="2025"/>
    <x v="167"/>
    <n v="20735"/>
    <x v="287"/>
    <m/>
    <n v="20742"/>
    <d v="2025-01-29T00:00:00"/>
    <x v="2"/>
    <m/>
    <s v="#379147"/>
    <x v="1"/>
    <s v="C"/>
    <d v="2025-01-29T00:00:00"/>
    <x v="1"/>
    <d v="2022-10-01T00:00:00"/>
    <m/>
    <n v="0"/>
    <n v="0"/>
    <n v="0"/>
    <n v="0"/>
    <n v="0"/>
    <n v="0"/>
    <n v="0"/>
    <n v="1"/>
    <n v="0"/>
    <n v="0"/>
    <n v="0"/>
    <n v="0"/>
    <n v="0"/>
    <n v="0"/>
    <n v="0"/>
    <n v="0"/>
    <n v="0"/>
    <n v="0"/>
    <n v="0"/>
    <n v="0"/>
    <n v="0"/>
    <n v="0"/>
    <n v="0"/>
    <n v="0"/>
    <n v="0"/>
    <n v="0"/>
    <n v="0"/>
    <n v="0"/>
    <n v="0"/>
    <n v="0"/>
    <n v="0"/>
    <n v="0"/>
    <n v="0"/>
    <n v="0"/>
    <n v="0"/>
    <n v="0"/>
    <n v="0"/>
    <n v="0"/>
    <n v="0"/>
    <n v="0"/>
    <n v="0"/>
    <m/>
    <s v="TB"/>
    <x v="1"/>
    <s v="n/a"/>
    <m/>
    <s v="Greenville"/>
    <s v="NC"/>
    <s v="#27834"/>
    <n v="7"/>
    <n v="3"/>
    <n v="0"/>
    <n v="0"/>
    <n v="0"/>
    <n v="2"/>
    <n v="0"/>
    <n v="0"/>
    <n v="0"/>
    <n v="0"/>
    <n v="0"/>
    <n v="9"/>
    <n v="0"/>
    <m/>
    <m/>
    <n v="0"/>
    <n v="9"/>
    <n v="9"/>
    <d v="2025-06-13T00:00:00"/>
    <s v="The DV Bonus grant started early in 2024 and had greater capacity and coverage during this year's PIT night."/>
    <m/>
    <s v="No"/>
    <m/>
    <n v="2"/>
  </r>
  <r>
    <n v="270"/>
    <s v="NC"/>
    <x v="1"/>
    <s v="NC-503"/>
    <s v="Submitted"/>
    <n v="2025"/>
    <x v="167"/>
    <n v="20735"/>
    <x v="288"/>
    <m/>
    <n v="20744"/>
    <d v="2025-01-29T00:00:00"/>
    <x v="2"/>
    <m/>
    <s v="#379061"/>
    <x v="1"/>
    <s v="C"/>
    <d v="2025-01-29T00:00:00"/>
    <x v="1"/>
    <d v="2022-10-01T00:00:00"/>
    <m/>
    <n v="0"/>
    <n v="0"/>
    <n v="0"/>
    <n v="0"/>
    <n v="0"/>
    <n v="0"/>
    <n v="0"/>
    <n v="1"/>
    <n v="0"/>
    <n v="0"/>
    <n v="0"/>
    <n v="0"/>
    <n v="0"/>
    <n v="0"/>
    <n v="0"/>
    <n v="0"/>
    <n v="0"/>
    <n v="0"/>
    <n v="0"/>
    <n v="0"/>
    <n v="0"/>
    <n v="0"/>
    <n v="0"/>
    <n v="0"/>
    <n v="0"/>
    <n v="0"/>
    <n v="0"/>
    <n v="0"/>
    <n v="0"/>
    <n v="0"/>
    <n v="0"/>
    <n v="0"/>
    <n v="0"/>
    <n v="0"/>
    <n v="0"/>
    <n v="0"/>
    <n v="0"/>
    <n v="0"/>
    <n v="0"/>
    <n v="0"/>
    <n v="0"/>
    <m/>
    <s v="TB"/>
    <x v="1"/>
    <s v="n/a"/>
    <m/>
    <s v="Wallace"/>
    <s v="NC"/>
    <s v="#28466"/>
    <n v="19"/>
    <n v="6"/>
    <n v="0"/>
    <n v="0"/>
    <n v="0"/>
    <n v="2"/>
    <n v="0"/>
    <n v="0"/>
    <n v="0"/>
    <n v="0"/>
    <n v="0"/>
    <n v="21"/>
    <n v="0"/>
    <m/>
    <m/>
    <n v="0"/>
    <n v="21"/>
    <n v="21"/>
    <d v="2025-06-13T00:00:00"/>
    <s v="The DV Bonus grant started early in 2024 and had greater capacity and coverage during this year's PIT night."/>
    <m/>
    <s v="No"/>
    <m/>
    <n v="2"/>
  </r>
  <r>
    <n v="271"/>
    <s v="NC"/>
    <x v="1"/>
    <s v="NC-503"/>
    <s v="Submitted"/>
    <n v="2025"/>
    <x v="26"/>
    <n v="339"/>
    <x v="289"/>
    <m/>
    <n v="20747"/>
    <d v="2025-01-29T00:00:00"/>
    <x v="0"/>
    <m/>
    <s v="#379097"/>
    <x v="0"/>
    <s v="C"/>
    <d v="2025-01-29T00:00:00"/>
    <x v="0"/>
    <d v="2023-11-01T00:00:00"/>
    <m/>
    <n v="0"/>
    <n v="0"/>
    <n v="0"/>
    <n v="0"/>
    <n v="0"/>
    <n v="0"/>
    <n v="1"/>
    <n v="0"/>
    <n v="0"/>
    <n v="0"/>
    <n v="0"/>
    <n v="0"/>
    <n v="0"/>
    <n v="0"/>
    <n v="0"/>
    <n v="0"/>
    <n v="0"/>
    <n v="0"/>
    <n v="0"/>
    <n v="0"/>
    <n v="0"/>
    <n v="0"/>
    <n v="0"/>
    <n v="0"/>
    <n v="0"/>
    <n v="0"/>
    <n v="0"/>
    <n v="0"/>
    <n v="0"/>
    <n v="0"/>
    <n v="0"/>
    <n v="0"/>
    <n v="0"/>
    <n v="0"/>
    <n v="0"/>
    <n v="0"/>
    <n v="0"/>
    <n v="0"/>
    <n v="0"/>
    <n v="0"/>
    <n v="0"/>
    <m/>
    <s v="TB"/>
    <x v="0"/>
    <s v="PO Box 5217"/>
    <m/>
    <s v="Statesville"/>
    <s v="NC"/>
    <s v="#28677"/>
    <n v="0"/>
    <n v="0"/>
    <n v="0"/>
    <n v="0"/>
    <n v="0"/>
    <n v="6"/>
    <n v="0"/>
    <n v="0"/>
    <n v="6"/>
    <n v="0"/>
    <n v="0"/>
    <n v="6"/>
    <n v="0"/>
    <m/>
    <m/>
    <n v="0"/>
    <n v="6"/>
    <n v="6"/>
    <d v="2025-06-13T00:00:00"/>
    <m/>
    <m/>
    <s v="No"/>
    <m/>
    <n v="2"/>
  </r>
  <r>
    <n v="272"/>
    <s v="NC"/>
    <x v="1"/>
    <s v="NC-503"/>
    <s v="Submitted"/>
    <n v="2025"/>
    <x v="84"/>
    <n v="1786"/>
    <x v="290"/>
    <m/>
    <n v="20756"/>
    <d v="2025-01-29T00:00:00"/>
    <x v="2"/>
    <m/>
    <s v="#379147"/>
    <x v="0"/>
    <s v="C"/>
    <d v="2025-01-29T00:00:00"/>
    <x v="0"/>
    <d v="2024-01-01T00:00:00"/>
    <m/>
    <n v="0"/>
    <n v="0"/>
    <n v="0"/>
    <n v="0"/>
    <n v="0"/>
    <n v="0"/>
    <n v="0"/>
    <n v="0"/>
    <n v="0"/>
    <n v="0"/>
    <n v="0"/>
    <n v="0"/>
    <n v="0"/>
    <n v="0"/>
    <n v="0"/>
    <n v="0"/>
    <n v="0"/>
    <n v="0"/>
    <n v="0"/>
    <n v="0"/>
    <n v="0"/>
    <n v="0"/>
    <n v="0"/>
    <n v="0"/>
    <n v="0"/>
    <n v="0"/>
    <n v="0"/>
    <n v="0"/>
    <n v="0"/>
    <n v="0"/>
    <n v="0"/>
    <n v="0"/>
    <n v="0"/>
    <n v="0"/>
    <n v="0"/>
    <n v="0"/>
    <n v="0"/>
    <n v="0"/>
    <n v="0"/>
    <n v="0"/>
    <n v="1"/>
    <s v="State Fiscal recovery Funds via DHHS"/>
    <s v="TB"/>
    <x v="0"/>
    <s v="1717 W. 5th Street, Greeville, NC 27834"/>
    <m/>
    <s v="Greenville"/>
    <s v="NC"/>
    <s v="#27834"/>
    <n v="2"/>
    <n v="1"/>
    <n v="0"/>
    <n v="0"/>
    <n v="0"/>
    <n v="0"/>
    <n v="0"/>
    <n v="0"/>
    <n v="0"/>
    <n v="0"/>
    <n v="0"/>
    <n v="2"/>
    <n v="0"/>
    <m/>
    <m/>
    <n v="0"/>
    <n v="2"/>
    <n v="2"/>
    <d v="2025-06-13T00:00:00"/>
    <m/>
    <m/>
    <s v="No"/>
    <m/>
    <n v="2"/>
  </r>
  <r>
    <n v="273"/>
    <s v="NC"/>
    <x v="1"/>
    <s v="NC-503"/>
    <s v="Submitted"/>
    <n v="2025"/>
    <x v="19"/>
    <n v="1045"/>
    <x v="291"/>
    <m/>
    <n v="20765"/>
    <d v="2025-01-29T00:00:00"/>
    <x v="2"/>
    <m/>
    <s v="#379159"/>
    <x v="0"/>
    <s v="C"/>
    <d v="2024-01-01T00:00:00"/>
    <x v="0"/>
    <d v="2024-01-01T00:00:00"/>
    <m/>
    <n v="0"/>
    <n v="0"/>
    <n v="0"/>
    <n v="0"/>
    <n v="0"/>
    <n v="0"/>
    <n v="0"/>
    <n v="0"/>
    <n v="0"/>
    <n v="0"/>
    <n v="0"/>
    <n v="0"/>
    <n v="0"/>
    <n v="0"/>
    <n v="0"/>
    <n v="0"/>
    <n v="0"/>
    <n v="0"/>
    <n v="0"/>
    <n v="0"/>
    <n v="0"/>
    <n v="0"/>
    <n v="0"/>
    <n v="0"/>
    <n v="0"/>
    <n v="0"/>
    <n v="0"/>
    <n v="0"/>
    <n v="0"/>
    <n v="0"/>
    <n v="0"/>
    <n v="0"/>
    <n v="0"/>
    <n v="0"/>
    <n v="0"/>
    <n v="0"/>
    <n v="0"/>
    <n v="0"/>
    <n v="0"/>
    <n v="0"/>
    <n v="1"/>
    <s v="State Fiscal Recover Funds via State ESG office"/>
    <s v="TB"/>
    <x v="0"/>
    <s v="226 N Long St"/>
    <m/>
    <s v="Salisbury"/>
    <s v="NC"/>
    <s v="#28144"/>
    <n v="0"/>
    <n v="0"/>
    <n v="0"/>
    <n v="0"/>
    <n v="0"/>
    <n v="0"/>
    <n v="0"/>
    <n v="0"/>
    <n v="0"/>
    <n v="0"/>
    <n v="0"/>
    <n v="0"/>
    <n v="0"/>
    <m/>
    <m/>
    <n v="0"/>
    <n v="0"/>
    <n v="0"/>
    <d v="2025-06-13T00:00:00"/>
    <m/>
    <m/>
    <s v="No"/>
    <m/>
    <n v="2"/>
  </r>
  <r>
    <n v="274"/>
    <s v="NC"/>
    <x v="1"/>
    <s v="NC-503"/>
    <s v="Submitted"/>
    <n v="2025"/>
    <x v="22"/>
    <n v="1288"/>
    <x v="292"/>
    <m/>
    <n v="20766"/>
    <d v="2025-01-29T00:00:00"/>
    <x v="2"/>
    <m/>
    <s v="#379179"/>
    <x v="0"/>
    <s v="C"/>
    <d v="2025-01-29T00:00:00"/>
    <x v="0"/>
    <d v="2024-01-15T00:00:00"/>
    <m/>
    <n v="0"/>
    <n v="0"/>
    <n v="0"/>
    <n v="0"/>
    <n v="0"/>
    <n v="0"/>
    <n v="0"/>
    <n v="0"/>
    <n v="0"/>
    <n v="0"/>
    <n v="0"/>
    <n v="0"/>
    <n v="0"/>
    <n v="0"/>
    <n v="0"/>
    <n v="0"/>
    <n v="0"/>
    <n v="0"/>
    <n v="0"/>
    <n v="0"/>
    <n v="0"/>
    <n v="0"/>
    <n v="0"/>
    <n v="0"/>
    <n v="0"/>
    <n v="0"/>
    <n v="0"/>
    <n v="0"/>
    <n v="0"/>
    <n v="0"/>
    <n v="0"/>
    <n v="0"/>
    <n v="0"/>
    <n v="0"/>
    <n v="0"/>
    <n v="0"/>
    <n v="0"/>
    <n v="0"/>
    <n v="0"/>
    <n v="0"/>
    <n v="1"/>
    <s v="SFRF State Fiscal Recovery Funds"/>
    <s v="TB"/>
    <x v="0"/>
    <s v="160 Meadow Street"/>
    <m/>
    <s v="Monroe"/>
    <s v="NC"/>
    <s v="#28112"/>
    <n v="17"/>
    <n v="3"/>
    <n v="0"/>
    <n v="0"/>
    <n v="0"/>
    <n v="7"/>
    <n v="0"/>
    <n v="0"/>
    <n v="0"/>
    <n v="0"/>
    <n v="0"/>
    <n v="24"/>
    <n v="0"/>
    <m/>
    <m/>
    <n v="0"/>
    <n v="24"/>
    <n v="24"/>
    <d v="2025-06-13T00:00:00"/>
    <s v="One family had 9 people."/>
    <m/>
    <s v="No"/>
    <m/>
    <n v="2"/>
  </r>
  <r>
    <n v="275"/>
    <s v="NC"/>
    <x v="1"/>
    <s v="NC-503"/>
    <s v="Submitted"/>
    <n v="2025"/>
    <x v="125"/>
    <n v="20012"/>
    <x v="293"/>
    <m/>
    <n v="20768"/>
    <d v="2025-01-29T00:00:00"/>
    <x v="2"/>
    <m/>
    <s v="#379099"/>
    <x v="0"/>
    <s v="C"/>
    <d v="2025-01-29T00:00:00"/>
    <x v="0"/>
    <d v="2024-01-01T00:00:00"/>
    <m/>
    <n v="0"/>
    <n v="0"/>
    <n v="0"/>
    <n v="0"/>
    <n v="0"/>
    <n v="0"/>
    <n v="0"/>
    <n v="0"/>
    <n v="0"/>
    <n v="0"/>
    <n v="0"/>
    <n v="0"/>
    <n v="0"/>
    <n v="0"/>
    <n v="0"/>
    <n v="0"/>
    <n v="0"/>
    <n v="0"/>
    <n v="0"/>
    <n v="0"/>
    <n v="0"/>
    <n v="0"/>
    <n v="0"/>
    <n v="0"/>
    <n v="0"/>
    <n v="0"/>
    <n v="0"/>
    <n v="0"/>
    <n v="0"/>
    <n v="0"/>
    <n v="0"/>
    <n v="0"/>
    <n v="0"/>
    <n v="0"/>
    <n v="0"/>
    <n v="0"/>
    <n v="0"/>
    <n v="0"/>
    <n v="0"/>
    <n v="0"/>
    <n v="1"/>
    <m/>
    <s v="TB"/>
    <x v="0"/>
    <s v="563 W Main St STE 2"/>
    <m/>
    <s v="Sylva"/>
    <s v="NC"/>
    <s v="#28779"/>
    <n v="0"/>
    <n v="0"/>
    <n v="0"/>
    <n v="0"/>
    <n v="0"/>
    <n v="0"/>
    <n v="0"/>
    <n v="0"/>
    <n v="0"/>
    <n v="0"/>
    <n v="0"/>
    <n v="0"/>
    <n v="0"/>
    <m/>
    <m/>
    <n v="0"/>
    <n v="0"/>
    <n v="0"/>
    <d v="2025-06-13T00:00:00"/>
    <m/>
    <m/>
    <s v="No"/>
    <m/>
    <n v="2"/>
  </r>
  <r>
    <n v="276"/>
    <s v="NC"/>
    <x v="1"/>
    <s v="NC-503"/>
    <s v="Submitted"/>
    <n v="2025"/>
    <x v="33"/>
    <n v="539"/>
    <x v="294"/>
    <m/>
    <n v="20772"/>
    <d v="2025-01-29T00:00:00"/>
    <x v="2"/>
    <m/>
    <s v="#379195"/>
    <x v="0"/>
    <s v="C"/>
    <d v="2025-01-29T00:00:00"/>
    <x v="0"/>
    <d v="2024-01-18T00:00:00"/>
    <m/>
    <n v="0"/>
    <n v="1"/>
    <n v="0"/>
    <n v="0"/>
    <n v="0"/>
    <n v="0"/>
    <n v="0"/>
    <n v="0"/>
    <n v="0"/>
    <n v="0"/>
    <n v="0"/>
    <n v="0"/>
    <n v="0"/>
    <n v="0"/>
    <n v="0"/>
    <n v="0"/>
    <n v="0"/>
    <n v="0"/>
    <n v="0"/>
    <n v="0"/>
    <n v="0"/>
    <n v="0"/>
    <n v="0"/>
    <n v="0"/>
    <n v="0"/>
    <n v="0"/>
    <n v="0"/>
    <n v="0"/>
    <n v="0"/>
    <n v="0"/>
    <n v="0"/>
    <n v="0"/>
    <n v="0"/>
    <n v="0"/>
    <n v="0"/>
    <n v="0"/>
    <n v="0"/>
    <n v="0"/>
    <n v="0"/>
    <n v="0"/>
    <n v="0"/>
    <m/>
    <s v="TB"/>
    <x v="0"/>
    <s v="309 Goldsboro Street East"/>
    <m/>
    <s v="Wilson"/>
    <s v="NC"/>
    <s v="#27893"/>
    <n v="5"/>
    <n v="1"/>
    <n v="0"/>
    <n v="0"/>
    <n v="0"/>
    <n v="1"/>
    <n v="0"/>
    <n v="0"/>
    <n v="0"/>
    <n v="0"/>
    <n v="0"/>
    <n v="6"/>
    <n v="0"/>
    <m/>
    <m/>
    <n v="0"/>
    <n v="6"/>
    <n v="6"/>
    <d v="2025-06-13T00:00:00"/>
    <m/>
    <m/>
    <s v="No"/>
    <m/>
    <n v="2"/>
  </r>
  <r>
    <n v="277"/>
    <s v="NC"/>
    <x v="1"/>
    <s v="NC-503"/>
    <s v="Submitted"/>
    <n v="2025"/>
    <x v="168"/>
    <n v="20328"/>
    <x v="295"/>
    <m/>
    <n v="20774"/>
    <d v="2025-01-29T00:00:00"/>
    <x v="2"/>
    <m/>
    <s v="#379065"/>
    <x v="0"/>
    <s v="C"/>
    <d v="2025-01-29T00:00:00"/>
    <x v="0"/>
    <d v="2024-01-01T00:00:00"/>
    <m/>
    <n v="0"/>
    <n v="0"/>
    <n v="0"/>
    <n v="0"/>
    <n v="0"/>
    <n v="0"/>
    <n v="0"/>
    <n v="0"/>
    <n v="0"/>
    <n v="0"/>
    <n v="0"/>
    <n v="0"/>
    <n v="0"/>
    <n v="0"/>
    <n v="0"/>
    <n v="0"/>
    <n v="0"/>
    <n v="0"/>
    <n v="0"/>
    <n v="0"/>
    <n v="0"/>
    <n v="0"/>
    <n v="0"/>
    <n v="0"/>
    <n v="0"/>
    <n v="0"/>
    <n v="0"/>
    <n v="0"/>
    <n v="0"/>
    <n v="0"/>
    <n v="0"/>
    <n v="0"/>
    <n v="0"/>
    <n v="0"/>
    <n v="0"/>
    <n v="0"/>
    <n v="0"/>
    <n v="0"/>
    <n v="0"/>
    <n v="0"/>
    <n v="1"/>
    <s v="State Fiscal Recovery Funds via State ESG"/>
    <s v="TB"/>
    <x v="0"/>
    <s v="921 Hunter Hill Road"/>
    <m/>
    <s v="Rocky Mount"/>
    <s v="NC"/>
    <s v="#27886"/>
    <n v="18"/>
    <n v="5"/>
    <n v="0"/>
    <n v="0"/>
    <n v="0"/>
    <n v="0"/>
    <n v="0"/>
    <n v="0"/>
    <n v="0"/>
    <n v="0"/>
    <n v="0"/>
    <n v="18"/>
    <n v="0"/>
    <m/>
    <m/>
    <n v="0"/>
    <n v="18"/>
    <n v="18"/>
    <d v="2025-06-13T00:00:00"/>
    <m/>
    <m/>
    <s v="No"/>
    <m/>
    <n v="2"/>
  </r>
  <r>
    <n v="278"/>
    <s v="NC"/>
    <x v="1"/>
    <s v="NC-503"/>
    <s v="Submitted"/>
    <n v="2025"/>
    <x v="132"/>
    <n v="20148"/>
    <x v="296"/>
    <m/>
    <n v="20775"/>
    <d v="2025-01-29T00:00:00"/>
    <x v="2"/>
    <m/>
    <s v="#371644"/>
    <x v="0"/>
    <s v="C"/>
    <d v="2025-01-29T00:00:00"/>
    <x v="0"/>
    <d v="2024-01-01T00:00:00"/>
    <m/>
    <n v="0"/>
    <n v="0"/>
    <n v="0"/>
    <n v="0"/>
    <n v="0"/>
    <n v="0"/>
    <n v="0"/>
    <n v="0"/>
    <n v="0"/>
    <n v="0"/>
    <n v="0"/>
    <n v="0"/>
    <n v="0"/>
    <n v="0"/>
    <n v="0"/>
    <n v="0"/>
    <n v="0"/>
    <n v="0"/>
    <n v="0"/>
    <n v="0"/>
    <n v="0"/>
    <n v="0"/>
    <n v="0"/>
    <n v="0"/>
    <n v="0"/>
    <n v="0"/>
    <n v="0"/>
    <n v="0"/>
    <n v="0"/>
    <n v="0"/>
    <n v="0"/>
    <n v="0"/>
    <n v="0"/>
    <n v="0"/>
    <n v="0"/>
    <n v="0"/>
    <n v="0"/>
    <n v="0"/>
    <n v="0"/>
    <n v="0"/>
    <n v="1"/>
    <s v="State Fiscal Recovery Funds"/>
    <s v="TB"/>
    <x v="0"/>
    <s v="309 Summit"/>
    <m/>
    <s v="Kinston"/>
    <s v="NC"/>
    <s v="#28501"/>
    <n v="0"/>
    <n v="0"/>
    <n v="0"/>
    <n v="0"/>
    <n v="0"/>
    <n v="1"/>
    <n v="0"/>
    <n v="0"/>
    <n v="0"/>
    <n v="0"/>
    <n v="0"/>
    <n v="1"/>
    <n v="0"/>
    <m/>
    <m/>
    <n v="0"/>
    <n v="1"/>
    <n v="1"/>
    <d v="2025-06-13T00:00:00"/>
    <m/>
    <m/>
    <s v="No"/>
    <m/>
    <n v="2"/>
  </r>
  <r>
    <n v="279"/>
    <s v="NC"/>
    <x v="1"/>
    <s v="NC-503"/>
    <s v="Submitted"/>
    <n v="2025"/>
    <x v="26"/>
    <n v="339"/>
    <x v="297"/>
    <m/>
    <n v="20781"/>
    <d v="2025-01-29T00:00:00"/>
    <x v="2"/>
    <m/>
    <s v="#379097"/>
    <x v="0"/>
    <s v="C"/>
    <d v="2025-01-29T00:00:00"/>
    <x v="0"/>
    <d v="2024-02-01T00:00:00"/>
    <m/>
    <n v="0"/>
    <n v="0"/>
    <n v="0"/>
    <n v="0"/>
    <n v="0"/>
    <n v="0"/>
    <n v="0"/>
    <n v="0"/>
    <n v="0"/>
    <n v="0"/>
    <n v="0"/>
    <n v="0"/>
    <n v="0"/>
    <n v="0"/>
    <n v="0"/>
    <n v="0"/>
    <n v="0"/>
    <n v="0"/>
    <n v="0"/>
    <n v="0"/>
    <n v="0"/>
    <n v="0"/>
    <n v="0"/>
    <n v="0"/>
    <n v="0"/>
    <n v="0"/>
    <n v="0"/>
    <n v="0"/>
    <n v="0"/>
    <n v="0"/>
    <n v="0"/>
    <n v="0"/>
    <n v="0"/>
    <n v="0"/>
    <n v="0"/>
    <n v="0"/>
    <n v="0"/>
    <n v="0"/>
    <n v="0"/>
    <n v="0"/>
    <n v="1"/>
    <s v="State Fiscal Recovery Funds"/>
    <s v="TB"/>
    <x v="0"/>
    <s v="PO Box 5217"/>
    <m/>
    <s v="Statesville"/>
    <s v="NC"/>
    <s v="#28677"/>
    <n v="8"/>
    <n v="2"/>
    <n v="0"/>
    <n v="0"/>
    <n v="0"/>
    <n v="2"/>
    <n v="0"/>
    <n v="0"/>
    <n v="0"/>
    <n v="0"/>
    <n v="0"/>
    <n v="10"/>
    <n v="0"/>
    <m/>
    <m/>
    <n v="0"/>
    <n v="10"/>
    <n v="10"/>
    <d v="2025-06-13T00:00:00"/>
    <m/>
    <m/>
    <s v="No"/>
    <m/>
    <n v="2"/>
  </r>
  <r>
    <n v="280"/>
    <s v="NC"/>
    <x v="1"/>
    <s v="NC-503"/>
    <s v="Submitted"/>
    <n v="2025"/>
    <x v="93"/>
    <n v="765"/>
    <x v="298"/>
    <m/>
    <n v="20782"/>
    <d v="2025-01-29T00:00:00"/>
    <x v="2"/>
    <m/>
    <s v="#379101"/>
    <x v="0"/>
    <s v="C"/>
    <d v="2025-01-29T00:00:00"/>
    <x v="0"/>
    <d v="2024-04-01T00:00:00"/>
    <m/>
    <n v="0"/>
    <n v="0"/>
    <n v="0"/>
    <n v="0"/>
    <n v="0"/>
    <n v="0"/>
    <n v="0"/>
    <n v="0"/>
    <n v="0"/>
    <n v="0"/>
    <n v="0"/>
    <n v="0"/>
    <n v="0"/>
    <n v="0"/>
    <n v="0"/>
    <n v="0"/>
    <n v="0"/>
    <n v="0"/>
    <n v="0"/>
    <n v="0"/>
    <n v="0"/>
    <n v="0"/>
    <n v="0"/>
    <n v="0"/>
    <n v="0"/>
    <n v="0"/>
    <n v="0"/>
    <n v="0"/>
    <n v="0"/>
    <n v="0"/>
    <n v="0"/>
    <n v="0"/>
    <n v="0"/>
    <n v="0"/>
    <n v="0"/>
    <n v="0"/>
    <n v="0"/>
    <n v="0"/>
    <n v="0"/>
    <n v="0"/>
    <n v="1"/>
    <s v="State Fiscal Recovery Funds"/>
    <s v="TB"/>
    <x v="0"/>
    <s v="PO Drawer 711"/>
    <m/>
    <s v="Smithfield"/>
    <s v="NC"/>
    <s v="#27577"/>
    <n v="9"/>
    <n v="2"/>
    <n v="0"/>
    <n v="0"/>
    <n v="0"/>
    <n v="5"/>
    <n v="0"/>
    <n v="0"/>
    <n v="0"/>
    <n v="0"/>
    <n v="0"/>
    <n v="14"/>
    <n v="0"/>
    <m/>
    <m/>
    <n v="0"/>
    <n v="14"/>
    <n v="14"/>
    <d v="2025-06-13T00:00:00"/>
    <m/>
    <m/>
    <s v="No"/>
    <m/>
    <n v="2"/>
  </r>
  <r>
    <n v="281"/>
    <s v="NC"/>
    <x v="1"/>
    <s v="NC-503"/>
    <s v="Submitted"/>
    <n v="2025"/>
    <x v="88"/>
    <n v="7498"/>
    <x v="299"/>
    <m/>
    <n v="20784"/>
    <d v="2025-01-29T00:00:00"/>
    <x v="2"/>
    <m/>
    <s v="#371452"/>
    <x v="0"/>
    <s v="C"/>
    <d v="2025-01-29T00:00:00"/>
    <x v="0"/>
    <d v="2024-01-01T00:00:00"/>
    <m/>
    <n v="0"/>
    <n v="0"/>
    <n v="0"/>
    <n v="0"/>
    <n v="0"/>
    <n v="0"/>
    <n v="0"/>
    <n v="0"/>
    <n v="0"/>
    <n v="0"/>
    <n v="0"/>
    <n v="0"/>
    <n v="0"/>
    <n v="0"/>
    <n v="0"/>
    <n v="0"/>
    <n v="0"/>
    <n v="0"/>
    <n v="1"/>
    <n v="0"/>
    <n v="0"/>
    <n v="0"/>
    <n v="0"/>
    <n v="0"/>
    <n v="0"/>
    <n v="0"/>
    <n v="0"/>
    <n v="0"/>
    <n v="0"/>
    <n v="0"/>
    <n v="0"/>
    <n v="0"/>
    <n v="0"/>
    <n v="0"/>
    <n v="0"/>
    <n v="0"/>
    <n v="0"/>
    <n v="0"/>
    <n v="0"/>
    <n v="0"/>
    <n v="0"/>
    <m/>
    <s v="TB"/>
    <x v="0"/>
    <s v="20 20th Street"/>
    <m/>
    <s v="Asheville"/>
    <s v="NC"/>
    <s v="#28540"/>
    <n v="0"/>
    <n v="0"/>
    <n v="0"/>
    <n v="0"/>
    <n v="0"/>
    <n v="0"/>
    <n v="0"/>
    <n v="0"/>
    <n v="0"/>
    <n v="0"/>
    <n v="0"/>
    <n v="0"/>
    <n v="0"/>
    <m/>
    <m/>
    <n v="0"/>
    <n v="0"/>
    <n v="0"/>
    <d v="2025-06-13T00:00:00"/>
    <m/>
    <m/>
    <s v="No"/>
    <m/>
    <n v="2"/>
  </r>
  <r>
    <n v="282"/>
    <s v="NC"/>
    <x v="1"/>
    <s v="NC-503"/>
    <s v="Submitted"/>
    <n v="2025"/>
    <x v="138"/>
    <n v="4426"/>
    <x v="300"/>
    <m/>
    <n v="20785"/>
    <d v="2025-01-29T00:00:00"/>
    <x v="4"/>
    <m/>
    <s v="#379111"/>
    <x v="2"/>
    <s v="C"/>
    <d v="2024-01-31T00:00:00"/>
    <x v="0"/>
    <d v="2024-01-31T00:00:00"/>
    <m/>
    <n v="0"/>
    <n v="0"/>
    <n v="0"/>
    <n v="0"/>
    <n v="0"/>
    <n v="0"/>
    <n v="0"/>
    <n v="0"/>
    <n v="0"/>
    <n v="0"/>
    <n v="0"/>
    <n v="0"/>
    <n v="0"/>
    <n v="0"/>
    <n v="0"/>
    <n v="0"/>
    <n v="0"/>
    <n v="0"/>
    <n v="0"/>
    <n v="0"/>
    <n v="0"/>
    <n v="0"/>
    <n v="0"/>
    <n v="0"/>
    <n v="0"/>
    <n v="0"/>
    <n v="0"/>
    <n v="0"/>
    <n v="0"/>
    <n v="0"/>
    <n v="0"/>
    <n v="0"/>
    <n v="0"/>
    <n v="0"/>
    <n v="0"/>
    <n v="0"/>
    <n v="0"/>
    <n v="1"/>
    <n v="0"/>
    <n v="0"/>
    <n v="0"/>
    <m/>
    <s v="TB"/>
    <x v="0"/>
    <m/>
    <m/>
    <s v="Marion"/>
    <s v="NC"/>
    <s v="#28752"/>
    <n v="6"/>
    <n v="2"/>
    <n v="0"/>
    <n v="0"/>
    <n v="0"/>
    <n v="3"/>
    <n v="0"/>
    <n v="0"/>
    <n v="0"/>
    <n v="0"/>
    <n v="0"/>
    <n v="9"/>
    <n v="0"/>
    <m/>
    <m/>
    <n v="0"/>
    <n v="9"/>
    <n v="9"/>
    <d v="2025-06-13T00:00:00"/>
    <s v="The project served the same number of households on the night of the PIT count as last year. The already tight rental market in rural WNC has been hit hard by Hurricane Helene, raising competition and prices."/>
    <s v="The project has chosen not to use HMIS at this time."/>
    <s v="No"/>
    <m/>
    <n v="2"/>
  </r>
  <r>
    <n v="283"/>
    <s v="NC"/>
    <x v="1"/>
    <s v="NC-503"/>
    <s v="Submitted"/>
    <n v="2025"/>
    <x v="117"/>
    <n v="20046"/>
    <x v="301"/>
    <m/>
    <n v="20786"/>
    <d v="2025-01-29T00:00:00"/>
    <x v="0"/>
    <m/>
    <s v="#379097"/>
    <x v="2"/>
    <s v="C"/>
    <d v="2025-01-29T00:00:00"/>
    <x v="2"/>
    <d v="2024-01-31T00:00:00"/>
    <m/>
    <n v="0"/>
    <n v="0"/>
    <n v="0"/>
    <n v="0"/>
    <n v="0"/>
    <n v="0"/>
    <n v="0"/>
    <n v="0"/>
    <n v="0"/>
    <n v="0"/>
    <n v="0"/>
    <n v="0"/>
    <n v="0"/>
    <n v="0"/>
    <n v="0"/>
    <n v="0"/>
    <n v="0"/>
    <n v="0"/>
    <n v="0"/>
    <n v="0"/>
    <n v="0"/>
    <n v="0"/>
    <n v="0"/>
    <n v="0"/>
    <n v="0"/>
    <n v="0"/>
    <n v="0"/>
    <n v="0"/>
    <n v="0"/>
    <n v="0"/>
    <n v="0"/>
    <n v="0"/>
    <n v="1"/>
    <n v="0"/>
    <n v="0"/>
    <n v="0"/>
    <n v="0"/>
    <n v="0"/>
    <n v="0"/>
    <n v="0"/>
    <n v="0"/>
    <m/>
    <s v="TB"/>
    <x v="0"/>
    <m/>
    <m/>
    <m/>
    <m/>
    <s v="#28625"/>
    <n v="3"/>
    <n v="1"/>
    <n v="0"/>
    <n v="0"/>
    <n v="0"/>
    <n v="3"/>
    <n v="0"/>
    <n v="0"/>
    <n v="0"/>
    <n v="0"/>
    <n v="0"/>
    <n v="6"/>
    <n v="0"/>
    <m/>
    <m/>
    <n v="0"/>
    <n v="6"/>
    <n v="6"/>
    <d v="2025-06-13T00:00:00"/>
    <s v="This provider is based in Mecklenburg and the location of vouchers varies year to year."/>
    <s v="The project has chosen not to use HMIS at this time."/>
    <s v="No"/>
    <m/>
    <n v="0"/>
  </r>
  <r>
    <n v="284"/>
    <s v="NC"/>
    <x v="1"/>
    <s v="NC-503"/>
    <s v="Submitted"/>
    <n v="2025"/>
    <x v="117"/>
    <n v="20046"/>
    <x v="302"/>
    <m/>
    <n v="20787"/>
    <d v="2025-01-29T00:00:00"/>
    <x v="0"/>
    <m/>
    <s v="#379179"/>
    <x v="2"/>
    <s v="C"/>
    <d v="2025-01-29T00:00:00"/>
    <x v="2"/>
    <d v="2024-01-31T00:00:00"/>
    <m/>
    <n v="0"/>
    <n v="0"/>
    <n v="0"/>
    <n v="0"/>
    <n v="0"/>
    <n v="0"/>
    <n v="0"/>
    <n v="0"/>
    <n v="0"/>
    <n v="0"/>
    <n v="0"/>
    <n v="0"/>
    <n v="0"/>
    <n v="0"/>
    <n v="0"/>
    <n v="0"/>
    <n v="0"/>
    <n v="0"/>
    <n v="0"/>
    <n v="0"/>
    <n v="0"/>
    <n v="0"/>
    <n v="0"/>
    <n v="0"/>
    <n v="0"/>
    <n v="0"/>
    <n v="0"/>
    <n v="0"/>
    <n v="0"/>
    <n v="0"/>
    <n v="0"/>
    <n v="0"/>
    <n v="1"/>
    <n v="0"/>
    <n v="0"/>
    <n v="0"/>
    <n v="0"/>
    <n v="0"/>
    <n v="0"/>
    <n v="0"/>
    <n v="0"/>
    <m/>
    <s v="TB"/>
    <x v="0"/>
    <m/>
    <m/>
    <m/>
    <m/>
    <s v="#28112"/>
    <n v="0"/>
    <n v="0"/>
    <n v="0"/>
    <n v="0"/>
    <n v="0"/>
    <n v="2"/>
    <n v="0"/>
    <n v="0"/>
    <n v="0"/>
    <n v="0"/>
    <n v="0"/>
    <n v="2"/>
    <n v="0"/>
    <m/>
    <m/>
    <n v="0"/>
    <n v="2"/>
    <n v="2"/>
    <d v="2025-06-13T00:00:00"/>
    <s v="This provider is based in Mecklenburg and the location of vouchers varies year to year."/>
    <s v="The project has chosen not to use HMIS at this time.yes"/>
    <s v="No"/>
    <m/>
    <n v="0"/>
  </r>
  <r>
    <n v="285"/>
    <s v="NC"/>
    <x v="1"/>
    <s v="NC-503"/>
    <s v="Submitted"/>
    <n v="2025"/>
    <x v="117"/>
    <n v="20046"/>
    <x v="303"/>
    <m/>
    <n v="20788"/>
    <d v="2025-01-29T00:00:00"/>
    <x v="0"/>
    <m/>
    <s v="#379159"/>
    <x v="2"/>
    <s v="C"/>
    <d v="2024-01-31T00:00:00"/>
    <x v="2"/>
    <d v="2024-01-31T00:00:00"/>
    <m/>
    <n v="0"/>
    <n v="0"/>
    <n v="0"/>
    <n v="0"/>
    <n v="0"/>
    <n v="0"/>
    <n v="0"/>
    <n v="0"/>
    <n v="0"/>
    <n v="0"/>
    <n v="0"/>
    <n v="0"/>
    <n v="0"/>
    <n v="0"/>
    <n v="0"/>
    <n v="0"/>
    <n v="0"/>
    <n v="0"/>
    <n v="0"/>
    <n v="0"/>
    <n v="0"/>
    <n v="0"/>
    <n v="0"/>
    <n v="0"/>
    <n v="0"/>
    <n v="0"/>
    <n v="0"/>
    <n v="0"/>
    <n v="0"/>
    <n v="0"/>
    <n v="0"/>
    <n v="0"/>
    <n v="1"/>
    <n v="0"/>
    <n v="0"/>
    <n v="0"/>
    <n v="0"/>
    <n v="0"/>
    <n v="0"/>
    <n v="0"/>
    <n v="0"/>
    <m/>
    <s v="TB"/>
    <x v="0"/>
    <m/>
    <m/>
    <m/>
    <m/>
    <s v="#28144"/>
    <n v="0"/>
    <n v="0"/>
    <n v="0"/>
    <n v="0"/>
    <n v="0"/>
    <n v="1"/>
    <n v="0"/>
    <n v="0"/>
    <n v="0"/>
    <n v="0"/>
    <n v="0"/>
    <n v="1"/>
    <n v="0"/>
    <m/>
    <m/>
    <n v="0"/>
    <n v="1"/>
    <n v="1"/>
    <d v="2025-06-13T00:00:00"/>
    <s v="This provider is based in Mecklenburg and the location of vouchers varies year to year."/>
    <s v="The project has chosen not to use HMIS at this time."/>
    <s v="No"/>
    <m/>
    <n v="2"/>
  </r>
  <r>
    <n v="286"/>
    <s v="NC"/>
    <x v="1"/>
    <s v="NC-503"/>
    <s v="Submitted"/>
    <n v="2025"/>
    <x v="167"/>
    <n v="20735"/>
    <x v="304"/>
    <m/>
    <n v="20790"/>
    <d v="2025-01-29T00:00:00"/>
    <x v="2"/>
    <m/>
    <s v="#379173"/>
    <x v="1"/>
    <s v="C"/>
    <d v="2025-01-29T00:00:00"/>
    <x v="1"/>
    <d v="2024-01-31T00:00:00"/>
    <m/>
    <n v="0"/>
    <n v="0"/>
    <n v="0"/>
    <n v="0"/>
    <n v="0"/>
    <n v="0"/>
    <n v="0"/>
    <n v="1"/>
    <n v="0"/>
    <n v="0"/>
    <n v="0"/>
    <n v="0"/>
    <n v="0"/>
    <n v="0"/>
    <n v="0"/>
    <n v="0"/>
    <n v="0"/>
    <n v="0"/>
    <n v="0"/>
    <n v="0"/>
    <n v="0"/>
    <n v="0"/>
    <n v="0"/>
    <n v="0"/>
    <n v="0"/>
    <n v="0"/>
    <n v="0"/>
    <n v="0"/>
    <n v="0"/>
    <n v="0"/>
    <n v="0"/>
    <n v="0"/>
    <n v="0"/>
    <n v="0"/>
    <n v="0"/>
    <n v="0"/>
    <n v="0"/>
    <n v="0"/>
    <n v="0"/>
    <n v="0"/>
    <n v="0"/>
    <m/>
    <s v="TB"/>
    <x v="1"/>
    <s v="P.O. Box 228"/>
    <m/>
    <s v="Franklin"/>
    <s v="NC"/>
    <s v="#28713"/>
    <n v="4"/>
    <n v="1"/>
    <n v="0"/>
    <n v="0"/>
    <n v="0"/>
    <n v="0"/>
    <n v="0"/>
    <n v="0"/>
    <n v="0"/>
    <n v="0"/>
    <n v="0"/>
    <n v="4"/>
    <n v="0"/>
    <m/>
    <m/>
    <n v="0"/>
    <n v="4"/>
    <n v="4"/>
    <d v="2025-06-13T00:00:00"/>
    <s v="The DV Bonus grant started early in 2024 and had greater capacity and coverage during this year's PIT night."/>
    <m/>
    <s v="No"/>
    <m/>
    <n v="2"/>
  </r>
  <r>
    <n v="287"/>
    <s v="NC"/>
    <x v="1"/>
    <s v="NC-503"/>
    <s v="Submitted"/>
    <n v="2025"/>
    <x v="167"/>
    <n v="20735"/>
    <x v="305"/>
    <m/>
    <n v="20791"/>
    <d v="2025-01-29T00:00:00"/>
    <x v="2"/>
    <m/>
    <s v="#379099"/>
    <x v="1"/>
    <s v="C"/>
    <d v="2024-01-31T00:00:00"/>
    <x v="1"/>
    <d v="2024-01-31T00:00:00"/>
    <m/>
    <n v="0"/>
    <n v="0"/>
    <n v="0"/>
    <n v="0"/>
    <n v="0"/>
    <n v="0"/>
    <n v="0"/>
    <n v="1"/>
    <n v="0"/>
    <n v="0"/>
    <n v="0"/>
    <n v="0"/>
    <n v="0"/>
    <n v="0"/>
    <n v="0"/>
    <n v="0"/>
    <n v="0"/>
    <n v="0"/>
    <n v="0"/>
    <n v="0"/>
    <n v="0"/>
    <n v="0"/>
    <n v="0"/>
    <n v="0"/>
    <n v="0"/>
    <n v="0"/>
    <n v="0"/>
    <n v="0"/>
    <n v="0"/>
    <n v="0"/>
    <n v="0"/>
    <n v="0"/>
    <n v="0"/>
    <n v="0"/>
    <n v="0"/>
    <n v="0"/>
    <n v="0"/>
    <n v="0"/>
    <n v="0"/>
    <n v="0"/>
    <n v="0"/>
    <m/>
    <s v="TB"/>
    <x v="1"/>
    <s v="P.O. Box 228"/>
    <m/>
    <s v="Franklin"/>
    <s v="NC"/>
    <s v="#28779"/>
    <n v="2"/>
    <n v="1"/>
    <n v="0"/>
    <n v="0"/>
    <n v="0"/>
    <n v="1"/>
    <n v="0"/>
    <n v="0"/>
    <n v="0"/>
    <n v="0"/>
    <n v="0"/>
    <n v="3"/>
    <n v="0"/>
    <m/>
    <m/>
    <n v="0"/>
    <n v="3"/>
    <n v="3"/>
    <d v="2025-06-13T00:00:00"/>
    <s v="The DV Bonus grant started early in 2024 and had greater capacity and coverage during this year's PIT night."/>
    <m/>
    <s v="No"/>
    <m/>
    <n v="2"/>
  </r>
  <r>
    <n v="288"/>
    <s v="NC"/>
    <x v="1"/>
    <s v="NC-503"/>
    <s v="Submitted"/>
    <n v="2025"/>
    <x v="144"/>
    <n v="20429"/>
    <x v="306"/>
    <m/>
    <n v="20797"/>
    <d v="2025-01-29T00:00:00"/>
    <x v="4"/>
    <m/>
    <s v="#379083"/>
    <x v="2"/>
    <s v="C"/>
    <d v="2025-01-29T00:00:00"/>
    <x v="0"/>
    <d v="2024-01-31T00:00:00"/>
    <m/>
    <n v="0"/>
    <n v="0"/>
    <n v="0"/>
    <n v="0"/>
    <n v="0"/>
    <n v="0"/>
    <n v="0"/>
    <n v="0"/>
    <n v="0"/>
    <n v="0"/>
    <n v="0"/>
    <n v="0"/>
    <n v="0"/>
    <n v="0"/>
    <n v="0"/>
    <n v="0"/>
    <n v="0"/>
    <n v="0"/>
    <n v="0"/>
    <n v="0"/>
    <n v="0"/>
    <n v="0"/>
    <n v="0"/>
    <n v="0"/>
    <n v="0"/>
    <n v="0"/>
    <n v="0"/>
    <n v="0"/>
    <n v="0"/>
    <n v="0"/>
    <n v="0"/>
    <n v="0"/>
    <n v="0"/>
    <n v="0"/>
    <n v="0"/>
    <n v="0"/>
    <n v="0"/>
    <n v="1"/>
    <n v="0"/>
    <n v="0"/>
    <n v="0"/>
    <m/>
    <s v="TB"/>
    <x v="0"/>
    <s v="205 Tinsley Way"/>
    <m/>
    <s v="Gaston"/>
    <s v="NC"/>
    <s v="#27870"/>
    <n v="16"/>
    <n v="6"/>
    <n v="0"/>
    <n v="0"/>
    <n v="0"/>
    <n v="6"/>
    <n v="0"/>
    <n v="0"/>
    <n v="0"/>
    <n v="0"/>
    <n v="0"/>
    <n v="22"/>
    <n v="0"/>
    <m/>
    <m/>
    <n v="0"/>
    <n v="21"/>
    <n v="22"/>
    <d v="2025-06-13T00:00:00"/>
    <s v="Voucher turnover results in a different distribution of vouchers."/>
    <s v="The project has chosen not to use HMIS at this time."/>
    <s v="No"/>
    <m/>
    <n v="2"/>
  </r>
  <r>
    <n v="289"/>
    <s v="NC"/>
    <x v="1"/>
    <s v="NC-503"/>
    <s v="Submitted"/>
    <n v="2025"/>
    <x v="121"/>
    <n v="20071"/>
    <x v="307"/>
    <m/>
    <n v="20800"/>
    <d v="2025-01-29T00:00:00"/>
    <x v="0"/>
    <m/>
    <s v="#379153"/>
    <x v="2"/>
    <s v="C"/>
    <d v="2025-01-29T00:00:00"/>
    <x v="0"/>
    <d v="2024-01-31T00:00:00"/>
    <m/>
    <n v="0"/>
    <n v="0"/>
    <n v="0"/>
    <n v="0"/>
    <n v="0"/>
    <n v="0"/>
    <n v="0"/>
    <n v="0"/>
    <n v="0"/>
    <n v="0"/>
    <n v="0"/>
    <n v="0"/>
    <n v="0"/>
    <n v="0"/>
    <n v="0"/>
    <n v="0"/>
    <n v="0"/>
    <n v="1"/>
    <n v="0"/>
    <n v="0"/>
    <n v="0"/>
    <n v="0"/>
    <n v="0"/>
    <n v="0"/>
    <n v="0"/>
    <n v="0"/>
    <n v="0"/>
    <n v="0"/>
    <n v="0"/>
    <n v="0"/>
    <n v="0"/>
    <n v="0"/>
    <n v="0"/>
    <n v="0"/>
    <n v="0"/>
    <n v="0"/>
    <n v="0"/>
    <n v="0"/>
    <n v="0"/>
    <n v="0"/>
    <n v="0"/>
    <m/>
    <s v="TB"/>
    <x v="0"/>
    <m/>
    <m/>
    <m/>
    <m/>
    <s v="#28379"/>
    <n v="0"/>
    <n v="0"/>
    <n v="0"/>
    <n v="0"/>
    <n v="0"/>
    <n v="2"/>
    <n v="2"/>
    <n v="0"/>
    <n v="0"/>
    <n v="0"/>
    <n v="0"/>
    <n v="2"/>
    <n v="0"/>
    <m/>
    <m/>
    <n v="0"/>
    <n v="1"/>
    <n v="2"/>
    <d v="2025-06-13T00:00:00"/>
    <s v="Voucher turnover results in a different distribution of vouchers."/>
    <s v="The project has chosen not to use HMIS at this time."/>
    <s v="No"/>
    <m/>
    <n v="2"/>
  </r>
  <r>
    <n v="290"/>
    <s v="NC"/>
    <x v="1"/>
    <s v="NC-503"/>
    <s v="Submitted"/>
    <n v="2025"/>
    <x v="121"/>
    <n v="20071"/>
    <x v="308"/>
    <m/>
    <n v="20801"/>
    <d v="2025-01-29T00:00:00"/>
    <x v="0"/>
    <m/>
    <s v="#379155"/>
    <x v="2"/>
    <s v="C"/>
    <d v="2025-01-29T00:00:00"/>
    <x v="0"/>
    <d v="2024-01-31T00:00:00"/>
    <m/>
    <n v="0"/>
    <n v="0"/>
    <n v="0"/>
    <n v="0"/>
    <n v="0"/>
    <n v="0"/>
    <n v="0"/>
    <n v="0"/>
    <n v="0"/>
    <n v="0"/>
    <n v="0"/>
    <n v="0"/>
    <n v="0"/>
    <n v="0"/>
    <n v="0"/>
    <n v="0"/>
    <n v="0"/>
    <n v="1"/>
    <n v="0"/>
    <n v="0"/>
    <n v="0"/>
    <n v="0"/>
    <n v="0"/>
    <n v="0"/>
    <n v="0"/>
    <n v="0"/>
    <n v="0"/>
    <n v="0"/>
    <n v="0"/>
    <n v="0"/>
    <n v="0"/>
    <n v="0"/>
    <n v="0"/>
    <n v="0"/>
    <n v="0"/>
    <n v="0"/>
    <n v="0"/>
    <n v="0"/>
    <n v="0"/>
    <n v="0"/>
    <n v="0"/>
    <m/>
    <s v="TB"/>
    <x v="0"/>
    <m/>
    <m/>
    <m/>
    <m/>
    <s v="#28383"/>
    <n v="0"/>
    <n v="0"/>
    <n v="0"/>
    <n v="0"/>
    <n v="0"/>
    <n v="43"/>
    <n v="43"/>
    <n v="0"/>
    <n v="0"/>
    <n v="0"/>
    <n v="0"/>
    <n v="43"/>
    <n v="0"/>
    <m/>
    <m/>
    <n v="0"/>
    <n v="38"/>
    <n v="43"/>
    <d v="2025-06-13T00:00:00"/>
    <s v="Voucher turnover results in a different distribution of vouchers."/>
    <s v="The project has chosen not to use HMIS at this time."/>
    <s v="No"/>
    <m/>
    <n v="2"/>
  </r>
  <r>
    <n v="291"/>
    <s v="NC"/>
    <x v="1"/>
    <s v="NC-503"/>
    <s v="Submitted"/>
    <n v="2025"/>
    <x v="121"/>
    <n v="20071"/>
    <x v="309"/>
    <m/>
    <n v="20802"/>
    <d v="2025-01-29T00:00:00"/>
    <x v="0"/>
    <m/>
    <s v="#379165"/>
    <x v="2"/>
    <s v="C"/>
    <d v="2024-01-31T00:00:00"/>
    <x v="0"/>
    <d v="2024-01-31T00:00:00"/>
    <m/>
    <n v="0"/>
    <n v="0"/>
    <n v="0"/>
    <n v="0"/>
    <n v="0"/>
    <n v="0"/>
    <n v="0"/>
    <n v="0"/>
    <n v="0"/>
    <n v="0"/>
    <n v="0"/>
    <n v="0"/>
    <n v="0"/>
    <n v="0"/>
    <n v="0"/>
    <n v="0"/>
    <n v="0"/>
    <n v="1"/>
    <n v="0"/>
    <n v="0"/>
    <n v="0"/>
    <n v="0"/>
    <n v="0"/>
    <n v="0"/>
    <n v="0"/>
    <n v="0"/>
    <n v="0"/>
    <n v="0"/>
    <n v="0"/>
    <n v="0"/>
    <n v="0"/>
    <n v="0"/>
    <n v="0"/>
    <n v="0"/>
    <n v="0"/>
    <n v="0"/>
    <n v="0"/>
    <n v="0"/>
    <n v="0"/>
    <n v="0"/>
    <n v="0"/>
    <m/>
    <s v="TB"/>
    <x v="0"/>
    <m/>
    <m/>
    <m/>
    <m/>
    <s v="#28352"/>
    <n v="0"/>
    <n v="0"/>
    <n v="0"/>
    <n v="0"/>
    <n v="0"/>
    <n v="1"/>
    <n v="1"/>
    <n v="0"/>
    <n v="0"/>
    <n v="0"/>
    <n v="0"/>
    <n v="1"/>
    <n v="0"/>
    <m/>
    <m/>
    <n v="0"/>
    <n v="1"/>
    <n v="1"/>
    <d v="2025-06-13T00:00:00"/>
    <s v="The project served the same number of households on the night of the PIT count as last year."/>
    <s v="The project has chosen not to use HMIS at this time."/>
    <s v="No"/>
    <m/>
    <n v="2"/>
  </r>
  <r>
    <n v="292"/>
    <s v="NC"/>
    <x v="1"/>
    <s v="NC-503"/>
    <s v="Submitted"/>
    <n v="2025"/>
    <x v="41"/>
    <n v="292"/>
    <x v="310"/>
    <m/>
    <n v="20803"/>
    <d v="2025-01-29T00:00:00"/>
    <x v="4"/>
    <m/>
    <s v="#379013"/>
    <x v="2"/>
    <s v="C"/>
    <d v="2024-01-31T00:00:00"/>
    <x v="0"/>
    <d v="2024-01-31T00:00:00"/>
    <m/>
    <n v="0"/>
    <n v="0"/>
    <n v="0"/>
    <n v="0"/>
    <n v="0"/>
    <n v="0"/>
    <n v="0"/>
    <n v="0"/>
    <n v="0"/>
    <n v="0"/>
    <n v="0"/>
    <n v="0"/>
    <n v="0"/>
    <n v="0"/>
    <n v="0"/>
    <n v="0"/>
    <n v="0"/>
    <n v="0"/>
    <n v="0"/>
    <n v="0"/>
    <n v="0"/>
    <n v="0"/>
    <n v="0"/>
    <n v="0"/>
    <n v="0"/>
    <n v="0"/>
    <n v="0"/>
    <n v="0"/>
    <n v="0"/>
    <n v="0"/>
    <n v="0"/>
    <n v="0"/>
    <n v="0"/>
    <n v="0"/>
    <n v="0"/>
    <n v="0"/>
    <n v="0"/>
    <n v="1"/>
    <n v="0"/>
    <n v="0"/>
    <n v="0"/>
    <m/>
    <s v="TB"/>
    <x v="0"/>
    <m/>
    <m/>
    <s v="Greenville"/>
    <s v="NC"/>
    <s v="#27889"/>
    <n v="2"/>
    <n v="1"/>
    <n v="0"/>
    <n v="0"/>
    <n v="0"/>
    <n v="0"/>
    <n v="0"/>
    <n v="0"/>
    <n v="0"/>
    <n v="0"/>
    <n v="0"/>
    <n v="2"/>
    <n v="0"/>
    <m/>
    <m/>
    <n v="0"/>
    <n v="2"/>
    <n v="2"/>
    <d v="2025-06-13T00:00:00"/>
    <s v="The project served the same number of households on the night of the PIT count as last year."/>
    <s v="The project has chosen not to use HMIS at this time."/>
    <s v="No"/>
    <m/>
    <n v="2"/>
  </r>
  <r>
    <n v="293"/>
    <s v="NC"/>
    <x v="1"/>
    <s v="NC-503"/>
    <s v="Submitted"/>
    <n v="2025"/>
    <x v="138"/>
    <n v="4426"/>
    <x v="311"/>
    <m/>
    <n v="20807"/>
    <d v="2025-01-29T00:00:00"/>
    <x v="4"/>
    <m/>
    <s v="#379111"/>
    <x v="2"/>
    <s v="C"/>
    <d v="2025-01-29T00:00:00"/>
    <x v="0"/>
    <d v="2024-01-31T00:00:00"/>
    <m/>
    <n v="0"/>
    <n v="0"/>
    <n v="0"/>
    <n v="0"/>
    <n v="0"/>
    <n v="0"/>
    <n v="0"/>
    <n v="0"/>
    <n v="0"/>
    <n v="0"/>
    <n v="0"/>
    <n v="0"/>
    <n v="0"/>
    <n v="0"/>
    <n v="0"/>
    <n v="0"/>
    <n v="0"/>
    <n v="0"/>
    <n v="0"/>
    <n v="0"/>
    <n v="0"/>
    <n v="0"/>
    <n v="0"/>
    <n v="0"/>
    <n v="0"/>
    <n v="0"/>
    <n v="0"/>
    <n v="0"/>
    <n v="0"/>
    <n v="0"/>
    <n v="0"/>
    <n v="0"/>
    <n v="0"/>
    <n v="0"/>
    <n v="0"/>
    <n v="0"/>
    <n v="1"/>
    <n v="0"/>
    <n v="0"/>
    <n v="0"/>
    <n v="0"/>
    <m/>
    <s v="TB"/>
    <x v="0"/>
    <m/>
    <m/>
    <s v="Marion"/>
    <s v="NC"/>
    <s v="#28737"/>
    <n v="11"/>
    <n v="4"/>
    <n v="0"/>
    <n v="0"/>
    <n v="0"/>
    <n v="0"/>
    <n v="0"/>
    <n v="0"/>
    <n v="0"/>
    <n v="0"/>
    <n v="0"/>
    <n v="11"/>
    <n v="0"/>
    <m/>
    <m/>
    <n v="0"/>
    <n v="0"/>
    <n v="11"/>
    <d v="2025-06-13T00:00:00"/>
    <s v="Voucher turnover results in a different distribution of vouchers and de-duplication from NCORR SNOFO projects."/>
    <s v="The project has chosen not to use HMIS at this time."/>
    <s v="No"/>
    <m/>
    <n v="2"/>
  </r>
  <r>
    <n v="294"/>
    <s v="NC"/>
    <x v="1"/>
    <s v="NC-503"/>
    <s v="Submitted"/>
    <n v="2025"/>
    <x v="139"/>
    <n v="20417"/>
    <x v="312"/>
    <m/>
    <n v="20810"/>
    <d v="2025-01-29T00:00:00"/>
    <x v="4"/>
    <m/>
    <s v="#379027"/>
    <x v="2"/>
    <s v="C"/>
    <d v="2025-01-29T00:00:00"/>
    <x v="0"/>
    <d v="2024-01-31T00:00:00"/>
    <m/>
    <n v="0"/>
    <n v="0"/>
    <n v="0"/>
    <n v="0"/>
    <n v="0"/>
    <n v="0"/>
    <n v="0"/>
    <n v="0"/>
    <n v="0"/>
    <n v="0"/>
    <n v="0"/>
    <n v="0"/>
    <n v="0"/>
    <n v="0"/>
    <n v="0"/>
    <n v="0"/>
    <n v="0"/>
    <n v="0"/>
    <n v="0"/>
    <n v="0"/>
    <n v="0"/>
    <n v="0"/>
    <n v="0"/>
    <n v="0"/>
    <n v="0"/>
    <n v="0"/>
    <n v="0"/>
    <n v="0"/>
    <n v="0"/>
    <n v="0"/>
    <n v="0"/>
    <n v="0"/>
    <n v="0"/>
    <n v="0"/>
    <n v="0"/>
    <n v="0"/>
    <n v="1"/>
    <n v="0"/>
    <n v="0"/>
    <n v="0"/>
    <n v="0"/>
    <m/>
    <s v="TB"/>
    <x v="0"/>
    <s v="1880 2nd Ave NW"/>
    <m/>
    <s v="Hickory"/>
    <s v="NC"/>
    <s v="#28645"/>
    <n v="4"/>
    <n v="2"/>
    <n v="0"/>
    <n v="0"/>
    <n v="0"/>
    <n v="6"/>
    <n v="0"/>
    <n v="0"/>
    <n v="0"/>
    <n v="0"/>
    <n v="0"/>
    <n v="10"/>
    <n v="0"/>
    <m/>
    <m/>
    <n v="0"/>
    <n v="10"/>
    <n v="10"/>
    <d v="2025-06-13T00:00:00"/>
    <s v="Voucher turnover results in a different distribution of vouchers. The already tight rental market in rural WNC has been hit hard by Hurricane Helene, raising competition and prices."/>
    <s v="The project has chosen not to use HMIS at this time."/>
    <s v="No"/>
    <m/>
    <n v="2"/>
  </r>
  <r>
    <n v="295"/>
    <s v="NC"/>
    <x v="1"/>
    <s v="NC-503"/>
    <s v="Submitted"/>
    <n v="2025"/>
    <x v="139"/>
    <n v="20417"/>
    <x v="313"/>
    <m/>
    <n v="20811"/>
    <d v="2025-01-29T00:00:00"/>
    <x v="4"/>
    <m/>
    <s v="#379023"/>
    <x v="2"/>
    <s v="C"/>
    <d v="2024-01-31T00:00:00"/>
    <x v="0"/>
    <d v="2024-01-31T00:00:00"/>
    <m/>
    <n v="0"/>
    <n v="0"/>
    <n v="0"/>
    <n v="0"/>
    <n v="0"/>
    <n v="0"/>
    <n v="0"/>
    <n v="0"/>
    <n v="0"/>
    <n v="0"/>
    <n v="0"/>
    <n v="0"/>
    <n v="0"/>
    <n v="0"/>
    <n v="0"/>
    <n v="0"/>
    <n v="0"/>
    <n v="0"/>
    <n v="0"/>
    <n v="0"/>
    <n v="0"/>
    <n v="0"/>
    <n v="0"/>
    <n v="0"/>
    <n v="0"/>
    <n v="0"/>
    <n v="0"/>
    <n v="0"/>
    <n v="0"/>
    <n v="0"/>
    <n v="0"/>
    <n v="0"/>
    <n v="0"/>
    <n v="0"/>
    <n v="0"/>
    <n v="0"/>
    <n v="1"/>
    <n v="0"/>
    <n v="0"/>
    <n v="0"/>
    <n v="0"/>
    <m/>
    <s v="TB"/>
    <x v="0"/>
    <s v="1880 2nd Ave NW"/>
    <m/>
    <s v="Hickory"/>
    <s v="NC"/>
    <s v="#28655"/>
    <n v="12"/>
    <n v="4"/>
    <n v="0"/>
    <n v="0"/>
    <n v="0"/>
    <n v="1"/>
    <n v="0"/>
    <n v="0"/>
    <n v="0"/>
    <n v="0"/>
    <n v="0"/>
    <n v="13"/>
    <n v="0"/>
    <m/>
    <m/>
    <n v="0"/>
    <n v="13"/>
    <n v="13"/>
    <d v="2025-06-13T00:00:00"/>
    <s v="Voucher turnover results in a different distribution of vouchers. The already tight rental market in rural WNC has been hit hard by Hurricane Helene, raising competition and prices."/>
    <s v="The project has chosen not to use HMIS at this time."/>
    <s v="No"/>
    <m/>
    <n v="2"/>
  </r>
  <r>
    <n v="296"/>
    <s v="NC"/>
    <x v="1"/>
    <s v="NC-503"/>
    <s v="Submitted"/>
    <n v="2025"/>
    <x v="140"/>
    <n v="20419"/>
    <x v="314"/>
    <m/>
    <n v="20812"/>
    <d v="2025-01-29T00:00:00"/>
    <x v="4"/>
    <m/>
    <s v="#379083"/>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844"/>
    <n v="0"/>
    <n v="0"/>
    <n v="0"/>
    <n v="0"/>
    <n v="0"/>
    <n v="168"/>
    <n v="0"/>
    <n v="0"/>
    <n v="0"/>
    <n v="0"/>
    <n v="0"/>
    <n v="168"/>
    <n v="0"/>
    <m/>
    <m/>
    <n v="0"/>
    <n v="168"/>
    <n v="168"/>
    <d v="2025-06-13T00:00:00"/>
    <s v="Voucher turnover results in a different distribution of vouchers."/>
    <s v="The project has chosen not to use HMIS at this time."/>
    <s v="No"/>
    <m/>
    <n v="2"/>
  </r>
  <r>
    <n v="297"/>
    <s v="NC"/>
    <x v="1"/>
    <s v="NC-503"/>
    <s v="Submitted"/>
    <n v="2025"/>
    <x v="140"/>
    <n v="20419"/>
    <x v="315"/>
    <m/>
    <n v="20814"/>
    <d v="2025-01-29T00:00:00"/>
    <x v="4"/>
    <m/>
    <s v="#379047"/>
    <x v="2"/>
    <s v="C"/>
    <d v="2024-01-31T00:00:00"/>
    <x v="0"/>
    <d v="2024-01-30T00:00:00"/>
    <m/>
    <n v="0"/>
    <n v="0"/>
    <n v="0"/>
    <n v="0"/>
    <n v="0"/>
    <n v="0"/>
    <n v="0"/>
    <n v="0"/>
    <n v="0"/>
    <n v="0"/>
    <n v="0"/>
    <n v="0"/>
    <n v="0"/>
    <n v="0"/>
    <n v="0"/>
    <n v="0"/>
    <n v="0"/>
    <n v="0"/>
    <n v="0"/>
    <n v="0"/>
    <n v="0"/>
    <n v="0"/>
    <n v="0"/>
    <n v="0"/>
    <n v="0"/>
    <n v="0"/>
    <n v="0"/>
    <n v="0"/>
    <n v="0"/>
    <n v="0"/>
    <n v="0"/>
    <n v="0"/>
    <n v="0"/>
    <n v="0"/>
    <n v="0"/>
    <n v="0"/>
    <n v="0"/>
    <n v="1"/>
    <n v="0"/>
    <n v="0"/>
    <n v="0"/>
    <m/>
    <s v="TB"/>
    <x v="0"/>
    <s v="100 E Six Forks Rd # 200"/>
    <m/>
    <s v="Raleigh"/>
    <s v="NC"/>
    <s v="#28450"/>
    <n v="3"/>
    <n v="1"/>
    <n v="0"/>
    <n v="0"/>
    <n v="0"/>
    <n v="3"/>
    <n v="0"/>
    <n v="0"/>
    <n v="0"/>
    <n v="0"/>
    <n v="0"/>
    <n v="6"/>
    <n v="0"/>
    <m/>
    <m/>
    <n v="0"/>
    <n v="6"/>
    <n v="6"/>
    <d v="2025-06-13T00:00:00"/>
    <s v="Voucher turnover results in a different distribution of vouchers."/>
    <s v="The project has chosen not to use HMIS at this time."/>
    <s v="No"/>
    <m/>
    <n v="2"/>
  </r>
  <r>
    <n v="298"/>
    <s v="NC"/>
    <x v="1"/>
    <s v="NC-503"/>
    <s v="Submitted"/>
    <n v="2025"/>
    <x v="140"/>
    <n v="20419"/>
    <x v="316"/>
    <m/>
    <n v="20816"/>
    <d v="2025-01-29T00:00:00"/>
    <x v="4"/>
    <m/>
    <s v="#379061"/>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349"/>
    <n v="0"/>
    <n v="0"/>
    <n v="0"/>
    <n v="0"/>
    <n v="0"/>
    <n v="1"/>
    <n v="0"/>
    <n v="0"/>
    <n v="0"/>
    <n v="0"/>
    <n v="0"/>
    <n v="1"/>
    <n v="0"/>
    <m/>
    <m/>
    <n v="0"/>
    <n v="1"/>
    <n v="1"/>
    <d v="2025-06-13T00:00:00"/>
    <s v="Voucher turnover results in a different distribution of vouchers."/>
    <s v="The project has chosen not to use HMIS at this time."/>
    <s v="No"/>
    <m/>
    <n v="2"/>
  </r>
  <r>
    <n v="299"/>
    <s v="NC"/>
    <x v="1"/>
    <s v="NC-503"/>
    <s v="Submitted"/>
    <n v="2025"/>
    <x v="140"/>
    <n v="20419"/>
    <x v="317"/>
    <m/>
    <n v="20817"/>
    <d v="2025-01-29T00:00:00"/>
    <x v="4"/>
    <m/>
    <s v="#379069"/>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549"/>
    <n v="40"/>
    <n v="12"/>
    <n v="0"/>
    <n v="0"/>
    <n v="0"/>
    <n v="4"/>
    <n v="0"/>
    <n v="0"/>
    <n v="0"/>
    <n v="0"/>
    <n v="0"/>
    <n v="44"/>
    <n v="0"/>
    <m/>
    <m/>
    <n v="0"/>
    <n v="44"/>
    <n v="44"/>
    <d v="2025-06-13T00:00:00"/>
    <s v="Voucher turnover results in a different distribution of vouchers."/>
    <s v="The project has chosen not to use HMIS at this time."/>
    <s v="No"/>
    <m/>
    <n v="2"/>
  </r>
  <r>
    <n v="300"/>
    <s v="NC"/>
    <x v="1"/>
    <s v="NC-503"/>
    <s v="Submitted"/>
    <n v="2025"/>
    <x v="140"/>
    <n v="20419"/>
    <x v="318"/>
    <m/>
    <n v="20818"/>
    <d v="2025-01-29T00:00:00"/>
    <x v="4"/>
    <m/>
    <s v="#379077"/>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565"/>
    <n v="49"/>
    <n v="11"/>
    <n v="0"/>
    <n v="0"/>
    <n v="0"/>
    <n v="2"/>
    <n v="0"/>
    <n v="0"/>
    <n v="0"/>
    <n v="0"/>
    <n v="0"/>
    <n v="51"/>
    <n v="0"/>
    <m/>
    <m/>
    <n v="0"/>
    <n v="51"/>
    <n v="51"/>
    <d v="2025-06-13T00:00:00"/>
    <s v="Voucher turnover results in a different distribution of vouchers."/>
    <s v="The project has chosen not to use HMIS at this time."/>
    <s v="No"/>
    <m/>
    <n v="2"/>
  </r>
  <r>
    <n v="301"/>
    <s v="NC"/>
    <x v="1"/>
    <s v="NC-503"/>
    <s v="Submitted"/>
    <n v="2025"/>
    <x v="140"/>
    <n v="20419"/>
    <x v="319"/>
    <m/>
    <n v="20819"/>
    <d v="2025-01-29T00:00:00"/>
    <x v="4"/>
    <m/>
    <s v="#379093"/>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376"/>
    <n v="8"/>
    <n v="2"/>
    <n v="0"/>
    <n v="0"/>
    <n v="0"/>
    <n v="3"/>
    <n v="0"/>
    <n v="0"/>
    <n v="0"/>
    <n v="0"/>
    <n v="0"/>
    <n v="11"/>
    <n v="0"/>
    <m/>
    <m/>
    <n v="0"/>
    <n v="11"/>
    <n v="11"/>
    <d v="2025-06-13T00:00:00"/>
    <s v="Voucher turnover results in a different distribution of vouchers."/>
    <s v="The project has chosen not to use HMIS at this time."/>
    <s v="No"/>
    <m/>
    <n v="2"/>
  </r>
  <r>
    <n v="302"/>
    <s v="NC"/>
    <x v="1"/>
    <s v="NC-503"/>
    <s v="Submitted"/>
    <n v="2025"/>
    <x v="140"/>
    <n v="20419"/>
    <x v="320"/>
    <m/>
    <n v="20820"/>
    <d v="2025-01-29T00:00:00"/>
    <x v="4"/>
    <m/>
    <s v="#379117"/>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205"/>
    <n v="0"/>
    <n v="0"/>
    <n v="0"/>
    <n v="0"/>
    <n v="0"/>
    <n v="1"/>
    <n v="0"/>
    <n v="0"/>
    <n v="0"/>
    <n v="0"/>
    <n v="0"/>
    <n v="1"/>
    <n v="0"/>
    <m/>
    <m/>
    <n v="0"/>
    <n v="1"/>
    <n v="1"/>
    <d v="2025-06-13T00:00:00"/>
    <s v="Voucher turnover results in a different distribution of vouchers."/>
    <s v="The project has chosen not to use HMIS at this time."/>
    <s v="No"/>
    <m/>
    <n v="2"/>
  </r>
  <r>
    <n v="303"/>
    <s v="NC"/>
    <x v="1"/>
    <s v="NC-503"/>
    <s v="Submitted"/>
    <n v="2025"/>
    <x v="140"/>
    <n v="20419"/>
    <x v="321"/>
    <m/>
    <n v="20821"/>
    <d v="2025-01-29T00:00:00"/>
    <x v="4"/>
    <m/>
    <s v="#379123"/>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306"/>
    <n v="0"/>
    <n v="0"/>
    <n v="0"/>
    <n v="0"/>
    <n v="0"/>
    <n v="1"/>
    <n v="0"/>
    <n v="0"/>
    <n v="0"/>
    <n v="0"/>
    <n v="0"/>
    <n v="1"/>
    <n v="0"/>
    <m/>
    <m/>
    <n v="0"/>
    <n v="1"/>
    <n v="1"/>
    <d v="2025-06-13T00:00:00"/>
    <s v="Voucher turnover results in a different distribution of vouchers."/>
    <s v="The project has chosen not to use HMIS at this time."/>
    <s v="No"/>
    <m/>
    <n v="2"/>
  </r>
  <r>
    <n v="304"/>
    <s v="NC"/>
    <x v="1"/>
    <s v="NC-503"/>
    <s v="Submitted"/>
    <n v="2025"/>
    <x v="140"/>
    <n v="20419"/>
    <x v="322"/>
    <m/>
    <n v="20822"/>
    <d v="2025-01-29T00:00:00"/>
    <x v="4"/>
    <m/>
    <s v="#379125"/>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387"/>
    <n v="2"/>
    <n v="1"/>
    <n v="0"/>
    <n v="0"/>
    <n v="0"/>
    <n v="1"/>
    <n v="0"/>
    <n v="0"/>
    <n v="0"/>
    <n v="0"/>
    <n v="0"/>
    <n v="3"/>
    <n v="0"/>
    <m/>
    <m/>
    <n v="0"/>
    <n v="3"/>
    <n v="3"/>
    <d v="2025-06-13T00:00:00"/>
    <s v="Voucher turnover results in a different distribution of vouchers."/>
    <s v="The project has chosen not to use HMIS at this time."/>
    <s v="No"/>
    <m/>
    <n v="2"/>
  </r>
  <r>
    <n v="305"/>
    <s v="NC"/>
    <x v="1"/>
    <s v="NC-503"/>
    <s v="Submitted"/>
    <n v="2025"/>
    <x v="140"/>
    <n v="20419"/>
    <x v="323"/>
    <m/>
    <n v="20823"/>
    <d v="2025-01-29T00:00:00"/>
    <x v="4"/>
    <m/>
    <s v="#379127"/>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801"/>
    <n v="78"/>
    <n v="24"/>
    <n v="0"/>
    <n v="0"/>
    <n v="0"/>
    <n v="33"/>
    <n v="0"/>
    <n v="0"/>
    <n v="0"/>
    <n v="0"/>
    <n v="0"/>
    <n v="111"/>
    <n v="0"/>
    <m/>
    <m/>
    <n v="0"/>
    <n v="111"/>
    <n v="111"/>
    <d v="2025-06-13T00:00:00"/>
    <s v="Voucher turnover results in a different distribution of vouchers."/>
    <s v="The project has chosen not to use HMIS at this time."/>
    <s v="No"/>
    <m/>
    <n v="2"/>
  </r>
  <r>
    <n v="306"/>
    <s v="NC"/>
    <x v="1"/>
    <s v="NC-503"/>
    <s v="Submitted"/>
    <n v="2025"/>
    <x v="140"/>
    <n v="20419"/>
    <x v="324"/>
    <m/>
    <n v="20824"/>
    <d v="2025-01-29T00:00:00"/>
    <x v="4"/>
    <m/>
    <s v="#379133"/>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540"/>
    <n v="96"/>
    <n v="27"/>
    <n v="0"/>
    <n v="0"/>
    <n v="0"/>
    <n v="71"/>
    <n v="0"/>
    <n v="0"/>
    <n v="0"/>
    <n v="0"/>
    <n v="0"/>
    <n v="167"/>
    <n v="0"/>
    <m/>
    <m/>
    <n v="0"/>
    <n v="167"/>
    <n v="167"/>
    <d v="2025-06-13T00:00:00"/>
    <s v="Voucher turnover results in a different distribution of vouchers."/>
    <s v="The project has chosen not to use HMIS at this time."/>
    <s v="No"/>
    <m/>
    <n v="2"/>
  </r>
  <r>
    <n v="307"/>
    <s v="NC"/>
    <x v="1"/>
    <s v="NC-503"/>
    <s v="Submitted"/>
    <n v="2025"/>
    <x v="140"/>
    <n v="20419"/>
    <x v="325"/>
    <m/>
    <n v="20825"/>
    <d v="2025-01-29T00:00:00"/>
    <x v="4"/>
    <m/>
    <s v="#379139"/>
    <x v="2"/>
    <s v="C"/>
    <d v="2024-01-31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909"/>
    <n v="8"/>
    <n v="2"/>
    <n v="0"/>
    <n v="0"/>
    <n v="0"/>
    <n v="5"/>
    <n v="0"/>
    <n v="0"/>
    <n v="0"/>
    <n v="0"/>
    <n v="0"/>
    <n v="13"/>
    <n v="0"/>
    <m/>
    <m/>
    <n v="0"/>
    <n v="13"/>
    <n v="13"/>
    <d v="2025-06-13T00:00:00"/>
    <s v="Voucher turnover results in a different distribution of vouchers."/>
    <s v="The project has chosen not to use HMIS at this time."/>
    <s v="No"/>
    <m/>
    <n v="2"/>
  </r>
  <r>
    <n v="308"/>
    <s v="NC"/>
    <x v="1"/>
    <s v="NC-503"/>
    <s v="Submitted"/>
    <n v="2025"/>
    <x v="140"/>
    <n v="20419"/>
    <x v="326"/>
    <m/>
    <n v="20827"/>
    <d v="2025-01-29T00:00:00"/>
    <x v="4"/>
    <m/>
    <s v="#379145"/>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573"/>
    <n v="7"/>
    <n v="2"/>
    <n v="0"/>
    <n v="0"/>
    <n v="0"/>
    <n v="0"/>
    <n v="0"/>
    <n v="0"/>
    <n v="0"/>
    <n v="0"/>
    <n v="0"/>
    <n v="7"/>
    <n v="0"/>
    <m/>
    <m/>
    <n v="0"/>
    <n v="7"/>
    <n v="7"/>
    <d v="2025-06-13T00:00:00"/>
    <s v="Voucher turnover results in a different distribution of vouchers."/>
    <s v="The project has chosen not to use HMIS at this time."/>
    <s v="No"/>
    <m/>
    <n v="2"/>
  </r>
  <r>
    <n v="309"/>
    <s v="NC"/>
    <x v="1"/>
    <s v="NC-503"/>
    <s v="Submitted"/>
    <n v="2025"/>
    <x v="140"/>
    <n v="20419"/>
    <x v="327"/>
    <m/>
    <n v="20828"/>
    <d v="2025-01-29T00:00:00"/>
    <x v="4"/>
    <m/>
    <s v="#379147"/>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834"/>
    <n v="2"/>
    <n v="1"/>
    <n v="0"/>
    <n v="0"/>
    <n v="0"/>
    <n v="0"/>
    <n v="0"/>
    <n v="0"/>
    <n v="0"/>
    <n v="0"/>
    <n v="0"/>
    <n v="2"/>
    <n v="0"/>
    <m/>
    <m/>
    <n v="0"/>
    <n v="2"/>
    <n v="2"/>
    <d v="2025-06-13T00:00:00"/>
    <s v="Voucher turnover results in a different distribution of vouchers."/>
    <s v="The project has chosen not to use HMIS at this time."/>
    <s v="No"/>
    <m/>
    <n v="2"/>
  </r>
  <r>
    <n v="310"/>
    <s v="NC"/>
    <x v="1"/>
    <s v="NC-503"/>
    <s v="Submitted"/>
    <n v="2025"/>
    <x v="140"/>
    <n v="20419"/>
    <x v="328"/>
    <m/>
    <n v="20829"/>
    <d v="2025-01-29T00:00:00"/>
    <x v="4"/>
    <m/>
    <s v="#379159"/>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8144"/>
    <n v="0"/>
    <n v="0"/>
    <n v="0"/>
    <n v="0"/>
    <n v="0"/>
    <n v="3"/>
    <n v="0"/>
    <n v="0"/>
    <n v="0"/>
    <n v="0"/>
    <n v="0"/>
    <n v="3"/>
    <n v="0"/>
    <m/>
    <m/>
    <n v="0"/>
    <n v="3"/>
    <n v="3"/>
    <d v="2025-06-13T00:00:00"/>
    <s v="Voucher turnover results in a different distribution of vouchers. Without new openings, utilization is consistently at 100%."/>
    <s v="The project has chosen not to use HMIS at this time."/>
    <s v="No"/>
    <m/>
    <n v="2"/>
  </r>
  <r>
    <n v="311"/>
    <s v="NC"/>
    <x v="1"/>
    <s v="NC-503"/>
    <s v="Submitted"/>
    <n v="2025"/>
    <x v="140"/>
    <n v="20419"/>
    <x v="329"/>
    <m/>
    <n v="20832"/>
    <d v="2025-01-29T00:00:00"/>
    <x v="4"/>
    <m/>
    <s v="#379181"/>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536"/>
    <n v="124"/>
    <n v="33"/>
    <n v="0"/>
    <n v="0"/>
    <n v="0"/>
    <n v="9"/>
    <n v="0"/>
    <n v="0"/>
    <n v="0"/>
    <n v="0"/>
    <n v="0"/>
    <n v="133"/>
    <n v="0"/>
    <m/>
    <m/>
    <n v="0"/>
    <n v="133"/>
    <n v="133"/>
    <d v="2025-06-13T00:00:00"/>
    <s v="Voucher turnover results in a different distribution of vouchers. Without new openings, utilization is consistently at 100%."/>
    <s v="The project has chosen not to use HMIS at this time."/>
    <s v="No"/>
    <m/>
    <n v="2"/>
  </r>
  <r>
    <n v="312"/>
    <s v="NC"/>
    <x v="1"/>
    <s v="NC-503"/>
    <s v="Submitted"/>
    <n v="2025"/>
    <x v="140"/>
    <n v="20419"/>
    <x v="330"/>
    <m/>
    <n v="20833"/>
    <d v="2025-01-29T00:00:00"/>
    <x v="4"/>
    <m/>
    <s v="#379185"/>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589"/>
    <n v="38"/>
    <n v="8"/>
    <n v="0"/>
    <n v="0"/>
    <n v="0"/>
    <n v="4"/>
    <n v="0"/>
    <n v="0"/>
    <n v="0"/>
    <n v="0"/>
    <n v="0"/>
    <n v="42"/>
    <n v="0"/>
    <m/>
    <m/>
    <n v="0"/>
    <n v="42"/>
    <n v="42"/>
    <d v="2025-06-13T00:00:00"/>
    <s v="Voucher turnover results in a different distribution of vouchers. Without new openings, utilization is consistently at 100%."/>
    <s v="The project has chosen not to use HMIS at this time."/>
    <s v="No"/>
    <m/>
    <n v="2"/>
  </r>
  <r>
    <n v="313"/>
    <s v="NC"/>
    <x v="1"/>
    <s v="NC-503"/>
    <s v="Submitted"/>
    <n v="2025"/>
    <x v="140"/>
    <n v="20419"/>
    <x v="331"/>
    <m/>
    <n v="20834"/>
    <d v="2025-01-29T00:00:00"/>
    <x v="4"/>
    <m/>
    <s v="#379191"/>
    <x v="2"/>
    <s v="C"/>
    <d v="2025-01-29T00:00:00"/>
    <x v="0"/>
    <d v="2024-01-31T00:00:00"/>
    <m/>
    <n v="0"/>
    <n v="0"/>
    <n v="0"/>
    <n v="0"/>
    <n v="0"/>
    <n v="0"/>
    <n v="0"/>
    <n v="0"/>
    <n v="0"/>
    <n v="0"/>
    <n v="0"/>
    <n v="0"/>
    <n v="0"/>
    <n v="0"/>
    <n v="0"/>
    <n v="0"/>
    <n v="0"/>
    <n v="0"/>
    <n v="0"/>
    <n v="0"/>
    <n v="0"/>
    <n v="0"/>
    <n v="0"/>
    <n v="0"/>
    <n v="0"/>
    <n v="0"/>
    <n v="0"/>
    <n v="0"/>
    <n v="0"/>
    <n v="0"/>
    <n v="0"/>
    <n v="0"/>
    <n v="0"/>
    <n v="0"/>
    <n v="0"/>
    <n v="0"/>
    <n v="0"/>
    <n v="1"/>
    <n v="0"/>
    <n v="0"/>
    <n v="0"/>
    <m/>
    <s v="TB"/>
    <x v="0"/>
    <m/>
    <m/>
    <m/>
    <s v="NC"/>
    <s v="#27530"/>
    <n v="16"/>
    <n v="4"/>
    <n v="0"/>
    <n v="0"/>
    <n v="0"/>
    <n v="3"/>
    <n v="0"/>
    <n v="0"/>
    <n v="0"/>
    <n v="0"/>
    <n v="0"/>
    <n v="19"/>
    <n v="0"/>
    <m/>
    <m/>
    <n v="0"/>
    <n v="19"/>
    <n v="19"/>
    <d v="2025-06-13T00:00:00"/>
    <s v="Voucher turnover results in a different distribution of vouchers. Without new openings, utilization is consistently at 100%."/>
    <s v="The project has chosen not to use HMIS at this time."/>
    <s v="No"/>
    <m/>
    <n v="2"/>
  </r>
  <r>
    <n v="314"/>
    <s v="NC"/>
    <x v="1"/>
    <s v="NC-503"/>
    <s v="Submitted"/>
    <n v="2025"/>
    <x v="140"/>
    <n v="20419"/>
    <x v="332"/>
    <m/>
    <n v="20835"/>
    <d v="2025-01-29T00:00:00"/>
    <x v="4"/>
    <m/>
    <s v="#379195"/>
    <x v="2"/>
    <s v="C"/>
    <d v="2025-01-29T00:00:00"/>
    <x v="0"/>
    <d v="2024-01-31T00:00:00"/>
    <m/>
    <n v="0"/>
    <n v="0"/>
    <n v="0"/>
    <n v="0"/>
    <n v="0"/>
    <n v="0"/>
    <n v="0"/>
    <n v="0"/>
    <n v="0"/>
    <n v="0"/>
    <n v="0"/>
    <n v="0"/>
    <n v="0"/>
    <n v="0"/>
    <n v="0"/>
    <n v="0"/>
    <n v="0"/>
    <n v="0"/>
    <n v="0"/>
    <n v="0"/>
    <n v="0"/>
    <n v="0"/>
    <n v="0"/>
    <n v="0"/>
    <n v="0"/>
    <n v="0"/>
    <n v="0"/>
    <n v="0"/>
    <n v="0"/>
    <n v="0"/>
    <n v="0"/>
    <n v="0"/>
    <n v="0"/>
    <n v="0"/>
    <n v="0"/>
    <n v="0"/>
    <n v="0"/>
    <n v="1"/>
    <n v="0"/>
    <n v="0"/>
    <n v="0"/>
    <m/>
    <s v="TB"/>
    <x v="0"/>
    <s v="100 E Six Forks Rd # 200"/>
    <m/>
    <s v="Raleigh"/>
    <s v="NC"/>
    <s v="#27822"/>
    <n v="10"/>
    <n v="4"/>
    <n v="0"/>
    <n v="0"/>
    <n v="0"/>
    <n v="6"/>
    <n v="0"/>
    <n v="0"/>
    <n v="0"/>
    <n v="0"/>
    <n v="0"/>
    <n v="16"/>
    <n v="0"/>
    <m/>
    <m/>
    <n v="0"/>
    <n v="16"/>
    <n v="16"/>
    <d v="2025-06-13T00:00:00"/>
    <s v="Voucher turnover results in a different distribution of vouchers. Without new openings, utilization is consistently at 100%."/>
    <s v="The project has chosen not to use HMIS at this time."/>
    <s v="No"/>
    <m/>
    <n v="2"/>
  </r>
  <r>
    <n v="315"/>
    <s v="NC"/>
    <x v="1"/>
    <s v="NC-503"/>
    <s v="Submitted"/>
    <n v="2025"/>
    <x v="140"/>
    <n v="20419"/>
    <x v="333"/>
    <m/>
    <n v="20837"/>
    <d v="2025-01-29T00:00:00"/>
    <x v="4"/>
    <m/>
    <s v="#379047"/>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8472"/>
    <n v="0"/>
    <n v="0"/>
    <n v="0"/>
    <n v="0"/>
    <n v="0"/>
    <n v="3"/>
    <n v="0"/>
    <n v="0"/>
    <n v="0"/>
    <n v="0"/>
    <n v="0"/>
    <n v="3"/>
    <n v="0"/>
    <m/>
    <m/>
    <n v="0"/>
    <n v="0"/>
    <n v="3"/>
    <d v="2025-06-13T00:00:00"/>
    <m/>
    <s v="The project has chosen not to use HMIS at this time."/>
    <s v="No"/>
    <m/>
    <n v="2"/>
  </r>
  <r>
    <n v="316"/>
    <s v="NC"/>
    <x v="1"/>
    <s v="NC-503"/>
    <s v="Submitted"/>
    <n v="2025"/>
    <x v="140"/>
    <n v="20419"/>
    <x v="334"/>
    <m/>
    <n v="20838"/>
    <d v="2025-01-29T00:00:00"/>
    <x v="4"/>
    <m/>
    <s v="#379077"/>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7565"/>
    <n v="0"/>
    <n v="0"/>
    <n v="0"/>
    <n v="0"/>
    <n v="0"/>
    <n v="4"/>
    <n v="0"/>
    <n v="0"/>
    <n v="0"/>
    <n v="0"/>
    <n v="0"/>
    <n v="4"/>
    <n v="0"/>
    <m/>
    <m/>
    <n v="0"/>
    <n v="0"/>
    <n v="4"/>
    <d v="2025-06-13T00:00:00"/>
    <m/>
    <s v="The project has chosen not to use HMIS at this time."/>
    <s v="No"/>
    <m/>
    <n v="2"/>
  </r>
  <r>
    <n v="317"/>
    <s v="NC"/>
    <x v="1"/>
    <s v="NC-503"/>
    <s v="Submitted"/>
    <n v="2025"/>
    <x v="140"/>
    <n v="20419"/>
    <x v="335"/>
    <m/>
    <n v="20839"/>
    <d v="2025-01-29T00:00:00"/>
    <x v="4"/>
    <m/>
    <s v="#379083"/>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7870"/>
    <n v="0"/>
    <n v="0"/>
    <n v="0"/>
    <n v="0"/>
    <n v="0"/>
    <n v="5"/>
    <n v="0"/>
    <n v="0"/>
    <n v="0"/>
    <n v="0"/>
    <n v="0"/>
    <n v="5"/>
    <n v="0"/>
    <m/>
    <m/>
    <n v="0"/>
    <n v="0"/>
    <n v="5"/>
    <d v="2025-06-13T00:00:00"/>
    <m/>
    <s v="The project has chosen not to use HMIS at this time."/>
    <s v="No"/>
    <m/>
    <n v="2"/>
  </r>
  <r>
    <n v="318"/>
    <s v="NC"/>
    <x v="1"/>
    <s v="NC-503"/>
    <s v="Submitted"/>
    <n v="2025"/>
    <x v="140"/>
    <n v="20419"/>
    <x v="336"/>
    <m/>
    <n v="20840"/>
    <d v="2025-01-29T00:00:00"/>
    <x v="4"/>
    <m/>
    <s v="#379093"/>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8376"/>
    <n v="0"/>
    <n v="0"/>
    <n v="0"/>
    <n v="0"/>
    <n v="0"/>
    <n v="4"/>
    <n v="0"/>
    <n v="0"/>
    <n v="0"/>
    <n v="0"/>
    <n v="0"/>
    <n v="4"/>
    <n v="0"/>
    <m/>
    <m/>
    <n v="0"/>
    <n v="0"/>
    <n v="4"/>
    <d v="2025-06-13T00:00:00"/>
    <s v="Confirmed. The project has vouchers available but these were not issued by the night of the PIT count."/>
    <s v="The project has chosen not to use HMIS at this time."/>
    <s v="No"/>
    <m/>
    <n v="2"/>
  </r>
  <r>
    <n v="319"/>
    <s v="NC"/>
    <x v="1"/>
    <s v="NC-503"/>
    <s v="Submitted"/>
    <n v="2025"/>
    <x v="140"/>
    <n v="20419"/>
    <x v="337"/>
    <m/>
    <n v="20841"/>
    <d v="2025-01-29T00:00:00"/>
    <x v="4"/>
    <m/>
    <s v="#379145"/>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7574"/>
    <n v="0"/>
    <n v="0"/>
    <n v="0"/>
    <n v="0"/>
    <n v="0"/>
    <n v="3"/>
    <n v="0"/>
    <n v="0"/>
    <n v="0"/>
    <n v="0"/>
    <n v="0"/>
    <n v="3"/>
    <n v="0"/>
    <m/>
    <m/>
    <n v="0"/>
    <n v="0"/>
    <n v="3"/>
    <d v="2025-06-13T00:00:00"/>
    <m/>
    <s v="The project has chosen not to use HMIS at this time."/>
    <s v="No"/>
    <m/>
    <n v="2"/>
  </r>
  <r>
    <n v="320"/>
    <s v="NC"/>
    <x v="1"/>
    <s v="NC-503"/>
    <s v="Submitted"/>
    <n v="2025"/>
    <x v="140"/>
    <n v="20419"/>
    <x v="338"/>
    <m/>
    <n v="20842"/>
    <d v="2025-01-29T00:00:00"/>
    <x v="4"/>
    <m/>
    <s v="#379163"/>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8328"/>
    <n v="0"/>
    <n v="0"/>
    <n v="0"/>
    <n v="0"/>
    <n v="0"/>
    <n v="3"/>
    <n v="0"/>
    <n v="0"/>
    <n v="0"/>
    <n v="0"/>
    <n v="0"/>
    <n v="3"/>
    <n v="0"/>
    <m/>
    <m/>
    <n v="0"/>
    <n v="0"/>
    <n v="3"/>
    <d v="2025-06-13T00:00:00"/>
    <m/>
    <s v="The project has chosen not to use HMIS at this time."/>
    <s v="No"/>
    <m/>
    <n v="2"/>
  </r>
  <r>
    <n v="321"/>
    <s v="NC"/>
    <x v="1"/>
    <s v="NC-503"/>
    <s v="Submitted"/>
    <n v="2025"/>
    <x v="140"/>
    <n v="20419"/>
    <x v="339"/>
    <m/>
    <n v="20843"/>
    <d v="2025-01-29T00:00:00"/>
    <x v="4"/>
    <m/>
    <s v="#379185"/>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7589"/>
    <n v="0"/>
    <n v="0"/>
    <n v="0"/>
    <n v="0"/>
    <n v="0"/>
    <n v="3"/>
    <n v="0"/>
    <n v="0"/>
    <n v="0"/>
    <n v="0"/>
    <n v="0"/>
    <n v="3"/>
    <n v="0"/>
    <m/>
    <m/>
    <n v="0"/>
    <n v="0"/>
    <n v="3"/>
    <d v="2025-06-13T00:00:00"/>
    <m/>
    <s v="The project has chosen not to use HMIS at this time."/>
    <s v="No"/>
    <m/>
    <n v="2"/>
  </r>
  <r>
    <n v="322"/>
    <s v="NC"/>
    <x v="1"/>
    <s v="NC-503"/>
    <s v="Submitted"/>
    <n v="2025"/>
    <x v="140"/>
    <n v="20419"/>
    <x v="340"/>
    <m/>
    <n v="20844"/>
    <d v="2025-01-29T00:00:00"/>
    <x v="4"/>
    <m/>
    <s v="#379047"/>
    <x v="2"/>
    <s v="C"/>
    <d v="2025-01-29T00:00:00"/>
    <x v="0"/>
    <d v="2024-01-31T00:00:00"/>
    <m/>
    <n v="0"/>
    <n v="0"/>
    <n v="0"/>
    <n v="0"/>
    <n v="0"/>
    <n v="0"/>
    <n v="0"/>
    <n v="0"/>
    <n v="0"/>
    <n v="0"/>
    <n v="0"/>
    <n v="0"/>
    <n v="0"/>
    <n v="0"/>
    <n v="0"/>
    <n v="0"/>
    <n v="0"/>
    <n v="0"/>
    <n v="0"/>
    <n v="0"/>
    <n v="0"/>
    <n v="0"/>
    <n v="0"/>
    <n v="0"/>
    <n v="0"/>
    <n v="0"/>
    <n v="0"/>
    <n v="0"/>
    <n v="0"/>
    <n v="0"/>
    <n v="0"/>
    <n v="0"/>
    <n v="0"/>
    <n v="0"/>
    <n v="0"/>
    <n v="0"/>
    <n v="1"/>
    <n v="0"/>
    <n v="0"/>
    <n v="0"/>
    <n v="0"/>
    <m/>
    <s v="TB"/>
    <x v="0"/>
    <m/>
    <m/>
    <m/>
    <s v="NC"/>
    <s v="#28472"/>
    <n v="0"/>
    <n v="0"/>
    <n v="0"/>
    <n v="0"/>
    <n v="0"/>
    <n v="2"/>
    <n v="0"/>
    <n v="0"/>
    <n v="0"/>
    <n v="0"/>
    <n v="0"/>
    <n v="2"/>
    <n v="0"/>
    <m/>
    <m/>
    <n v="0"/>
    <n v="0"/>
    <n v="2"/>
    <d v="2025-06-13T00:00:00"/>
    <s v="Voucher turnover and de-duplication from NCORR SNOFO projects result in a different distribution of vouchers."/>
    <s v="The project has chosen not to use HMIS at this time."/>
    <s v="No"/>
    <m/>
    <n v="2"/>
  </r>
  <r>
    <n v="323"/>
    <s v="NC"/>
    <x v="1"/>
    <s v="NC-503"/>
    <s v="Submitted"/>
    <n v="2025"/>
    <x v="140"/>
    <n v="20419"/>
    <x v="341"/>
    <m/>
    <n v="20846"/>
    <d v="2025-01-29T00:00:00"/>
    <x v="4"/>
    <m/>
    <s v="#379093"/>
    <x v="2"/>
    <s v="C"/>
    <d v="2024-01-31T00:00:00"/>
    <x v="0"/>
    <d v="2024-01-31T00:00:00"/>
    <m/>
    <n v="0"/>
    <n v="0"/>
    <n v="0"/>
    <n v="0"/>
    <n v="0"/>
    <n v="0"/>
    <n v="0"/>
    <n v="0"/>
    <n v="0"/>
    <n v="0"/>
    <n v="0"/>
    <n v="0"/>
    <n v="0"/>
    <n v="0"/>
    <n v="0"/>
    <n v="0"/>
    <n v="0"/>
    <n v="0"/>
    <n v="0"/>
    <n v="0"/>
    <n v="0"/>
    <n v="0"/>
    <n v="0"/>
    <n v="0"/>
    <n v="0"/>
    <n v="0"/>
    <n v="0"/>
    <n v="0"/>
    <n v="0"/>
    <n v="0"/>
    <n v="0"/>
    <n v="0"/>
    <n v="0"/>
    <n v="0"/>
    <n v="0"/>
    <n v="0"/>
    <n v="1"/>
    <n v="0"/>
    <n v="0"/>
    <n v="0"/>
    <n v="0"/>
    <m/>
    <s v="TB"/>
    <x v="0"/>
    <s v="100 E Six Forks Rd # 200"/>
    <m/>
    <s v="Raleigh"/>
    <s v="NC"/>
    <s v="#28376"/>
    <n v="0"/>
    <n v="0"/>
    <n v="0"/>
    <n v="0"/>
    <n v="0"/>
    <n v="1"/>
    <n v="0"/>
    <n v="0"/>
    <n v="0"/>
    <n v="0"/>
    <n v="0"/>
    <n v="1"/>
    <n v="0"/>
    <m/>
    <m/>
    <n v="0"/>
    <n v="0"/>
    <n v="1"/>
    <d v="2025-06-13T00:00:00"/>
    <s v="Voucher turnover and de-duplication from NCORR SNOFO projects result in a different distribution of vouchers."/>
    <s v="The project has chosen not to use HMIS at this time."/>
    <s v="No"/>
    <m/>
    <n v="2"/>
  </r>
  <r>
    <n v="324"/>
    <s v="NC"/>
    <x v="1"/>
    <s v="NC-503"/>
    <s v="Submitted"/>
    <n v="2025"/>
    <x v="139"/>
    <n v="20417"/>
    <x v="342"/>
    <m/>
    <n v="20849"/>
    <d v="2025-01-29T00:00:00"/>
    <x v="4"/>
    <m/>
    <s v="#379003"/>
    <x v="2"/>
    <s v="C"/>
    <d v="2025-01-29T00:00:00"/>
    <x v="0"/>
    <d v="2024-01-31T00:00:00"/>
    <m/>
    <n v="0"/>
    <n v="0"/>
    <n v="0"/>
    <n v="0"/>
    <n v="0"/>
    <n v="0"/>
    <n v="0"/>
    <n v="0"/>
    <n v="0"/>
    <n v="0"/>
    <n v="0"/>
    <n v="0"/>
    <n v="0"/>
    <n v="0"/>
    <n v="0"/>
    <n v="0"/>
    <n v="0"/>
    <n v="0"/>
    <n v="0"/>
    <n v="0"/>
    <n v="0"/>
    <n v="0"/>
    <n v="0"/>
    <n v="0"/>
    <n v="0"/>
    <n v="0"/>
    <n v="0"/>
    <n v="0"/>
    <n v="0"/>
    <n v="0"/>
    <n v="0"/>
    <n v="0"/>
    <n v="0"/>
    <n v="0"/>
    <n v="0"/>
    <n v="0"/>
    <n v="1"/>
    <n v="0"/>
    <n v="0"/>
    <n v="0"/>
    <n v="0"/>
    <m/>
    <s v="TB"/>
    <x v="0"/>
    <m/>
    <m/>
    <m/>
    <s v="NC"/>
    <s v="#28681"/>
    <n v="0"/>
    <n v="0"/>
    <n v="0"/>
    <n v="0"/>
    <n v="0"/>
    <n v="1"/>
    <n v="0"/>
    <n v="0"/>
    <n v="0"/>
    <n v="0"/>
    <n v="0"/>
    <n v="1"/>
    <n v="0"/>
    <m/>
    <m/>
    <n v="0"/>
    <n v="0"/>
    <n v="1"/>
    <d v="2025-06-13T00:00:00"/>
    <s v="Voucher turnover results in a different distribution of vouchers. The already tight rental market in rural WNC has been hit hard by Hurricane Helene, raising competition and prices."/>
    <s v="The project has chosen not to use HMIS at this time."/>
    <s v="No"/>
    <m/>
    <n v="2"/>
  </r>
  <r>
    <n v="325"/>
    <s v="NC"/>
    <x v="1"/>
    <s v="NC-503"/>
    <s v="Submitted"/>
    <n v="2025"/>
    <x v="139"/>
    <n v="20417"/>
    <x v="343"/>
    <m/>
    <n v="20850"/>
    <d v="2025-01-29T00:00:00"/>
    <x v="4"/>
    <m/>
    <s v="#379023"/>
    <x v="2"/>
    <s v="C"/>
    <d v="2025-01-29T00:00:00"/>
    <x v="0"/>
    <d v="2024-01-31T00:00:00"/>
    <m/>
    <n v="0"/>
    <n v="0"/>
    <n v="0"/>
    <n v="0"/>
    <n v="0"/>
    <n v="0"/>
    <n v="0"/>
    <n v="0"/>
    <n v="0"/>
    <n v="0"/>
    <n v="0"/>
    <n v="0"/>
    <n v="0"/>
    <n v="0"/>
    <n v="0"/>
    <n v="0"/>
    <n v="0"/>
    <n v="0"/>
    <n v="0"/>
    <n v="0"/>
    <n v="0"/>
    <n v="0"/>
    <n v="0"/>
    <n v="0"/>
    <n v="0"/>
    <n v="0"/>
    <n v="0"/>
    <n v="0"/>
    <n v="0"/>
    <n v="0"/>
    <n v="0"/>
    <n v="0"/>
    <n v="0"/>
    <n v="0"/>
    <n v="0"/>
    <n v="0"/>
    <n v="1"/>
    <n v="0"/>
    <n v="0"/>
    <n v="0"/>
    <n v="0"/>
    <m/>
    <s v="TB"/>
    <x v="0"/>
    <m/>
    <m/>
    <m/>
    <s v="NC"/>
    <s v="#28655"/>
    <n v="0"/>
    <n v="0"/>
    <n v="0"/>
    <n v="0"/>
    <n v="0"/>
    <n v="22"/>
    <n v="0"/>
    <n v="0"/>
    <n v="0"/>
    <n v="0"/>
    <n v="0"/>
    <n v="22"/>
    <n v="0"/>
    <m/>
    <m/>
    <n v="0"/>
    <n v="0"/>
    <n v="22"/>
    <d v="2025-06-13T00:00:00"/>
    <s v="Voucher turnover results in a different distribution of vouchers. The already tight rental market in rural WNC has been hit hard by Hurricane Helene, raising competition and prices."/>
    <s v="The project has chosen not to use HMIS at this time."/>
    <s v="No"/>
    <m/>
    <n v="2"/>
  </r>
  <r>
    <n v="326"/>
    <s v="NC"/>
    <x v="1"/>
    <s v="NC-503"/>
    <s v="Submitted"/>
    <n v="2025"/>
    <x v="139"/>
    <n v="20417"/>
    <x v="344"/>
    <m/>
    <n v="20851"/>
    <d v="2025-01-29T00:00:00"/>
    <x v="4"/>
    <m/>
    <s v="#379027"/>
    <x v="2"/>
    <s v="C"/>
    <d v="2025-01-29T00:00:00"/>
    <x v="0"/>
    <d v="2024-01-31T00:00:00"/>
    <m/>
    <n v="0"/>
    <n v="0"/>
    <n v="0"/>
    <n v="0"/>
    <n v="0"/>
    <n v="0"/>
    <n v="0"/>
    <n v="0"/>
    <n v="0"/>
    <n v="0"/>
    <n v="0"/>
    <n v="0"/>
    <n v="0"/>
    <n v="0"/>
    <n v="0"/>
    <n v="0"/>
    <n v="0"/>
    <n v="0"/>
    <n v="0"/>
    <n v="0"/>
    <n v="0"/>
    <n v="0"/>
    <n v="0"/>
    <n v="0"/>
    <n v="0"/>
    <n v="0"/>
    <n v="0"/>
    <n v="0"/>
    <n v="0"/>
    <n v="0"/>
    <n v="0"/>
    <n v="0"/>
    <n v="0"/>
    <n v="0"/>
    <n v="0"/>
    <n v="0"/>
    <n v="1"/>
    <n v="0"/>
    <n v="0"/>
    <n v="0"/>
    <n v="0"/>
    <m/>
    <s v="TB"/>
    <x v="0"/>
    <m/>
    <m/>
    <m/>
    <s v="NC"/>
    <s v="#28645"/>
    <n v="0"/>
    <n v="0"/>
    <n v="0"/>
    <n v="0"/>
    <n v="0"/>
    <n v="1"/>
    <n v="0"/>
    <n v="0"/>
    <n v="0"/>
    <n v="0"/>
    <n v="0"/>
    <n v="1"/>
    <n v="0"/>
    <m/>
    <m/>
    <n v="0"/>
    <n v="0"/>
    <n v="1"/>
    <d v="2025-06-13T00:00:00"/>
    <s v="Voucher turnover results in a different distribution of vouchers. The already tight rental market in rural WNC has been hit hard by Hurricane Helene, raising competition and prices."/>
    <s v="The project has chosen not to use HMIS at this time."/>
    <s v="No"/>
    <m/>
    <n v="2"/>
  </r>
  <r>
    <n v="327"/>
    <s v="NC"/>
    <x v="1"/>
    <s v="NC-503"/>
    <s v="Submitted"/>
    <n v="2025"/>
    <x v="139"/>
    <n v="20417"/>
    <x v="345"/>
    <m/>
    <n v="20854"/>
    <d v="2025-01-29T00:00:00"/>
    <x v="4"/>
    <m/>
    <s v="#379023"/>
    <x v="2"/>
    <s v="C"/>
    <d v="2024-01-31T00:00:00"/>
    <x v="0"/>
    <d v="2024-01-31T00:00:00"/>
    <m/>
    <n v="0"/>
    <n v="0"/>
    <n v="0"/>
    <n v="0"/>
    <n v="0"/>
    <n v="0"/>
    <n v="0"/>
    <n v="0"/>
    <n v="0"/>
    <n v="0"/>
    <n v="0"/>
    <n v="0"/>
    <n v="0"/>
    <n v="0"/>
    <n v="0"/>
    <n v="0"/>
    <n v="0"/>
    <n v="0"/>
    <n v="0"/>
    <n v="0"/>
    <n v="0"/>
    <n v="0"/>
    <n v="0"/>
    <n v="0"/>
    <n v="0"/>
    <n v="0"/>
    <n v="0"/>
    <n v="0"/>
    <n v="0"/>
    <n v="0"/>
    <n v="0"/>
    <n v="0"/>
    <n v="0"/>
    <n v="0"/>
    <n v="0"/>
    <n v="0"/>
    <n v="1"/>
    <n v="0"/>
    <n v="0"/>
    <n v="0"/>
    <n v="0"/>
    <m/>
    <s v="TB"/>
    <x v="0"/>
    <m/>
    <m/>
    <m/>
    <s v="NC"/>
    <s v="#28655"/>
    <n v="0"/>
    <n v="0"/>
    <n v="0"/>
    <n v="0"/>
    <n v="0"/>
    <n v="1"/>
    <n v="0"/>
    <n v="0"/>
    <n v="0"/>
    <n v="0"/>
    <n v="0"/>
    <n v="1"/>
    <n v="0"/>
    <m/>
    <m/>
    <n v="0"/>
    <n v="0"/>
    <n v="1"/>
    <d v="2025-06-13T00:00:00"/>
    <s v="Voucher turnover and de-duplication from NCORR SNOFO projects result in a different distribution of vouchers."/>
    <s v="The project has chosen not to use HMIS at this time."/>
    <s v="No"/>
    <m/>
    <n v="2"/>
  </r>
  <r>
    <n v="328"/>
    <s v="NC"/>
    <x v="1"/>
    <s v="NC-503"/>
    <s v="Submitted"/>
    <n v="2025"/>
    <x v="139"/>
    <n v="20417"/>
    <x v="346"/>
    <m/>
    <n v="20856"/>
    <d v="2025-01-29T00:00:00"/>
    <x v="4"/>
    <m/>
    <s v="#379035"/>
    <x v="2"/>
    <s v="C"/>
    <d v="2024-01-31T00:00:00"/>
    <x v="0"/>
    <d v="2024-01-31T00:00:00"/>
    <m/>
    <n v="0"/>
    <n v="0"/>
    <n v="0"/>
    <n v="0"/>
    <n v="0"/>
    <n v="0"/>
    <n v="0"/>
    <n v="0"/>
    <n v="0"/>
    <n v="0"/>
    <n v="0"/>
    <n v="0"/>
    <n v="0"/>
    <n v="0"/>
    <n v="0"/>
    <n v="0"/>
    <n v="0"/>
    <n v="0"/>
    <n v="0"/>
    <n v="0"/>
    <n v="0"/>
    <n v="0"/>
    <n v="0"/>
    <n v="0"/>
    <n v="0"/>
    <n v="0"/>
    <n v="0"/>
    <n v="0"/>
    <n v="0"/>
    <n v="0"/>
    <n v="0"/>
    <n v="0"/>
    <n v="0"/>
    <n v="0"/>
    <n v="0"/>
    <n v="0"/>
    <n v="1"/>
    <n v="0"/>
    <n v="0"/>
    <n v="0"/>
    <n v="0"/>
    <m/>
    <s v="TB"/>
    <x v="0"/>
    <m/>
    <m/>
    <m/>
    <s v="NC"/>
    <s v="#28601"/>
    <n v="0"/>
    <n v="0"/>
    <n v="0"/>
    <n v="0"/>
    <n v="0"/>
    <n v="2"/>
    <n v="0"/>
    <n v="0"/>
    <n v="0"/>
    <n v="0"/>
    <n v="0"/>
    <n v="2"/>
    <n v="0"/>
    <m/>
    <m/>
    <n v="0"/>
    <n v="0"/>
    <n v="2"/>
    <d v="2025-06-13T00:00:00"/>
    <s v="Voucher turnover and de-duplication from NCORR SNOFO projects result in a different distribution of vouchers."/>
    <s v="The project has chosen not to use HMIS at this time."/>
    <s v="No"/>
    <m/>
    <n v="2"/>
  </r>
  <r>
    <n v="329"/>
    <s v="NC"/>
    <x v="1"/>
    <s v="NC-503"/>
    <s v="Submitted"/>
    <n v="2025"/>
    <x v="169"/>
    <n v="20490"/>
    <x v="347"/>
    <m/>
    <n v="20857"/>
    <d v="2025-01-29T00:00:00"/>
    <x v="3"/>
    <m/>
    <s v="#379007"/>
    <x v="2"/>
    <s v="C"/>
    <d v="2025-01-25T00:00:00"/>
    <x v="0"/>
    <d v="2023-01-26T00:00:00"/>
    <m/>
    <n v="0"/>
    <n v="0"/>
    <n v="0"/>
    <n v="0"/>
    <n v="0"/>
    <n v="0"/>
    <n v="0"/>
    <n v="0"/>
    <n v="0"/>
    <n v="0"/>
    <n v="0"/>
    <n v="0"/>
    <n v="0"/>
    <n v="0"/>
    <n v="0"/>
    <n v="0"/>
    <n v="0"/>
    <n v="0"/>
    <n v="0"/>
    <n v="0"/>
    <n v="0"/>
    <n v="0"/>
    <n v="0"/>
    <n v="0"/>
    <n v="0"/>
    <n v="0"/>
    <n v="0"/>
    <n v="0"/>
    <n v="0"/>
    <n v="0"/>
    <n v="0"/>
    <n v="0"/>
    <n v="0"/>
    <n v="0"/>
    <n v="0"/>
    <n v="0"/>
    <n v="0"/>
    <n v="0"/>
    <n v="0"/>
    <n v="0"/>
    <n v="1"/>
    <m/>
    <s v="SB-S"/>
    <x v="0"/>
    <s v="207 South Park Road"/>
    <m/>
    <s v="Wadesboro"/>
    <s v="NC"/>
    <s v="#28170"/>
    <n v="12"/>
    <n v="3"/>
    <n v="0"/>
    <n v="0"/>
    <n v="0"/>
    <n v="1"/>
    <n v="0"/>
    <n v="0"/>
    <n v="0"/>
    <n v="0"/>
    <n v="0"/>
    <n v="13"/>
    <n v="0"/>
    <m/>
    <m/>
    <n v="0"/>
    <n v="13"/>
    <n v="13"/>
    <d v="2025-06-13T00:00:00"/>
    <m/>
    <m/>
    <s v="No"/>
    <m/>
    <n v="2"/>
  </r>
  <r>
    <n v="330"/>
    <s v="NC"/>
    <x v="1"/>
    <s v="NC-503"/>
    <s v="Submitted"/>
    <n v="2025"/>
    <x v="170"/>
    <n v="20858"/>
    <x v="348"/>
    <m/>
    <n v="20859"/>
    <d v="2025-01-29T00:00:00"/>
    <x v="1"/>
    <s v="V"/>
    <s v="#379037"/>
    <x v="2"/>
    <s v="C"/>
    <d v="2025-01-29T00:00:00"/>
    <x v="0"/>
    <d v="2024-01-31T00:00:00"/>
    <m/>
    <n v="0"/>
    <n v="0"/>
    <n v="0"/>
    <n v="0"/>
    <n v="0"/>
    <n v="0"/>
    <n v="0"/>
    <n v="0"/>
    <n v="0"/>
    <n v="0"/>
    <n v="0"/>
    <n v="0"/>
    <n v="0"/>
    <n v="0"/>
    <n v="0"/>
    <n v="0"/>
    <n v="0"/>
    <n v="0"/>
    <n v="0"/>
    <n v="0"/>
    <n v="0"/>
    <n v="0"/>
    <n v="0"/>
    <n v="0"/>
    <n v="0"/>
    <n v="0"/>
    <n v="0"/>
    <n v="0"/>
    <n v="0"/>
    <n v="0"/>
    <n v="0"/>
    <n v="0"/>
    <n v="0"/>
    <n v="0"/>
    <n v="0"/>
    <n v="0"/>
    <n v="0"/>
    <n v="0"/>
    <n v="0"/>
    <n v="0"/>
    <n v="1"/>
    <s v="N/A"/>
    <s v="TB"/>
    <x v="0"/>
    <s v="1002 N 2nd Ave"/>
    <m/>
    <s v="Siler City"/>
    <s v="NC"/>
    <s v="#27344"/>
    <n v="0"/>
    <n v="0"/>
    <n v="0"/>
    <n v="0"/>
    <n v="0"/>
    <n v="0"/>
    <n v="0"/>
    <n v="0"/>
    <n v="0"/>
    <n v="0"/>
    <n v="0"/>
    <n v="0"/>
    <n v="0"/>
    <m/>
    <m/>
    <n v="1"/>
    <n v="1"/>
    <n v="1"/>
    <d v="2025-06-13T00:00:00"/>
    <m/>
    <m/>
    <s v="No"/>
    <m/>
    <n v="2"/>
  </r>
  <r>
    <n v="331"/>
    <s v="NC"/>
    <x v="1"/>
    <s v="NC-503"/>
    <s v="Submitted"/>
    <n v="2025"/>
    <x v="170"/>
    <n v="20858"/>
    <x v="349"/>
    <m/>
    <n v="20861"/>
    <d v="2025-01-29T00:00:00"/>
    <x v="3"/>
    <m/>
    <s v="#379037"/>
    <x v="2"/>
    <s v="C"/>
    <d v="2025-01-29T00:00:00"/>
    <x v="0"/>
    <d v="2024-01-31T00:00:00"/>
    <m/>
    <n v="0"/>
    <n v="0"/>
    <n v="0"/>
    <n v="0"/>
    <n v="0"/>
    <n v="0"/>
    <n v="0"/>
    <n v="0"/>
    <n v="0"/>
    <n v="0"/>
    <n v="0"/>
    <n v="0"/>
    <n v="0"/>
    <n v="0"/>
    <n v="0"/>
    <n v="0"/>
    <n v="0"/>
    <n v="0"/>
    <n v="0"/>
    <n v="0"/>
    <n v="0"/>
    <n v="0"/>
    <n v="0"/>
    <n v="0"/>
    <n v="0"/>
    <n v="0"/>
    <n v="0"/>
    <n v="0"/>
    <n v="0"/>
    <n v="0"/>
    <n v="0"/>
    <n v="0"/>
    <n v="0"/>
    <n v="0"/>
    <n v="0"/>
    <n v="0"/>
    <n v="0"/>
    <n v="0"/>
    <n v="0"/>
    <n v="0"/>
    <n v="1"/>
    <s v="N/A"/>
    <s v="SB-S"/>
    <x v="0"/>
    <s v="501 W. 5th Street"/>
    <m/>
    <s v="Siler City"/>
    <s v="NC"/>
    <s v="#27344"/>
    <n v="7"/>
    <n v="3"/>
    <n v="0"/>
    <n v="0"/>
    <n v="0"/>
    <n v="0"/>
    <n v="0"/>
    <n v="0"/>
    <n v="0"/>
    <n v="0"/>
    <n v="0"/>
    <n v="7"/>
    <n v="0"/>
    <m/>
    <m/>
    <n v="0"/>
    <n v="5"/>
    <n v="7"/>
    <d v="2025-06-13T00:00:00"/>
    <m/>
    <m/>
    <s v="No"/>
    <m/>
    <n v="2"/>
  </r>
  <r>
    <n v="332"/>
    <s v="NC"/>
    <x v="1"/>
    <s v="NC-503"/>
    <s v="Submitted"/>
    <n v="2025"/>
    <x v="41"/>
    <n v="292"/>
    <x v="350"/>
    <m/>
    <n v="20862"/>
    <d v="2025-01-29T00:00:00"/>
    <x v="4"/>
    <m/>
    <s v="#379147"/>
    <x v="2"/>
    <s v="C"/>
    <d v="2025-01-29T00:00:00"/>
    <x v="0"/>
    <d v="2024-01-31T00:00:00"/>
    <m/>
    <n v="0"/>
    <n v="0"/>
    <n v="0"/>
    <n v="0"/>
    <n v="0"/>
    <n v="0"/>
    <n v="0"/>
    <n v="0"/>
    <n v="0"/>
    <n v="0"/>
    <n v="0"/>
    <n v="0"/>
    <n v="0"/>
    <n v="0"/>
    <n v="0"/>
    <n v="0"/>
    <n v="0"/>
    <n v="0"/>
    <n v="0"/>
    <n v="0"/>
    <n v="0"/>
    <n v="0"/>
    <n v="0"/>
    <n v="0"/>
    <n v="0"/>
    <n v="0"/>
    <n v="0"/>
    <n v="0"/>
    <n v="0"/>
    <n v="0"/>
    <n v="0"/>
    <n v="0"/>
    <n v="0"/>
    <n v="0"/>
    <n v="0"/>
    <n v="0"/>
    <n v="1"/>
    <n v="0"/>
    <n v="0"/>
    <n v="0"/>
    <n v="0"/>
    <m/>
    <s v="TB"/>
    <x v="0"/>
    <m/>
    <m/>
    <s v="Greenville"/>
    <s v="NC"/>
    <s v="#27834"/>
    <n v="0"/>
    <n v="0"/>
    <n v="0"/>
    <n v="0"/>
    <n v="0"/>
    <n v="2"/>
    <n v="0"/>
    <n v="0"/>
    <n v="0"/>
    <n v="0"/>
    <n v="0"/>
    <n v="2"/>
    <n v="0"/>
    <m/>
    <m/>
    <n v="0"/>
    <n v="0"/>
    <n v="2"/>
    <d v="2025-06-13T00:00:00"/>
    <s v="Voucher turnover results in a different distribution of vouchers and de-duplication from the NCORR SNOFO grants."/>
    <s v="The project has chosen not to use HMIS at this time."/>
    <s v="No"/>
    <m/>
    <n v="2"/>
  </r>
  <r>
    <n v="333"/>
    <s v="NC"/>
    <x v="1"/>
    <s v="NC-503"/>
    <s v="Submitted"/>
    <n v="2025"/>
    <x v="141"/>
    <n v="20421"/>
    <x v="351"/>
    <m/>
    <n v="20866"/>
    <d v="2025-01-29T00:00:00"/>
    <x v="4"/>
    <m/>
    <s v="#379035"/>
    <x v="2"/>
    <s v="C"/>
    <d v="2023-10-01T00:00:00"/>
    <x v="0"/>
    <d v="2023-10-01T00:00:00"/>
    <m/>
    <n v="0"/>
    <n v="0"/>
    <n v="0"/>
    <n v="0"/>
    <n v="0"/>
    <n v="0"/>
    <n v="0"/>
    <n v="0"/>
    <n v="0"/>
    <n v="0"/>
    <n v="0"/>
    <n v="0"/>
    <n v="0"/>
    <n v="0"/>
    <n v="0"/>
    <n v="0"/>
    <n v="0"/>
    <n v="0"/>
    <n v="0"/>
    <n v="0"/>
    <n v="0"/>
    <n v="0"/>
    <n v="0"/>
    <n v="0"/>
    <n v="0"/>
    <n v="0"/>
    <n v="0"/>
    <n v="0"/>
    <n v="0"/>
    <n v="0"/>
    <n v="0"/>
    <n v="0"/>
    <n v="0"/>
    <n v="0"/>
    <n v="0"/>
    <n v="0"/>
    <n v="1"/>
    <n v="0"/>
    <n v="0"/>
    <n v="0"/>
    <n v="0"/>
    <m/>
    <s v="TB"/>
    <x v="0"/>
    <s v="283 Harold Goodman Cir SW"/>
    <m/>
    <s v="Concord"/>
    <s v="NC"/>
    <s v="#28601"/>
    <n v="0"/>
    <n v="0"/>
    <n v="0"/>
    <n v="0"/>
    <n v="0"/>
    <n v="5"/>
    <n v="0"/>
    <n v="0"/>
    <n v="0"/>
    <n v="0"/>
    <n v="0"/>
    <n v="5"/>
    <n v="0"/>
    <m/>
    <m/>
    <n v="0"/>
    <n v="0"/>
    <n v="5"/>
    <d v="2025-06-13T00:00:00"/>
    <s v="Voucher turnover results in a different distribution of vouchers."/>
    <s v="The project has chosen not to use HMIS at this time."/>
    <s v="No"/>
    <m/>
    <n v="2"/>
  </r>
  <r>
    <n v="334"/>
    <s v="NC"/>
    <x v="1"/>
    <s v="NC-503"/>
    <s v="Submitted"/>
    <n v="2025"/>
    <x v="25"/>
    <n v="1429"/>
    <x v="352"/>
    <m/>
    <n v="20869"/>
    <d v="2025-01-29T00:00:00"/>
    <x v="3"/>
    <m/>
    <s v="#379111"/>
    <x v="0"/>
    <s v="C"/>
    <d v="2024-05-01T00:00:00"/>
    <x v="0"/>
    <d v="2024-05-01T00:00:00"/>
    <m/>
    <n v="0"/>
    <n v="0"/>
    <n v="0"/>
    <n v="0"/>
    <n v="0"/>
    <n v="0"/>
    <n v="0"/>
    <n v="0"/>
    <n v="0"/>
    <n v="0"/>
    <n v="0"/>
    <n v="0"/>
    <n v="0"/>
    <n v="0"/>
    <n v="0"/>
    <n v="0"/>
    <n v="0"/>
    <n v="0"/>
    <n v="0"/>
    <n v="0"/>
    <n v="0"/>
    <n v="0"/>
    <n v="0"/>
    <n v="0"/>
    <n v="0"/>
    <n v="0"/>
    <n v="0"/>
    <n v="0"/>
    <n v="0"/>
    <n v="0"/>
    <n v="0"/>
    <n v="0"/>
    <n v="0"/>
    <n v="0"/>
    <n v="0"/>
    <n v="0"/>
    <n v="0"/>
    <n v="0"/>
    <n v="0"/>
    <n v="0"/>
    <n v="1"/>
    <s v="N/A"/>
    <s v="SB-S"/>
    <x v="0"/>
    <s v="PO Box 297"/>
    <m/>
    <s v="Marion"/>
    <s v="NC"/>
    <s v="#28752"/>
    <n v="0"/>
    <n v="0"/>
    <n v="0"/>
    <n v="0"/>
    <n v="0"/>
    <n v="9"/>
    <n v="0"/>
    <n v="0"/>
    <n v="0"/>
    <n v="0"/>
    <n v="0"/>
    <n v="9"/>
    <n v="0"/>
    <m/>
    <m/>
    <n v="0"/>
    <n v="4"/>
    <n v="9"/>
    <d v="2025-06-13T00:00:00"/>
    <m/>
    <m/>
    <s v="No"/>
    <m/>
    <n v="2"/>
  </r>
  <r>
    <n v="335"/>
    <s v="NC"/>
    <x v="1"/>
    <s v="NC-503"/>
    <s v="Submitted"/>
    <n v="2025"/>
    <x v="160"/>
    <n v="20611"/>
    <x v="353"/>
    <m/>
    <n v="20873"/>
    <d v="2025-01-29T00:00:00"/>
    <x v="0"/>
    <m/>
    <s v="#370660"/>
    <x v="0"/>
    <s v="C"/>
    <d v="2025-01-29T00:00:00"/>
    <x v="0"/>
    <d v="2023-10-01T00:00:00"/>
    <m/>
    <n v="0"/>
    <n v="0"/>
    <n v="0"/>
    <n v="0"/>
    <n v="0"/>
    <n v="0"/>
    <n v="1"/>
    <n v="0"/>
    <n v="0"/>
    <n v="0"/>
    <n v="0"/>
    <n v="0"/>
    <n v="0"/>
    <n v="0"/>
    <n v="0"/>
    <n v="0"/>
    <n v="0"/>
    <n v="0"/>
    <n v="0"/>
    <n v="0"/>
    <n v="0"/>
    <n v="0"/>
    <n v="0"/>
    <n v="0"/>
    <n v="0"/>
    <n v="0"/>
    <n v="0"/>
    <n v="0"/>
    <n v="0"/>
    <n v="0"/>
    <n v="0"/>
    <n v="0"/>
    <n v="0"/>
    <n v="0"/>
    <n v="0"/>
    <n v="0"/>
    <n v="0"/>
    <n v="0"/>
    <n v="0"/>
    <n v="0"/>
    <n v="0"/>
    <m/>
    <s v="TB"/>
    <x v="0"/>
    <s v="403 W Makepeace St."/>
    <m/>
    <s v="Sanford"/>
    <s v="NC"/>
    <s v="#28025"/>
    <n v="91"/>
    <n v="23"/>
    <n v="0"/>
    <n v="0"/>
    <n v="91"/>
    <n v="63"/>
    <n v="0"/>
    <n v="0"/>
    <n v="63"/>
    <n v="0"/>
    <n v="0"/>
    <n v="154"/>
    <n v="0"/>
    <m/>
    <m/>
    <n v="0"/>
    <n v="154"/>
    <n v="154"/>
    <d v="2025-06-13T00:00:00"/>
    <m/>
    <m/>
    <s v="No"/>
    <m/>
    <n v="2"/>
  </r>
  <r>
    <n v="336"/>
    <s v="NC"/>
    <x v="1"/>
    <s v="NC-503"/>
    <s v="Submitted"/>
    <n v="2025"/>
    <x v="171"/>
    <n v="1341"/>
    <x v="354"/>
    <m/>
    <n v="20881"/>
    <d v="2025-01-29T00:00:00"/>
    <x v="2"/>
    <m/>
    <s v="#379023"/>
    <x v="0"/>
    <s v="C"/>
    <d v="2024-08-01T00:00:00"/>
    <x v="0"/>
    <d v="2024-08-01T00:00:00"/>
    <m/>
    <n v="0"/>
    <n v="0"/>
    <n v="0"/>
    <n v="0"/>
    <n v="0"/>
    <n v="0"/>
    <n v="0"/>
    <n v="0"/>
    <n v="0"/>
    <n v="0"/>
    <n v="0"/>
    <n v="0"/>
    <n v="0"/>
    <n v="0"/>
    <n v="0"/>
    <n v="0"/>
    <n v="0"/>
    <n v="0"/>
    <n v="0"/>
    <n v="0"/>
    <n v="0"/>
    <n v="0"/>
    <n v="0"/>
    <n v="0"/>
    <n v="0"/>
    <n v="0"/>
    <n v="0"/>
    <n v="0"/>
    <n v="0"/>
    <n v="0"/>
    <n v="0"/>
    <n v="0"/>
    <n v="0"/>
    <n v="0"/>
    <n v="0"/>
    <n v="0"/>
    <n v="0"/>
    <n v="0"/>
    <n v="0"/>
    <n v="0"/>
    <n v="1"/>
    <s v="Grants, and Donations"/>
    <s v="TB"/>
    <x v="0"/>
    <s v="P.O. Box 2861"/>
    <m/>
    <s v="Morganton"/>
    <s v="NC"/>
    <s v="#28680"/>
    <n v="0"/>
    <n v="0"/>
    <n v="0"/>
    <n v="0"/>
    <n v="0"/>
    <n v="0"/>
    <n v="0"/>
    <n v="0"/>
    <n v="0"/>
    <n v="0"/>
    <n v="0"/>
    <n v="0"/>
    <n v="0"/>
    <m/>
    <m/>
    <n v="0"/>
    <n v="0"/>
    <n v="0"/>
    <d v="2025-06-13T00:00:00"/>
    <m/>
    <m/>
    <s v="No"/>
    <m/>
    <n v="2"/>
  </r>
  <r>
    <n v="337"/>
    <s v="NC"/>
    <x v="1"/>
    <s v="NC-503"/>
    <s v="Submitted"/>
    <n v="2025"/>
    <x v="171"/>
    <n v="1341"/>
    <x v="355"/>
    <m/>
    <n v="20899"/>
    <d v="2025-01-29T00:00:00"/>
    <x v="3"/>
    <m/>
    <s v="#371944"/>
    <x v="0"/>
    <s v="C"/>
    <d v="2024-10-01T00:00:00"/>
    <x v="0"/>
    <d v="2024-10-01T00:00:00"/>
    <m/>
    <n v="0"/>
    <n v="0"/>
    <n v="0"/>
    <n v="0"/>
    <n v="0"/>
    <n v="0"/>
    <n v="0"/>
    <n v="0"/>
    <n v="0"/>
    <n v="0"/>
    <n v="0"/>
    <n v="0"/>
    <n v="0"/>
    <n v="0"/>
    <n v="0"/>
    <n v="0"/>
    <n v="0"/>
    <n v="0"/>
    <n v="0"/>
    <n v="0"/>
    <n v="0"/>
    <n v="0"/>
    <n v="0"/>
    <n v="0"/>
    <n v="0"/>
    <n v="0"/>
    <n v="0"/>
    <n v="0"/>
    <n v="0"/>
    <n v="0"/>
    <n v="0"/>
    <n v="0"/>
    <n v="0"/>
    <n v="0"/>
    <n v="0"/>
    <n v="0"/>
    <n v="0"/>
    <n v="0"/>
    <n v="0"/>
    <n v="0"/>
    <n v="1"/>
    <s v="N/A"/>
    <s v="SB-S"/>
    <x v="0"/>
    <s v="P.O. Box 2861"/>
    <m/>
    <s v="Morganton"/>
    <s v="NC"/>
    <s v="#28680"/>
    <n v="0"/>
    <n v="0"/>
    <n v="0"/>
    <n v="0"/>
    <n v="0"/>
    <n v="8"/>
    <n v="0"/>
    <n v="0"/>
    <n v="0"/>
    <n v="0"/>
    <n v="0"/>
    <n v="8"/>
    <n v="0"/>
    <m/>
    <m/>
    <n v="0"/>
    <n v="5"/>
    <n v="8"/>
    <d v="2025-06-13T00:00:00"/>
    <m/>
    <m/>
    <s v="No"/>
    <m/>
    <n v="2"/>
  </r>
  <r>
    <n v="338"/>
    <s v="NC"/>
    <x v="1"/>
    <s v="NC-503"/>
    <s v="Submitted"/>
    <n v="2025"/>
    <x v="172"/>
    <n v="20927"/>
    <x v="356"/>
    <m/>
    <n v="20928"/>
    <d v="2025-01-29T00:00:00"/>
    <x v="2"/>
    <m/>
    <s v="#379065"/>
    <x v="0"/>
    <s v="C"/>
    <d v="2025-01-29T00:00:00"/>
    <x v="0"/>
    <d v="2025-01-01T00:00:00"/>
    <m/>
    <n v="0"/>
    <n v="1"/>
    <n v="0"/>
    <n v="0"/>
    <n v="0"/>
    <n v="0"/>
    <n v="0"/>
    <n v="0"/>
    <n v="0"/>
    <n v="0"/>
    <n v="0"/>
    <n v="0"/>
    <n v="0"/>
    <n v="0"/>
    <n v="0"/>
    <n v="0"/>
    <n v="0"/>
    <n v="0"/>
    <n v="0"/>
    <n v="0"/>
    <n v="0"/>
    <n v="0"/>
    <n v="0"/>
    <n v="0"/>
    <n v="0"/>
    <n v="0"/>
    <n v="0"/>
    <n v="0"/>
    <n v="0"/>
    <n v="0"/>
    <n v="0"/>
    <n v="0"/>
    <n v="0"/>
    <n v="0"/>
    <n v="0"/>
    <n v="0"/>
    <n v="0"/>
    <n v="0"/>
    <n v="0"/>
    <n v="0"/>
    <n v="0"/>
    <m/>
    <s v="TB"/>
    <x v="0"/>
    <s v="960 Corporate Drive, Suite 405"/>
    <m/>
    <s v="Hillsborough"/>
    <s v="NC"/>
    <s v="#27801"/>
    <n v="6"/>
    <n v="2"/>
    <n v="0"/>
    <n v="0"/>
    <n v="0"/>
    <n v="3"/>
    <n v="0"/>
    <n v="0"/>
    <n v="0"/>
    <n v="0"/>
    <n v="0"/>
    <n v="9"/>
    <n v="0"/>
    <m/>
    <m/>
    <n v="0"/>
    <n v="9"/>
    <n v="9"/>
    <d v="2025-06-13T00:00:00"/>
    <m/>
    <m/>
    <s v="No"/>
    <m/>
    <n v="2"/>
  </r>
  <r>
    <n v="339"/>
    <s v="NC"/>
    <x v="1"/>
    <s v="NC-503"/>
    <s v="Submitted"/>
    <n v="2025"/>
    <x v="173"/>
    <n v="20929"/>
    <x v="357"/>
    <m/>
    <n v="20930"/>
    <d v="2025-01-29T00:00:00"/>
    <x v="1"/>
    <s v="F"/>
    <s v="#379155"/>
    <x v="2"/>
    <s v="C"/>
    <d v="2025-01-29T00:00:00"/>
    <x v="0"/>
    <d v="2024-10-01T00:00:00"/>
    <m/>
    <n v="0"/>
    <n v="0"/>
    <n v="0"/>
    <n v="0"/>
    <n v="0"/>
    <n v="0"/>
    <n v="0"/>
    <n v="0"/>
    <n v="0"/>
    <n v="0"/>
    <n v="0"/>
    <n v="0"/>
    <n v="0"/>
    <n v="0"/>
    <n v="0"/>
    <n v="0"/>
    <n v="0"/>
    <n v="0"/>
    <n v="0"/>
    <n v="0"/>
    <n v="0"/>
    <n v="0"/>
    <n v="0"/>
    <n v="0"/>
    <n v="0"/>
    <n v="0"/>
    <n v="0"/>
    <n v="0"/>
    <n v="0"/>
    <n v="0"/>
    <n v="0"/>
    <n v="0"/>
    <n v="0"/>
    <n v="0"/>
    <n v="0"/>
    <n v="0"/>
    <n v="0"/>
    <n v="0"/>
    <n v="0"/>
    <n v="0"/>
    <n v="1"/>
    <s v="Private"/>
    <s v="SB-S"/>
    <x v="0"/>
    <s v="303 College Street"/>
    <m/>
    <s v="Pembroke"/>
    <s v="NC"/>
    <s v="#28372"/>
    <n v="0"/>
    <n v="0"/>
    <n v="0"/>
    <n v="0"/>
    <n v="0"/>
    <n v="0"/>
    <n v="0"/>
    <n v="0"/>
    <n v="0"/>
    <n v="0"/>
    <n v="0"/>
    <n v="0"/>
    <n v="17"/>
    <d v="2025-01-29T00:00:00"/>
    <d v="2025-02-07T00:00:00"/>
    <n v="0"/>
    <n v="17"/>
    <n v="17"/>
    <d v="2025-06-13T00:00:00"/>
    <m/>
    <m/>
    <s v="No"/>
    <m/>
    <n v="2"/>
  </r>
  <r>
    <n v="340"/>
    <s v="NC"/>
    <x v="1"/>
    <s v="NC-503"/>
    <s v="Submitted"/>
    <n v="2025"/>
    <x v="174"/>
    <n v="20942"/>
    <x v="358"/>
    <m/>
    <n v="20943"/>
    <d v="2025-01-29T00:00:00"/>
    <x v="1"/>
    <s v="F"/>
    <s v="#379147"/>
    <x v="2"/>
    <s v="C"/>
    <d v="2025-01-29T00:00:00"/>
    <x v="0"/>
    <d v="2025-01-29T00:00:00"/>
    <m/>
    <n v="0"/>
    <n v="0"/>
    <n v="0"/>
    <n v="0"/>
    <n v="0"/>
    <n v="0"/>
    <n v="0"/>
    <n v="0"/>
    <n v="0"/>
    <n v="0"/>
    <n v="0"/>
    <n v="0"/>
    <n v="0"/>
    <n v="0"/>
    <n v="0"/>
    <n v="0"/>
    <n v="0"/>
    <n v="0"/>
    <n v="0"/>
    <n v="0"/>
    <n v="0"/>
    <n v="0"/>
    <n v="0"/>
    <n v="0"/>
    <n v="0"/>
    <n v="0"/>
    <n v="0"/>
    <n v="0"/>
    <n v="0"/>
    <n v="0"/>
    <n v="0"/>
    <n v="0"/>
    <n v="0"/>
    <n v="0"/>
    <n v="0"/>
    <n v="0"/>
    <n v="0"/>
    <n v="0"/>
    <n v="0"/>
    <n v="0"/>
    <n v="1"/>
    <s v="Private"/>
    <s v="SB-S"/>
    <x v="0"/>
    <s v="PO Box 301 Greenville Blvd SE"/>
    <m/>
    <s v="Greenville"/>
    <s v="NC"/>
    <s v="#27858"/>
    <n v="0"/>
    <n v="0"/>
    <n v="0"/>
    <n v="0"/>
    <n v="0"/>
    <n v="0"/>
    <n v="0"/>
    <n v="0"/>
    <n v="0"/>
    <n v="0"/>
    <n v="0"/>
    <n v="0"/>
    <n v="0"/>
    <m/>
    <m/>
    <n v="4"/>
    <n v="4"/>
    <n v="4"/>
    <d v="2025-06-13T00:00:00"/>
    <m/>
    <m/>
    <s v="No"/>
    <m/>
    <n v="2"/>
  </r>
  <r>
    <n v="341"/>
    <s v="NC"/>
    <x v="1"/>
    <s v="NC-503"/>
    <s v="Submitted"/>
    <n v="2025"/>
    <x v="175"/>
    <n v="4860"/>
    <x v="359"/>
    <m/>
    <n v="20944"/>
    <d v="2025-01-29T00:00:00"/>
    <x v="1"/>
    <s v="F"/>
    <s v="#379047"/>
    <x v="1"/>
    <s v="C"/>
    <d v="2024-01-31T00:00:00"/>
    <x v="1"/>
    <d v="2010-01-01T00:00:00"/>
    <m/>
    <n v="0"/>
    <n v="0"/>
    <n v="0"/>
    <n v="0"/>
    <n v="0"/>
    <n v="0"/>
    <n v="0"/>
    <n v="0"/>
    <n v="0"/>
    <n v="0"/>
    <n v="0"/>
    <n v="0"/>
    <n v="0"/>
    <n v="0"/>
    <n v="0"/>
    <n v="0"/>
    <n v="0"/>
    <n v="0"/>
    <n v="0"/>
    <n v="0"/>
    <n v="0"/>
    <n v="0"/>
    <n v="0"/>
    <n v="0"/>
    <n v="0"/>
    <n v="0"/>
    <n v="0"/>
    <n v="0"/>
    <n v="0"/>
    <n v="0"/>
    <n v="0"/>
    <n v="0"/>
    <n v="0"/>
    <n v="0"/>
    <n v="0"/>
    <n v="0"/>
    <n v="0"/>
    <n v="0"/>
    <n v="0"/>
    <n v="0"/>
    <n v="0"/>
    <m/>
    <s v="SB-S"/>
    <x v="1"/>
    <s v="P.O. Box 1776"/>
    <m/>
    <s v="Whiteville"/>
    <s v="NC"/>
    <s v="#28431"/>
    <n v="4"/>
    <n v="1"/>
    <n v="0"/>
    <n v="0"/>
    <n v="0"/>
    <n v="2"/>
    <n v="0"/>
    <n v="0"/>
    <n v="0"/>
    <n v="0"/>
    <n v="0"/>
    <n v="6"/>
    <n v="0"/>
    <m/>
    <m/>
    <n v="0"/>
    <n v="6"/>
    <n v="6"/>
    <d v="2025-06-13T00:00:00"/>
    <m/>
    <m/>
    <s v="No"/>
    <m/>
    <n v="2"/>
  </r>
  <r>
    <n v="342"/>
    <s v="NC"/>
    <x v="1"/>
    <s v="NC-503"/>
    <s v="Submitted"/>
    <n v="2025"/>
    <x v="176"/>
    <n v="20945"/>
    <x v="360"/>
    <m/>
    <n v="20946"/>
    <d v="2025-01-29T00:00:00"/>
    <x v="1"/>
    <s v="F"/>
    <s v="#379165"/>
    <x v="2"/>
    <s v="C"/>
    <d v="2025-01-29T00:00:00"/>
    <x v="0"/>
    <d v="2025-01-29T00:00:00"/>
    <m/>
    <n v="0"/>
    <n v="0"/>
    <n v="0"/>
    <n v="0"/>
    <n v="0"/>
    <n v="0"/>
    <n v="0"/>
    <n v="0"/>
    <n v="0"/>
    <n v="0"/>
    <n v="0"/>
    <n v="0"/>
    <n v="0"/>
    <n v="0"/>
    <n v="0"/>
    <n v="0"/>
    <n v="0"/>
    <n v="0"/>
    <n v="0"/>
    <n v="0"/>
    <n v="0"/>
    <n v="0"/>
    <n v="0"/>
    <n v="0"/>
    <n v="0"/>
    <n v="0"/>
    <n v="0"/>
    <n v="0"/>
    <n v="0"/>
    <n v="0"/>
    <n v="0"/>
    <n v="0"/>
    <n v="0"/>
    <n v="0"/>
    <n v="0"/>
    <n v="0"/>
    <n v="0"/>
    <n v="0"/>
    <n v="0"/>
    <n v="0"/>
    <n v="1"/>
    <s v="Private"/>
    <s v="SB-S"/>
    <x v="0"/>
    <s v="402 S Caledonia Roada"/>
    <m/>
    <s v="Laurinburg"/>
    <s v="NC"/>
    <s v="#29352"/>
    <n v="15"/>
    <n v="5"/>
    <n v="0"/>
    <n v="0"/>
    <n v="0"/>
    <n v="0"/>
    <n v="0"/>
    <n v="0"/>
    <n v="0"/>
    <n v="0"/>
    <n v="0"/>
    <n v="15"/>
    <n v="0"/>
    <m/>
    <m/>
    <n v="0"/>
    <n v="11"/>
    <n v="15"/>
    <d v="2025-06-13T00:00:00"/>
    <m/>
    <m/>
    <s v="No"/>
    <m/>
    <n v="2"/>
  </r>
  <r>
    <n v="343"/>
    <s v="NC"/>
    <x v="1"/>
    <s v="NC-503"/>
    <s v="Submitted"/>
    <n v="2025"/>
    <x v="177"/>
    <n v="20947"/>
    <x v="361"/>
    <m/>
    <n v="20948"/>
    <d v="2025-01-29T00:00:00"/>
    <x v="1"/>
    <s v="F"/>
    <s v="#379001"/>
    <x v="2"/>
    <s v="C"/>
    <d v="2025-01-29T00:00:00"/>
    <x v="0"/>
    <d v="2025-01-29T00:00:00"/>
    <m/>
    <n v="0"/>
    <n v="0"/>
    <n v="0"/>
    <n v="0"/>
    <n v="0"/>
    <n v="0"/>
    <n v="0"/>
    <n v="0"/>
    <n v="0"/>
    <n v="0"/>
    <n v="0"/>
    <n v="0"/>
    <n v="0"/>
    <n v="0"/>
    <n v="0"/>
    <n v="0"/>
    <n v="0"/>
    <n v="0"/>
    <n v="0"/>
    <n v="0"/>
    <n v="0"/>
    <n v="0"/>
    <n v="0"/>
    <n v="0"/>
    <n v="0"/>
    <n v="0"/>
    <n v="0"/>
    <n v="0"/>
    <n v="0"/>
    <n v="0"/>
    <n v="0"/>
    <n v="0"/>
    <n v="0"/>
    <n v="0"/>
    <n v="0"/>
    <n v="0"/>
    <n v="0"/>
    <n v="0"/>
    <n v="0"/>
    <n v="0"/>
    <n v="1"/>
    <s v="Private"/>
    <s v="SB-S"/>
    <x v="0"/>
    <s v="402 S Caledonia Roada"/>
    <m/>
    <s v="Burlington"/>
    <s v="NC"/>
    <s v="#27217"/>
    <n v="0"/>
    <n v="0"/>
    <n v="0"/>
    <n v="0"/>
    <n v="0"/>
    <n v="0"/>
    <n v="0"/>
    <n v="0"/>
    <n v="0"/>
    <n v="0"/>
    <n v="0"/>
    <n v="0"/>
    <n v="12"/>
    <d v="2025-01-29T00:00:00"/>
    <d v="2025-03-31T00:00:00"/>
    <n v="0"/>
    <n v="5"/>
    <n v="12"/>
    <d v="2025-06-13T00:00:00"/>
    <m/>
    <m/>
    <s v="No"/>
    <m/>
    <n v="2"/>
  </r>
  <r>
    <n v="344"/>
    <s v="NC"/>
    <x v="1"/>
    <s v="NC-503"/>
    <s v="Submitted"/>
    <n v="2025"/>
    <x v="84"/>
    <n v="1786"/>
    <x v="362"/>
    <m/>
    <n v="20949"/>
    <d v="2025-01-29T00:00:00"/>
    <x v="1"/>
    <s v="F"/>
    <s v="#379147"/>
    <x v="2"/>
    <s v="C"/>
    <d v="2025-01-29T00:00:00"/>
    <x v="0"/>
    <d v="2025-01-29T00:00:00"/>
    <m/>
    <n v="0"/>
    <n v="0"/>
    <n v="0"/>
    <n v="0"/>
    <n v="0"/>
    <n v="0"/>
    <n v="0"/>
    <n v="0"/>
    <n v="0"/>
    <n v="0"/>
    <n v="0"/>
    <n v="0"/>
    <n v="0"/>
    <n v="0"/>
    <n v="0"/>
    <n v="0"/>
    <n v="0"/>
    <n v="0"/>
    <n v="0"/>
    <n v="0"/>
    <n v="0"/>
    <n v="0"/>
    <n v="0"/>
    <n v="0"/>
    <n v="0"/>
    <n v="0"/>
    <n v="0"/>
    <n v="0"/>
    <n v="0"/>
    <n v="0"/>
    <n v="0"/>
    <n v="0"/>
    <n v="0"/>
    <n v="0"/>
    <n v="0"/>
    <n v="0"/>
    <n v="0"/>
    <n v="0"/>
    <n v="0"/>
    <n v="0"/>
    <n v="1"/>
    <s v="Local"/>
    <s v="SB-S"/>
    <x v="0"/>
    <s v="1717 West 5th St"/>
    <m/>
    <s v="Greenville"/>
    <s v="NC"/>
    <s v="#27834"/>
    <n v="0"/>
    <n v="0"/>
    <n v="0"/>
    <n v="0"/>
    <n v="0"/>
    <n v="1"/>
    <n v="0"/>
    <n v="0"/>
    <n v="0"/>
    <n v="0"/>
    <n v="0"/>
    <n v="1"/>
    <n v="0"/>
    <m/>
    <m/>
    <n v="0"/>
    <n v="1"/>
    <n v="1"/>
    <d v="2025-06-13T00:00:00"/>
    <m/>
    <m/>
    <s v="No"/>
    <m/>
    <n v="2"/>
  </r>
  <r>
    <n v="345"/>
    <s v="NC"/>
    <x v="1"/>
    <s v="NC-503"/>
    <s v="Submitted"/>
    <n v="2025"/>
    <x v="167"/>
    <n v="20735"/>
    <x v="363"/>
    <m/>
    <n v="20952"/>
    <d v="2025-01-29T00:00:00"/>
    <x v="2"/>
    <m/>
    <s v="#379025"/>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Concord"/>
    <s v="NC"/>
    <s v="#28027"/>
    <n v="3"/>
    <n v="1"/>
    <n v="0"/>
    <n v="0"/>
    <n v="0"/>
    <n v="0"/>
    <n v="0"/>
    <n v="0"/>
    <n v="0"/>
    <n v="0"/>
    <n v="0"/>
    <n v="3"/>
    <n v="0"/>
    <m/>
    <m/>
    <n v="0"/>
    <n v="3"/>
    <n v="3"/>
    <d v="2025-06-13T00:00:00"/>
    <s v="The DV Bonus grant started early in 2024 and had greater capacity and coverage during this year's PIT night."/>
    <m/>
    <s v="No"/>
    <m/>
    <n v="2"/>
  </r>
  <r>
    <n v="346"/>
    <s v="NC"/>
    <x v="1"/>
    <s v="NC-503"/>
    <s v="Submitted"/>
    <n v="2025"/>
    <x v="167"/>
    <n v="20735"/>
    <x v="364"/>
    <m/>
    <n v="20953"/>
    <d v="2025-01-29T00:00:00"/>
    <x v="2"/>
    <m/>
    <s v="#379105"/>
    <x v="1"/>
    <s v="C"/>
    <d v="2025-01-29T00:00:00"/>
    <x v="1"/>
    <d v="2025-01-29T00:00:00"/>
    <m/>
    <n v="0"/>
    <n v="0"/>
    <n v="0"/>
    <n v="0"/>
    <n v="0"/>
    <n v="0"/>
    <n v="0"/>
    <n v="1"/>
    <n v="0"/>
    <n v="0"/>
    <n v="0"/>
    <n v="0"/>
    <n v="0"/>
    <n v="0"/>
    <n v="0"/>
    <n v="0"/>
    <n v="0"/>
    <n v="0"/>
    <n v="0"/>
    <n v="0"/>
    <n v="0"/>
    <n v="0"/>
    <n v="0"/>
    <n v="0"/>
    <n v="0"/>
    <n v="0"/>
    <n v="0"/>
    <n v="0"/>
    <n v="0"/>
    <n v="0"/>
    <n v="0"/>
    <n v="0"/>
    <n v="0"/>
    <n v="0"/>
    <n v="0"/>
    <n v="0"/>
    <n v="0"/>
    <n v="0"/>
    <n v="0"/>
    <n v="0"/>
    <n v="0"/>
    <m/>
    <s v="TB"/>
    <x v="1"/>
    <s v="n/a"/>
    <m/>
    <s v="Spring Lake"/>
    <s v="NC"/>
    <s v="#28390"/>
    <n v="3"/>
    <n v="1"/>
    <n v="0"/>
    <n v="0"/>
    <n v="0"/>
    <n v="1"/>
    <n v="0"/>
    <n v="0"/>
    <n v="0"/>
    <n v="0"/>
    <n v="0"/>
    <n v="4"/>
    <n v="0"/>
    <m/>
    <m/>
    <n v="0"/>
    <n v="4"/>
    <n v="4"/>
    <d v="2025-06-13T00:00:00"/>
    <s v="The DV Bonus grant started early in 2024 and had greater capacity and coverage during this year's PIT night."/>
    <m/>
    <s v="No"/>
    <m/>
    <n v="2"/>
  </r>
  <r>
    <n v="347"/>
    <s v="NC"/>
    <x v="1"/>
    <s v="NC-503"/>
    <s v="Submitted"/>
    <n v="2025"/>
    <x v="167"/>
    <n v="20735"/>
    <x v="365"/>
    <m/>
    <n v="20954"/>
    <d v="2025-01-29T00:00:00"/>
    <x v="2"/>
    <m/>
    <s v="#379085"/>
    <x v="1"/>
    <s v="C"/>
    <d v="2025-01-29T00:00:00"/>
    <x v="1"/>
    <d v="2025-01-29T00:00:00"/>
    <m/>
    <n v="0"/>
    <n v="0"/>
    <n v="0"/>
    <n v="0"/>
    <n v="0"/>
    <n v="0"/>
    <n v="0"/>
    <n v="1"/>
    <n v="0"/>
    <n v="0"/>
    <n v="0"/>
    <n v="0"/>
    <n v="0"/>
    <n v="0"/>
    <n v="0"/>
    <n v="0"/>
    <n v="0"/>
    <n v="0"/>
    <n v="0"/>
    <n v="0"/>
    <n v="0"/>
    <n v="0"/>
    <n v="0"/>
    <n v="0"/>
    <n v="0"/>
    <n v="0"/>
    <n v="0"/>
    <n v="0"/>
    <n v="0"/>
    <n v="0"/>
    <n v="0"/>
    <n v="0"/>
    <n v="0"/>
    <n v="0"/>
    <n v="0"/>
    <n v="0"/>
    <n v="0"/>
    <n v="0"/>
    <n v="0"/>
    <n v="0"/>
    <n v="0"/>
    <m/>
    <s v="TB"/>
    <x v="1"/>
    <s v="n/a"/>
    <m/>
    <s v="Southern Pines"/>
    <s v="NC"/>
    <s v="#27330"/>
    <n v="9"/>
    <n v="3"/>
    <n v="0"/>
    <n v="0"/>
    <n v="0"/>
    <n v="1"/>
    <n v="0"/>
    <n v="0"/>
    <n v="0"/>
    <n v="0"/>
    <n v="0"/>
    <n v="10"/>
    <n v="0"/>
    <m/>
    <m/>
    <n v="0"/>
    <n v="10"/>
    <n v="10"/>
    <d v="2025-06-13T00:00:00"/>
    <s v="The DV Bonus grant started early in 2024 and had greater capacity and coverage during this year's PIT night."/>
    <m/>
    <s v="No"/>
    <m/>
    <n v="2"/>
  </r>
  <r>
    <n v="348"/>
    <s v="NC"/>
    <x v="1"/>
    <s v="NC-503"/>
    <s v="Submitted"/>
    <n v="2025"/>
    <x v="167"/>
    <n v="20735"/>
    <x v="366"/>
    <m/>
    <n v="20955"/>
    <d v="2025-01-29T00:00:00"/>
    <x v="2"/>
    <m/>
    <s v="#379125"/>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Spring Lake"/>
    <s v="NC"/>
    <s v="#28388"/>
    <n v="6"/>
    <n v="2"/>
    <n v="0"/>
    <n v="0"/>
    <n v="0"/>
    <n v="3"/>
    <n v="0"/>
    <n v="0"/>
    <n v="0"/>
    <n v="0"/>
    <n v="0"/>
    <n v="9"/>
    <n v="0"/>
    <m/>
    <m/>
    <n v="0"/>
    <n v="9"/>
    <n v="9"/>
    <d v="2025-06-13T00:00:00"/>
    <s v="The DV Bonus grant started early in 2024 and had greater capacity and coverage during this year's PIT night."/>
    <m/>
    <s v="No"/>
    <m/>
    <n v="2"/>
  </r>
  <r>
    <n v="349"/>
    <s v="NC"/>
    <x v="1"/>
    <s v="NC-503"/>
    <s v="Submitted"/>
    <n v="2025"/>
    <x v="167"/>
    <n v="20735"/>
    <x v="367"/>
    <m/>
    <n v="20956"/>
    <d v="2025-01-29T00:00:00"/>
    <x v="2"/>
    <m/>
    <s v="#379095"/>
    <x v="1"/>
    <s v="C"/>
    <d v="2025-01-29T00:00:00"/>
    <x v="1"/>
    <d v="2025-01-29T00:00:00"/>
    <m/>
    <n v="0"/>
    <n v="0"/>
    <n v="0"/>
    <n v="0"/>
    <n v="0"/>
    <n v="0"/>
    <n v="0"/>
    <n v="1"/>
    <n v="0"/>
    <n v="0"/>
    <n v="0"/>
    <n v="0"/>
    <n v="0"/>
    <n v="0"/>
    <n v="0"/>
    <n v="0"/>
    <n v="0"/>
    <n v="0"/>
    <n v="0"/>
    <n v="0"/>
    <n v="0"/>
    <n v="0"/>
    <n v="0"/>
    <n v="0"/>
    <n v="0"/>
    <n v="0"/>
    <n v="0"/>
    <n v="0"/>
    <n v="0"/>
    <n v="0"/>
    <n v="0"/>
    <n v="0"/>
    <n v="0"/>
    <n v="0"/>
    <n v="0"/>
    <n v="0"/>
    <n v="0"/>
    <n v="0"/>
    <n v="0"/>
    <n v="0"/>
    <n v="0"/>
    <m/>
    <s v="TB"/>
    <x v="1"/>
    <s v="n/a"/>
    <m/>
    <s v="Engelhard"/>
    <s v="NC"/>
    <s v="#27824"/>
    <n v="3"/>
    <n v="1"/>
    <n v="0"/>
    <n v="0"/>
    <n v="0"/>
    <n v="1"/>
    <n v="0"/>
    <n v="0"/>
    <n v="0"/>
    <n v="0"/>
    <n v="0"/>
    <n v="4"/>
    <n v="0"/>
    <m/>
    <m/>
    <n v="0"/>
    <n v="4"/>
    <n v="4"/>
    <d v="2025-06-13T00:00:00"/>
    <s v="The DV Bonus grant started early in 2024 and had greater capacity and coverage during this year's PIT night."/>
    <m/>
    <s v="No"/>
    <m/>
    <n v="2"/>
  </r>
  <r>
    <n v="350"/>
    <s v="NC"/>
    <x v="1"/>
    <s v="NC-503"/>
    <s v="Submitted"/>
    <n v="2025"/>
    <x v="167"/>
    <n v="20735"/>
    <x v="368"/>
    <m/>
    <n v="20957"/>
    <d v="2025-01-29T00:00:00"/>
    <x v="2"/>
    <m/>
    <s v="#379001"/>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Burlington"/>
    <s v="NC"/>
    <s v="#27217"/>
    <n v="10"/>
    <n v="4"/>
    <n v="0"/>
    <n v="0"/>
    <n v="0"/>
    <n v="0"/>
    <n v="0"/>
    <n v="0"/>
    <n v="0"/>
    <n v="0"/>
    <n v="0"/>
    <n v="10"/>
    <n v="0"/>
    <m/>
    <m/>
    <n v="0"/>
    <n v="10"/>
    <n v="10"/>
    <d v="2025-06-13T00:00:00"/>
    <s v="The DV Bonus grant started early in 2024 and had greater capacity and coverage during this year's PIT night."/>
    <m/>
    <s v="No"/>
    <m/>
    <n v="2"/>
  </r>
  <r>
    <n v="351"/>
    <s v="NC"/>
    <x v="1"/>
    <s v="NC-503"/>
    <s v="Submitted"/>
    <n v="2025"/>
    <x v="167"/>
    <n v="20735"/>
    <x v="369"/>
    <m/>
    <n v="20958"/>
    <d v="2025-01-29T00:00:00"/>
    <x v="2"/>
    <m/>
    <s v="#379065"/>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Rocky Mount"/>
    <s v="NC"/>
    <s v="#27801"/>
    <n v="3"/>
    <n v="1"/>
    <n v="0"/>
    <n v="0"/>
    <n v="0"/>
    <n v="2"/>
    <n v="0"/>
    <n v="0"/>
    <n v="0"/>
    <n v="0"/>
    <n v="0"/>
    <n v="5"/>
    <n v="0"/>
    <m/>
    <m/>
    <n v="0"/>
    <n v="5"/>
    <n v="5"/>
    <d v="2025-06-13T00:00:00"/>
    <s v="The DV Bonus grant started early in 2024 and had greater capacity and coverage during this year's PIT night."/>
    <m/>
    <s v="No"/>
    <m/>
    <n v="2"/>
  </r>
  <r>
    <n v="352"/>
    <s v="NC"/>
    <x v="1"/>
    <s v="NC-503"/>
    <s v="Submitted"/>
    <n v="2025"/>
    <x v="167"/>
    <n v="20735"/>
    <x v="370"/>
    <m/>
    <n v="20959"/>
    <d v="2025-01-29T00:00:00"/>
    <x v="2"/>
    <m/>
    <s v="#379127"/>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Rocky Mount"/>
    <s v="NC"/>
    <s v="#27803"/>
    <n v="3"/>
    <n v="1"/>
    <n v="0"/>
    <n v="0"/>
    <n v="0"/>
    <n v="2"/>
    <n v="0"/>
    <n v="0"/>
    <n v="0"/>
    <n v="0"/>
    <n v="0"/>
    <n v="5"/>
    <n v="0"/>
    <m/>
    <m/>
    <n v="0"/>
    <n v="5"/>
    <n v="5"/>
    <d v="2025-06-13T00:00:00"/>
    <s v="The DV Bonus grant started early in 2024 and had greater capacity and coverage during this year's PIT night."/>
    <m/>
    <s v="No"/>
    <m/>
    <n v="2"/>
  </r>
  <r>
    <n v="353"/>
    <s v="NC"/>
    <x v="1"/>
    <s v="NC-503"/>
    <s v="Submitted"/>
    <n v="2025"/>
    <x v="167"/>
    <n v="20735"/>
    <x v="371"/>
    <m/>
    <n v="20960"/>
    <d v="2025-01-29T00:00:00"/>
    <x v="2"/>
    <m/>
    <s v="#379083"/>
    <x v="1"/>
    <s v="C"/>
    <d v="2025-01-29T00:00:00"/>
    <x v="1"/>
    <d v="2025-01-29T00:00:00"/>
    <m/>
    <n v="0"/>
    <n v="0"/>
    <n v="0"/>
    <n v="0"/>
    <n v="0"/>
    <n v="0"/>
    <n v="0"/>
    <n v="1"/>
    <n v="0"/>
    <n v="0"/>
    <n v="0"/>
    <n v="0"/>
    <n v="0"/>
    <n v="0"/>
    <n v="0"/>
    <n v="0"/>
    <n v="0"/>
    <n v="0"/>
    <n v="0"/>
    <n v="0"/>
    <n v="0"/>
    <n v="0"/>
    <n v="0"/>
    <n v="0"/>
    <n v="0"/>
    <n v="0"/>
    <n v="0"/>
    <n v="0"/>
    <n v="0"/>
    <n v="0"/>
    <n v="0"/>
    <n v="0"/>
    <n v="0"/>
    <n v="0"/>
    <n v="0"/>
    <n v="0"/>
    <n v="0"/>
    <n v="0"/>
    <n v="0"/>
    <n v="0"/>
    <n v="0"/>
    <m/>
    <s v="TB"/>
    <x v="1"/>
    <m/>
    <m/>
    <s v="Roanoke Rapids"/>
    <s v="NC"/>
    <s v="#27870"/>
    <n v="0"/>
    <n v="0"/>
    <n v="0"/>
    <n v="0"/>
    <n v="0"/>
    <n v="2"/>
    <n v="0"/>
    <n v="0"/>
    <n v="0"/>
    <n v="0"/>
    <n v="0"/>
    <n v="2"/>
    <n v="0"/>
    <m/>
    <m/>
    <n v="0"/>
    <n v="2"/>
    <n v="2"/>
    <d v="2025-06-13T00:00:00"/>
    <s v="The DV Bonus grant started early in 2024 and had greater capacity and coverage during this year's PIT night."/>
    <m/>
    <s v="No"/>
    <m/>
    <n v="2"/>
  </r>
  <r>
    <n v="354"/>
    <s v="NC"/>
    <x v="1"/>
    <s v="NC-503"/>
    <s v="Submitted"/>
    <n v="2025"/>
    <x v="167"/>
    <n v="20735"/>
    <x v="372"/>
    <m/>
    <n v="20961"/>
    <d v="2025-01-29T00:00:00"/>
    <x v="2"/>
    <m/>
    <s v="#379013"/>
    <x v="1"/>
    <s v="C"/>
    <d v="2025-01-29T00:00:00"/>
    <x v="1"/>
    <d v="2025-01-29T00:00:00"/>
    <m/>
    <n v="0"/>
    <n v="0"/>
    <n v="0"/>
    <n v="0"/>
    <n v="0"/>
    <n v="0"/>
    <n v="0"/>
    <n v="1"/>
    <n v="0"/>
    <n v="0"/>
    <n v="0"/>
    <n v="0"/>
    <n v="0"/>
    <n v="0"/>
    <n v="0"/>
    <n v="0"/>
    <n v="0"/>
    <n v="0"/>
    <n v="0"/>
    <n v="0"/>
    <n v="0"/>
    <n v="0"/>
    <n v="0"/>
    <n v="0"/>
    <n v="0"/>
    <n v="0"/>
    <n v="0"/>
    <n v="0"/>
    <n v="0"/>
    <n v="0"/>
    <n v="0"/>
    <n v="0"/>
    <n v="0"/>
    <n v="0"/>
    <n v="0"/>
    <n v="0"/>
    <n v="0"/>
    <n v="0"/>
    <n v="0"/>
    <n v="0"/>
    <n v="0"/>
    <m/>
    <s v="TB"/>
    <x v="1"/>
    <s v="n/a"/>
    <m/>
    <s v="Washington"/>
    <s v="NC"/>
    <s v="#27889"/>
    <n v="0"/>
    <n v="0"/>
    <n v="0"/>
    <n v="0"/>
    <n v="0"/>
    <n v="1"/>
    <n v="0"/>
    <n v="0"/>
    <n v="0"/>
    <n v="0"/>
    <n v="0"/>
    <n v="1"/>
    <n v="0"/>
    <m/>
    <m/>
    <n v="0"/>
    <n v="1"/>
    <n v="1"/>
    <d v="2025-06-13T00:00:00"/>
    <s v="The DV Bonus grant started early in 2024 and had greater capacity and coverage during this year's PIT night."/>
    <m/>
    <s v="No"/>
    <m/>
    <n v="2"/>
  </r>
  <r>
    <n v="355"/>
    <s v="NC"/>
    <x v="1"/>
    <s v="NC-503"/>
    <s v="Submitted"/>
    <n v="2025"/>
    <x v="167"/>
    <n v="20735"/>
    <x v="373"/>
    <m/>
    <n v="20962"/>
    <d v="2025-01-29T00:00:00"/>
    <x v="2"/>
    <m/>
    <s v="#379085"/>
    <x v="1"/>
    <s v="C"/>
    <d v="2025-01-29T00:00:00"/>
    <x v="1"/>
    <d v="2025-01-29T00:00:00"/>
    <m/>
    <n v="0"/>
    <n v="0"/>
    <n v="0"/>
    <n v="0"/>
    <n v="0"/>
    <n v="0"/>
    <n v="0"/>
    <n v="1"/>
    <n v="0"/>
    <n v="0"/>
    <n v="0"/>
    <n v="0"/>
    <n v="0"/>
    <n v="0"/>
    <n v="0"/>
    <n v="0"/>
    <n v="0"/>
    <n v="0"/>
    <n v="0"/>
    <n v="0"/>
    <n v="0"/>
    <n v="0"/>
    <n v="0"/>
    <n v="0"/>
    <n v="0"/>
    <n v="0"/>
    <n v="0"/>
    <n v="0"/>
    <n v="0"/>
    <n v="0"/>
    <n v="0"/>
    <n v="0"/>
    <n v="0"/>
    <n v="0"/>
    <n v="0"/>
    <n v="0"/>
    <n v="0"/>
    <n v="0"/>
    <n v="0"/>
    <n v="0"/>
    <n v="0"/>
    <m/>
    <s v="TB"/>
    <x v="1"/>
    <s v="n/a"/>
    <m/>
    <s v="Erwin"/>
    <s v="NC"/>
    <s v="#27339"/>
    <n v="0"/>
    <n v="0"/>
    <n v="0"/>
    <n v="0"/>
    <n v="0"/>
    <n v="1"/>
    <n v="0"/>
    <n v="0"/>
    <n v="0"/>
    <n v="0"/>
    <n v="0"/>
    <n v="1"/>
    <n v="0"/>
    <m/>
    <m/>
    <n v="0"/>
    <n v="1"/>
    <n v="1"/>
    <d v="2025-06-13T00:00:00"/>
    <s v="The DV Bonus grant started early in 2024 and had greater capacity and coverage during this year's PIT night."/>
    <m/>
    <s v="No"/>
    <m/>
    <n v="2"/>
  </r>
  <r>
    <n v="356"/>
    <s v="NC"/>
    <x v="1"/>
    <s v="NC-503"/>
    <s v="Submitted"/>
    <n v="2025"/>
    <x v="139"/>
    <n v="20417"/>
    <x v="374"/>
    <m/>
    <n v="20965"/>
    <d v="2025-01-29T00:00:00"/>
    <x v="4"/>
    <m/>
    <s v="#371644"/>
    <x v="2"/>
    <s v="C"/>
    <d v="2025-01-29T00:00:00"/>
    <x v="0"/>
    <d v="2025-01-29T00:00:00"/>
    <m/>
    <n v="0"/>
    <n v="0"/>
    <n v="0"/>
    <n v="0"/>
    <n v="0"/>
    <n v="0"/>
    <n v="0"/>
    <n v="0"/>
    <n v="0"/>
    <n v="0"/>
    <n v="0"/>
    <n v="0"/>
    <n v="0"/>
    <n v="0"/>
    <n v="0"/>
    <n v="0"/>
    <n v="0"/>
    <n v="0"/>
    <n v="0"/>
    <n v="0"/>
    <n v="0"/>
    <n v="0"/>
    <n v="0"/>
    <n v="0"/>
    <n v="0"/>
    <n v="0"/>
    <n v="0"/>
    <n v="0"/>
    <n v="0"/>
    <n v="0"/>
    <n v="0"/>
    <n v="0"/>
    <n v="0"/>
    <n v="0"/>
    <n v="0"/>
    <n v="0"/>
    <n v="1"/>
    <n v="0"/>
    <n v="0"/>
    <n v="0"/>
    <n v="0"/>
    <m/>
    <s v="TB"/>
    <x v="0"/>
    <m/>
    <m/>
    <m/>
    <s v="NC"/>
    <s v="#28645"/>
    <n v="3"/>
    <n v="1"/>
    <n v="0"/>
    <n v="0"/>
    <n v="0"/>
    <n v="0"/>
    <n v="0"/>
    <n v="0"/>
    <n v="0"/>
    <n v="0"/>
    <n v="0"/>
    <n v="3"/>
    <n v="0"/>
    <m/>
    <m/>
    <n v="0"/>
    <n v="3"/>
    <n v="3"/>
    <d v="2025-06-13T00:00:00"/>
    <s v="Voucher turnover results in a different distribution of vouchers. Here, a client from the mountains was able to move to Lenoir county and continue to be served by WPCOG."/>
    <s v="The project has chosen not to use HMIS at this time."/>
    <s v="No"/>
    <m/>
    <n v="0"/>
  </r>
  <r>
    <n v="357"/>
    <s v="NC"/>
    <x v="1"/>
    <s v="NC-503"/>
    <s v="Submitted"/>
    <n v="2025"/>
    <x v="139"/>
    <n v="20417"/>
    <x v="375"/>
    <m/>
    <n v="20966"/>
    <d v="2025-01-29T00:00:00"/>
    <x v="4"/>
    <m/>
    <s v="#379003"/>
    <x v="2"/>
    <s v="C"/>
    <d v="2025-01-29T00:00:00"/>
    <x v="0"/>
    <d v="2025-01-29T00:00:00"/>
    <m/>
    <n v="0"/>
    <n v="0"/>
    <n v="0"/>
    <n v="0"/>
    <n v="0"/>
    <n v="0"/>
    <n v="0"/>
    <n v="0"/>
    <n v="0"/>
    <n v="0"/>
    <n v="0"/>
    <n v="0"/>
    <n v="0"/>
    <n v="0"/>
    <n v="0"/>
    <n v="0"/>
    <n v="0"/>
    <n v="0"/>
    <n v="0"/>
    <n v="0"/>
    <n v="0"/>
    <n v="0"/>
    <n v="0"/>
    <n v="0"/>
    <n v="0"/>
    <n v="0"/>
    <n v="0"/>
    <n v="0"/>
    <n v="0"/>
    <n v="0"/>
    <n v="0"/>
    <n v="0"/>
    <n v="0"/>
    <n v="0"/>
    <n v="0"/>
    <n v="0"/>
    <n v="1"/>
    <n v="0"/>
    <n v="0"/>
    <n v="0"/>
    <n v="0"/>
    <m/>
    <s v="TB"/>
    <x v="0"/>
    <s v="1880 2nd Ave NW"/>
    <m/>
    <s v="Hickory"/>
    <s v="NC"/>
    <s v="#28681"/>
    <n v="0"/>
    <n v="0"/>
    <n v="0"/>
    <n v="0"/>
    <n v="0"/>
    <n v="2"/>
    <n v="0"/>
    <n v="0"/>
    <n v="0"/>
    <n v="0"/>
    <n v="0"/>
    <n v="2"/>
    <n v="0"/>
    <m/>
    <m/>
    <n v="0"/>
    <n v="2"/>
    <n v="2"/>
    <d v="2025-06-13T00:00:00"/>
    <s v="Voucher turnover results in a different distribution of vouchers. The already tight rental market in rural WNC has been hit hard by Hurricane Helene, raising competition and prices."/>
    <s v="The project has chosen not to use HMIS at this time."/>
    <s v="No"/>
    <m/>
    <n v="0"/>
  </r>
  <r>
    <n v="358"/>
    <s v="NC"/>
    <x v="1"/>
    <s v="NC-503"/>
    <s v="Submitted"/>
    <n v="2025"/>
    <x v="138"/>
    <n v="4426"/>
    <x v="376"/>
    <m/>
    <n v="20967"/>
    <d v="2025-01-29T00:00:00"/>
    <x v="4"/>
    <m/>
    <s v="#379149"/>
    <x v="2"/>
    <s v="C"/>
    <d v="2025-01-29T00:00:00"/>
    <x v="0"/>
    <d v="2025-01-29T00:00:00"/>
    <m/>
    <n v="0"/>
    <n v="0"/>
    <n v="0"/>
    <n v="0"/>
    <n v="0"/>
    <n v="0"/>
    <n v="0"/>
    <n v="0"/>
    <n v="0"/>
    <n v="0"/>
    <n v="0"/>
    <n v="0"/>
    <n v="0"/>
    <n v="0"/>
    <n v="0"/>
    <n v="0"/>
    <n v="0"/>
    <n v="0"/>
    <n v="0"/>
    <n v="0"/>
    <n v="0"/>
    <n v="0"/>
    <n v="0"/>
    <n v="0"/>
    <n v="0"/>
    <n v="0"/>
    <n v="0"/>
    <n v="0"/>
    <n v="0"/>
    <n v="0"/>
    <n v="0"/>
    <n v="0"/>
    <n v="0"/>
    <n v="0"/>
    <n v="0"/>
    <n v="0"/>
    <n v="0"/>
    <n v="1"/>
    <n v="0"/>
    <n v="0"/>
    <n v="0"/>
    <m/>
    <s v="TB"/>
    <x v="0"/>
    <m/>
    <m/>
    <s v="Columbus"/>
    <s v="NC"/>
    <s v="#28722"/>
    <n v="0"/>
    <n v="0"/>
    <n v="0"/>
    <n v="0"/>
    <n v="0"/>
    <n v="1"/>
    <n v="0"/>
    <n v="0"/>
    <n v="0"/>
    <n v="0"/>
    <n v="0"/>
    <n v="1"/>
    <n v="0"/>
    <m/>
    <m/>
    <n v="0"/>
    <n v="1"/>
    <n v="1"/>
    <d v="2025-06-13T00:00:00"/>
    <s v="Voucher turnover results in a different distribution of vouchers."/>
    <s v="The project has chosen not to use HMIS at this time."/>
    <s v="No"/>
    <m/>
    <n v="2"/>
  </r>
  <r>
    <n v="359"/>
    <s v="NC"/>
    <x v="1"/>
    <s v="NC-503"/>
    <s v="Submitted"/>
    <n v="2025"/>
    <x v="178"/>
    <n v="20968"/>
    <x v="377"/>
    <m/>
    <n v="20969"/>
    <d v="2025-01-29T00:00:00"/>
    <x v="1"/>
    <s v="F"/>
    <s v="#379047"/>
    <x v="2"/>
    <s v="C"/>
    <d v="2025-01-29T00:00:00"/>
    <x v="0"/>
    <d v="2025-01-29T00:00:00"/>
    <m/>
    <n v="0"/>
    <n v="0"/>
    <n v="0"/>
    <n v="0"/>
    <n v="0"/>
    <n v="0"/>
    <n v="0"/>
    <n v="0"/>
    <n v="0"/>
    <n v="0"/>
    <n v="0"/>
    <n v="0"/>
    <n v="0"/>
    <n v="0"/>
    <n v="0"/>
    <n v="0"/>
    <n v="0"/>
    <n v="0"/>
    <n v="0"/>
    <n v="0"/>
    <n v="0"/>
    <n v="0"/>
    <n v="0"/>
    <n v="0"/>
    <n v="0"/>
    <n v="0"/>
    <n v="0"/>
    <n v="0"/>
    <n v="0"/>
    <n v="0"/>
    <n v="0"/>
    <n v="0"/>
    <n v="0"/>
    <n v="0"/>
    <n v="0"/>
    <n v="0"/>
    <n v="0"/>
    <n v="0"/>
    <n v="0"/>
    <n v="0"/>
    <n v="1"/>
    <s v="Private"/>
    <s v="SB-S"/>
    <x v="0"/>
    <s v="506 N Lee St"/>
    <m/>
    <s v="Whiteville"/>
    <s v="NC"/>
    <s v="#28472"/>
    <n v="0"/>
    <n v="0"/>
    <n v="0"/>
    <n v="0"/>
    <n v="0"/>
    <n v="0"/>
    <n v="0"/>
    <n v="0"/>
    <n v="0"/>
    <n v="0"/>
    <n v="0"/>
    <n v="0"/>
    <n v="39"/>
    <d v="2025-01-29T00:00:00"/>
    <d v="2025-04-01T00:00:00"/>
    <n v="0"/>
    <n v="29"/>
    <n v="39"/>
    <d v="2025-06-13T00:00:00"/>
    <m/>
    <m/>
    <s v="No"/>
    <m/>
    <n v="2"/>
  </r>
  <r>
    <n v="360"/>
    <s v="NC"/>
    <x v="1"/>
    <s v="NC-503"/>
    <s v="Submitted"/>
    <n v="2025"/>
    <x v="113"/>
    <n v="7395"/>
    <x v="378"/>
    <m/>
    <n v="20970"/>
    <d v="2025-01-29T00:00:00"/>
    <x v="0"/>
    <m/>
    <s v="#379091"/>
    <x v="2"/>
    <s v="C"/>
    <d v="2025-01-29T00:00:00"/>
    <x v="0"/>
    <d v="2025-01-29T00:00:00"/>
    <m/>
    <n v="0"/>
    <n v="0"/>
    <n v="0"/>
    <n v="0"/>
    <n v="0"/>
    <n v="0"/>
    <n v="0"/>
    <n v="0"/>
    <n v="0"/>
    <n v="0"/>
    <n v="0"/>
    <n v="0"/>
    <n v="0"/>
    <n v="0"/>
    <n v="0"/>
    <n v="0"/>
    <n v="0"/>
    <n v="1"/>
    <n v="0"/>
    <n v="0"/>
    <n v="0"/>
    <n v="0"/>
    <n v="0"/>
    <n v="0"/>
    <n v="0"/>
    <n v="0"/>
    <n v="0"/>
    <n v="0"/>
    <n v="0"/>
    <n v="0"/>
    <n v="0"/>
    <n v="0"/>
    <n v="0"/>
    <n v="0"/>
    <n v="0"/>
    <n v="0"/>
    <n v="0"/>
    <n v="0"/>
    <n v="0"/>
    <n v="0"/>
    <n v="0"/>
    <m/>
    <s v="TB"/>
    <x v="0"/>
    <m/>
    <m/>
    <s v="Murfreesboro"/>
    <s v="NC"/>
    <s v="#27855"/>
    <n v="0"/>
    <n v="0"/>
    <n v="0"/>
    <n v="0"/>
    <n v="0"/>
    <n v="1"/>
    <n v="1"/>
    <n v="0"/>
    <n v="0"/>
    <n v="0"/>
    <n v="0"/>
    <n v="1"/>
    <n v="0"/>
    <m/>
    <m/>
    <n v="0"/>
    <n v="1"/>
    <n v="1"/>
    <d v="2025-06-13T00:00:00"/>
    <s v="Voucher turnover results in a different distribution of vouchers."/>
    <s v="The project has chosen not to use HMIS at this time."/>
    <s v="No"/>
    <m/>
    <n v="2"/>
  </r>
  <r>
    <n v="361"/>
    <s v="NC"/>
    <x v="1"/>
    <s v="NC-503"/>
    <s v="Submitted"/>
    <n v="2025"/>
    <x v="73"/>
    <n v="4953"/>
    <x v="379"/>
    <m/>
    <n v="20971"/>
    <d v="2025-01-29T00:00:00"/>
    <x v="1"/>
    <s v="F"/>
    <s v="#379145"/>
    <x v="1"/>
    <s v="C"/>
    <d v="2025-01-29T00:00:00"/>
    <x v="1"/>
    <d v="2025-01-29T00:00:00"/>
    <m/>
    <n v="0"/>
    <n v="0"/>
    <n v="0"/>
    <n v="0"/>
    <n v="0"/>
    <n v="0"/>
    <n v="0"/>
    <n v="0"/>
    <n v="0"/>
    <n v="0"/>
    <n v="0"/>
    <n v="0"/>
    <n v="0"/>
    <n v="0"/>
    <n v="0"/>
    <n v="0"/>
    <n v="0"/>
    <n v="0"/>
    <n v="0"/>
    <n v="0"/>
    <n v="0"/>
    <n v="0"/>
    <n v="0"/>
    <n v="0"/>
    <n v="0"/>
    <n v="0"/>
    <n v="0"/>
    <n v="0"/>
    <n v="0"/>
    <n v="0"/>
    <n v="0"/>
    <n v="0"/>
    <n v="0"/>
    <n v="0"/>
    <n v="0"/>
    <n v="0"/>
    <n v="0"/>
    <n v="0"/>
    <n v="0"/>
    <n v="0"/>
    <n v="1"/>
    <s v="Private"/>
    <s v="SB-S"/>
    <x v="1"/>
    <s v="P.O. Box 474"/>
    <m/>
    <s v="Roxboro"/>
    <s v="NC"/>
    <s v="#27573"/>
    <n v="0"/>
    <n v="0"/>
    <n v="0"/>
    <n v="0"/>
    <n v="0"/>
    <n v="0"/>
    <n v="0"/>
    <n v="0"/>
    <n v="0"/>
    <n v="0"/>
    <n v="0"/>
    <n v="0"/>
    <n v="0"/>
    <m/>
    <m/>
    <n v="1"/>
    <n v="1"/>
    <n v="1"/>
    <d v="2025-06-13T00:00:00"/>
    <m/>
    <m/>
    <s v="No"/>
    <m/>
    <n v="2"/>
  </r>
  <r>
    <n v="362"/>
    <s v="NC"/>
    <x v="1"/>
    <s v="NC-503"/>
    <s v="Submitted"/>
    <n v="2025"/>
    <x v="121"/>
    <n v="20071"/>
    <x v="380"/>
    <m/>
    <n v="20972"/>
    <d v="2025-01-29T00:00:00"/>
    <x v="0"/>
    <m/>
    <s v="#379061"/>
    <x v="2"/>
    <s v="C"/>
    <d v="2025-01-29T00:00:00"/>
    <x v="0"/>
    <d v="2025-01-29T00:00:00"/>
    <m/>
    <n v="0"/>
    <n v="0"/>
    <n v="0"/>
    <n v="0"/>
    <n v="0"/>
    <n v="0"/>
    <n v="0"/>
    <n v="0"/>
    <n v="0"/>
    <n v="0"/>
    <n v="0"/>
    <n v="0"/>
    <n v="0"/>
    <n v="0"/>
    <n v="0"/>
    <n v="0"/>
    <n v="0"/>
    <n v="1"/>
    <n v="0"/>
    <n v="0"/>
    <n v="0"/>
    <n v="0"/>
    <n v="0"/>
    <n v="0"/>
    <n v="0"/>
    <n v="0"/>
    <n v="0"/>
    <n v="0"/>
    <n v="0"/>
    <n v="0"/>
    <n v="0"/>
    <n v="0"/>
    <n v="0"/>
    <n v="0"/>
    <n v="0"/>
    <n v="0"/>
    <n v="0"/>
    <n v="0"/>
    <n v="0"/>
    <n v="0"/>
    <n v="0"/>
    <m/>
    <s v="TB"/>
    <x v="0"/>
    <m/>
    <m/>
    <s v="Wallace"/>
    <s v="NC"/>
    <s v="#28466"/>
    <n v="0"/>
    <n v="0"/>
    <n v="0"/>
    <n v="0"/>
    <n v="0"/>
    <n v="1"/>
    <n v="1"/>
    <n v="0"/>
    <n v="0"/>
    <n v="0"/>
    <n v="0"/>
    <n v="1"/>
    <n v="0"/>
    <m/>
    <m/>
    <n v="0"/>
    <n v="1"/>
    <n v="1"/>
    <d v="2025-06-13T00:00:00"/>
    <s v="Voucher turnover results in a different distribution of vouchers."/>
    <s v="The project has chosen not to use HMIS at this time."/>
    <s v="No"/>
    <m/>
    <n v="2"/>
  </r>
  <r>
    <n v="363"/>
    <s v="NC"/>
    <x v="1"/>
    <s v="NC-503"/>
    <s v="Submitted"/>
    <n v="2025"/>
    <x v="121"/>
    <n v="20071"/>
    <x v="381"/>
    <m/>
    <n v="20973"/>
    <d v="2025-01-29T00:00:00"/>
    <x v="0"/>
    <m/>
    <s v="#379157"/>
    <x v="2"/>
    <s v="C"/>
    <d v="2025-01-29T00:00:00"/>
    <x v="0"/>
    <d v="2025-01-29T00:00:00"/>
    <m/>
    <n v="0"/>
    <n v="0"/>
    <n v="0"/>
    <n v="0"/>
    <n v="0"/>
    <n v="0"/>
    <n v="0"/>
    <n v="0"/>
    <n v="0"/>
    <n v="0"/>
    <n v="0"/>
    <n v="0"/>
    <n v="0"/>
    <n v="0"/>
    <n v="0"/>
    <n v="0"/>
    <n v="0"/>
    <n v="1"/>
    <n v="0"/>
    <n v="0"/>
    <n v="0"/>
    <n v="0"/>
    <n v="0"/>
    <n v="0"/>
    <n v="0"/>
    <n v="0"/>
    <n v="0"/>
    <n v="0"/>
    <n v="0"/>
    <n v="0"/>
    <n v="0"/>
    <n v="0"/>
    <n v="0"/>
    <n v="0"/>
    <n v="0"/>
    <n v="0"/>
    <n v="0"/>
    <n v="0"/>
    <n v="0"/>
    <n v="0"/>
    <n v="0"/>
    <m/>
    <s v="TB"/>
    <x v="0"/>
    <m/>
    <m/>
    <s v="Wallace"/>
    <s v="NC"/>
    <s v="#27320"/>
    <n v="0"/>
    <n v="0"/>
    <n v="0"/>
    <n v="0"/>
    <n v="0"/>
    <n v="1"/>
    <n v="1"/>
    <n v="0"/>
    <n v="0"/>
    <n v="0"/>
    <n v="0"/>
    <n v="1"/>
    <n v="0"/>
    <m/>
    <m/>
    <n v="0"/>
    <n v="1"/>
    <n v="1"/>
    <d v="2025-06-13T00:00:00"/>
    <s v="Voucher turnover results in a different distribution of vouchers."/>
    <s v="The project has chosen not to use HMIS at this time."/>
    <s v="No"/>
    <m/>
    <n v="2"/>
  </r>
  <r>
    <n v="364"/>
    <s v="NC"/>
    <x v="1"/>
    <s v="NC-503"/>
    <s v="Submitted"/>
    <n v="2025"/>
    <x v="140"/>
    <n v="20419"/>
    <x v="382"/>
    <m/>
    <n v="20974"/>
    <d v="2025-01-29T00:00:00"/>
    <x v="4"/>
    <m/>
    <s v="#379077"/>
    <x v="2"/>
    <s v="C"/>
    <d v="2025-01-29T00:00:00"/>
    <x v="0"/>
    <d v="2025-01-29T00:00:00"/>
    <m/>
    <n v="0"/>
    <n v="0"/>
    <n v="0"/>
    <n v="0"/>
    <n v="0"/>
    <n v="0"/>
    <n v="0"/>
    <n v="0"/>
    <n v="0"/>
    <n v="0"/>
    <n v="0"/>
    <n v="0"/>
    <n v="0"/>
    <n v="0"/>
    <n v="0"/>
    <n v="0"/>
    <n v="0"/>
    <n v="0"/>
    <n v="0"/>
    <n v="0"/>
    <n v="0"/>
    <n v="0"/>
    <n v="0"/>
    <n v="0"/>
    <n v="0"/>
    <n v="0"/>
    <n v="0"/>
    <n v="0"/>
    <n v="0"/>
    <n v="0"/>
    <n v="0"/>
    <n v="0"/>
    <n v="0"/>
    <n v="0"/>
    <n v="0"/>
    <n v="0"/>
    <n v="1"/>
    <n v="0"/>
    <n v="0"/>
    <n v="0"/>
    <n v="0"/>
    <m/>
    <s v="TB"/>
    <x v="0"/>
    <s v="100 E Six Forks Rd # 200"/>
    <m/>
    <s v="Raleigh"/>
    <s v="NC"/>
    <s v="#27565"/>
    <n v="0"/>
    <n v="0"/>
    <n v="0"/>
    <n v="0"/>
    <n v="0"/>
    <n v="2"/>
    <n v="0"/>
    <n v="0"/>
    <n v="0"/>
    <n v="0"/>
    <n v="0"/>
    <n v="2"/>
    <n v="0"/>
    <m/>
    <m/>
    <n v="0"/>
    <n v="0"/>
    <n v="2"/>
    <d v="2025-06-13T00:00:00"/>
    <s v="Voucher turnover and de-duplication from NCORR SNOFO projects result in a different distribution of vouchers."/>
    <s v="The project has chosen not to use HMIS at this time."/>
    <s v="No"/>
    <m/>
    <n v="2"/>
  </r>
  <r>
    <n v="365"/>
    <s v="NC"/>
    <x v="1"/>
    <s v="NC-503"/>
    <s v="Submitted"/>
    <n v="2025"/>
    <x v="179"/>
    <n v="20975"/>
    <x v="383"/>
    <m/>
    <n v="20976"/>
    <d v="2025-01-29T00:00:00"/>
    <x v="1"/>
    <s v="V"/>
    <s v="#379003"/>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Taylorsville"/>
    <s v="NC"/>
    <s v="#28681"/>
    <n v="0"/>
    <n v="0"/>
    <n v="0"/>
    <n v="0"/>
    <n v="0"/>
    <n v="0"/>
    <n v="0"/>
    <n v="0"/>
    <n v="0"/>
    <n v="0"/>
    <n v="0"/>
    <n v="0"/>
    <n v="0"/>
    <m/>
    <m/>
    <n v="56"/>
    <n v="56"/>
    <n v="56"/>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66"/>
    <s v="NC"/>
    <x v="1"/>
    <s v="NC-503"/>
    <s v="Submitted"/>
    <n v="2025"/>
    <x v="179"/>
    <n v="20975"/>
    <x v="384"/>
    <m/>
    <n v="20977"/>
    <d v="2025-01-29T00:00:00"/>
    <x v="1"/>
    <s v="V"/>
    <s v="#379023"/>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Valdese"/>
    <s v="NC"/>
    <s v="#28690"/>
    <n v="0"/>
    <n v="0"/>
    <n v="0"/>
    <n v="0"/>
    <n v="0"/>
    <n v="0"/>
    <n v="0"/>
    <n v="0"/>
    <n v="0"/>
    <n v="0"/>
    <n v="0"/>
    <n v="0"/>
    <n v="0"/>
    <m/>
    <m/>
    <n v="239"/>
    <n v="239"/>
    <n v="239"/>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67"/>
    <s v="NC"/>
    <x v="1"/>
    <s v="NC-503"/>
    <s v="Submitted"/>
    <n v="2025"/>
    <x v="179"/>
    <n v="20975"/>
    <x v="385"/>
    <m/>
    <n v="20978"/>
    <d v="2025-01-29T00:00:00"/>
    <x v="1"/>
    <s v="V"/>
    <s v="#379025"/>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Concord"/>
    <s v="NC"/>
    <s v="#28027"/>
    <n v="0"/>
    <n v="0"/>
    <n v="0"/>
    <n v="0"/>
    <n v="0"/>
    <n v="0"/>
    <n v="0"/>
    <n v="0"/>
    <n v="0"/>
    <n v="0"/>
    <n v="0"/>
    <n v="0"/>
    <n v="0"/>
    <m/>
    <m/>
    <n v="114"/>
    <n v="114"/>
    <n v="114"/>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68"/>
    <s v="NC"/>
    <x v="1"/>
    <s v="NC-503"/>
    <s v="Submitted"/>
    <n v="2025"/>
    <x v="179"/>
    <n v="20975"/>
    <x v="386"/>
    <m/>
    <n v="20979"/>
    <d v="2025-01-29T00:00:00"/>
    <x v="1"/>
    <s v="V"/>
    <s v="#37902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633"/>
    <n v="0"/>
    <n v="0"/>
    <n v="0"/>
    <n v="0"/>
    <n v="0"/>
    <n v="0"/>
    <n v="0"/>
    <n v="0"/>
    <n v="0"/>
    <n v="0"/>
    <n v="0"/>
    <n v="0"/>
    <n v="0"/>
    <m/>
    <m/>
    <n v="235"/>
    <n v="235"/>
    <n v="235"/>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69"/>
    <s v="NC"/>
    <x v="1"/>
    <s v="NC-503"/>
    <s v="Submitted"/>
    <n v="2025"/>
    <x v="179"/>
    <n v="20975"/>
    <x v="387"/>
    <m/>
    <n v="20980"/>
    <d v="2025-01-29T00:00:00"/>
    <x v="1"/>
    <s v="V"/>
    <s v="#379035"/>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601"/>
    <n v="0"/>
    <n v="0"/>
    <n v="0"/>
    <n v="0"/>
    <n v="0"/>
    <n v="0"/>
    <n v="0"/>
    <n v="0"/>
    <n v="0"/>
    <n v="0"/>
    <n v="0"/>
    <n v="0"/>
    <n v="0"/>
    <m/>
    <m/>
    <n v="230"/>
    <n v="230"/>
    <n v="230"/>
    <d v="2025-06-13T00:00:00"/>
    <m/>
    <m/>
    <s v="Yes"/>
    <s v="Helene September 2024"/>
    <n v="2"/>
  </r>
  <r>
    <n v="370"/>
    <s v="NC"/>
    <x v="1"/>
    <s v="NC-503"/>
    <s v="Submitted"/>
    <n v="2025"/>
    <x v="179"/>
    <n v="20975"/>
    <x v="388"/>
    <m/>
    <n v="20981"/>
    <d v="2025-01-29T00:00:00"/>
    <x v="1"/>
    <s v="V"/>
    <s v="#37909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Cherokee"/>
    <s v="NC"/>
    <s v="#28719"/>
    <n v="0"/>
    <n v="0"/>
    <n v="0"/>
    <n v="0"/>
    <n v="0"/>
    <n v="0"/>
    <n v="0"/>
    <n v="0"/>
    <n v="0"/>
    <n v="0"/>
    <n v="0"/>
    <n v="0"/>
    <n v="0"/>
    <m/>
    <m/>
    <n v="23"/>
    <n v="23"/>
    <n v="23"/>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1"/>
    <s v="NC"/>
    <x v="1"/>
    <s v="NC-503"/>
    <s v="Submitted"/>
    <n v="2025"/>
    <x v="179"/>
    <n v="20975"/>
    <x v="389"/>
    <m/>
    <n v="20982"/>
    <d v="2025-01-29T00:00:00"/>
    <x v="1"/>
    <s v="V"/>
    <s v="#379075"/>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Robbinsville"/>
    <s v="NC"/>
    <s v="#28771"/>
    <n v="0"/>
    <n v="0"/>
    <n v="0"/>
    <n v="0"/>
    <n v="0"/>
    <n v="0"/>
    <n v="0"/>
    <n v="0"/>
    <n v="0"/>
    <n v="0"/>
    <n v="0"/>
    <n v="0"/>
    <n v="0"/>
    <m/>
    <m/>
    <n v="1"/>
    <n v="1"/>
    <n v="1"/>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2"/>
    <s v="NC"/>
    <x v="1"/>
    <s v="NC-503"/>
    <s v="Submitted"/>
    <n v="2025"/>
    <x v="179"/>
    <n v="20975"/>
    <x v="390"/>
    <m/>
    <n v="20983"/>
    <d v="2025-01-29T00:00:00"/>
    <x v="1"/>
    <s v="V"/>
    <s v="#37908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m/>
    <m/>
    <s v="Hazelwood"/>
    <s v="NC"/>
    <s v="#28738"/>
    <n v="0"/>
    <n v="0"/>
    <n v="0"/>
    <n v="0"/>
    <n v="0"/>
    <n v="0"/>
    <n v="0"/>
    <n v="0"/>
    <n v="0"/>
    <n v="0"/>
    <n v="0"/>
    <n v="0"/>
    <n v="0"/>
    <m/>
    <m/>
    <n v="279"/>
    <n v="279"/>
    <n v="279"/>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3"/>
    <s v="NC"/>
    <x v="1"/>
    <s v="NC-503"/>
    <s v="Submitted"/>
    <n v="2025"/>
    <x v="179"/>
    <n v="20975"/>
    <x v="391"/>
    <m/>
    <n v="20984"/>
    <d v="2025-01-29T00:00:00"/>
    <x v="1"/>
    <s v="V"/>
    <s v="#37908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39"/>
    <n v="0"/>
    <n v="0"/>
    <n v="0"/>
    <n v="0"/>
    <n v="0"/>
    <n v="0"/>
    <n v="0"/>
    <n v="0"/>
    <n v="0"/>
    <n v="0"/>
    <n v="0"/>
    <n v="0"/>
    <n v="0"/>
    <m/>
    <m/>
    <n v="392"/>
    <n v="392"/>
    <n v="392"/>
    <d v="2025-06-13T00:00:00"/>
    <m/>
    <m/>
    <s v="Yes"/>
    <s v="Helene September 2024"/>
    <n v="2"/>
  </r>
  <r>
    <n v="374"/>
    <s v="NC"/>
    <x v="1"/>
    <s v="NC-503"/>
    <s v="Submitted"/>
    <n v="2025"/>
    <x v="179"/>
    <n v="20975"/>
    <x v="392"/>
    <m/>
    <n v="20985"/>
    <d v="2025-01-29T00:00:00"/>
    <x v="1"/>
    <s v="V"/>
    <s v="#37909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625"/>
    <n v="0"/>
    <n v="0"/>
    <n v="0"/>
    <n v="0"/>
    <n v="0"/>
    <n v="0"/>
    <n v="0"/>
    <n v="0"/>
    <n v="0"/>
    <n v="0"/>
    <n v="0"/>
    <n v="0"/>
    <n v="0"/>
    <m/>
    <m/>
    <n v="137"/>
    <n v="137"/>
    <n v="137"/>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5"/>
    <s v="NC"/>
    <x v="1"/>
    <s v="NC-503"/>
    <s v="Submitted"/>
    <n v="2025"/>
    <x v="179"/>
    <n v="20975"/>
    <x v="393"/>
    <m/>
    <n v="20986"/>
    <d v="2025-01-29T00:00:00"/>
    <x v="1"/>
    <s v="V"/>
    <s v="#37909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79"/>
    <n v="0"/>
    <n v="0"/>
    <n v="0"/>
    <n v="0"/>
    <n v="0"/>
    <n v="0"/>
    <n v="0"/>
    <n v="0"/>
    <n v="0"/>
    <n v="0"/>
    <n v="0"/>
    <n v="0"/>
    <n v="0"/>
    <m/>
    <m/>
    <n v="69"/>
    <n v="69"/>
    <n v="69"/>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6"/>
    <s v="NC"/>
    <x v="1"/>
    <s v="NC-503"/>
    <s v="Submitted"/>
    <n v="2025"/>
    <x v="179"/>
    <n v="20975"/>
    <x v="394"/>
    <m/>
    <n v="20987"/>
    <d v="2025-01-29T00:00:00"/>
    <x v="1"/>
    <s v="V"/>
    <s v="#37902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633"/>
    <n v="0"/>
    <n v="0"/>
    <n v="0"/>
    <n v="0"/>
    <n v="0"/>
    <n v="0"/>
    <n v="0"/>
    <n v="0"/>
    <n v="0"/>
    <n v="0"/>
    <n v="0"/>
    <n v="0"/>
    <n v="0"/>
    <m/>
    <m/>
    <n v="23"/>
    <n v="23"/>
    <n v="23"/>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7"/>
    <s v="NC"/>
    <x v="1"/>
    <s v="NC-503"/>
    <s v="Submitted"/>
    <n v="2025"/>
    <x v="179"/>
    <n v="20975"/>
    <x v="395"/>
    <m/>
    <n v="20988"/>
    <d v="2025-01-29T00:00:00"/>
    <x v="1"/>
    <s v="V"/>
    <s v="#379111"/>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52"/>
    <n v="0"/>
    <n v="0"/>
    <n v="0"/>
    <n v="0"/>
    <n v="0"/>
    <n v="0"/>
    <n v="0"/>
    <n v="0"/>
    <n v="0"/>
    <n v="0"/>
    <n v="0"/>
    <n v="0"/>
    <n v="0"/>
    <m/>
    <m/>
    <n v="148"/>
    <n v="148"/>
    <n v="148"/>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8"/>
    <s v="NC"/>
    <x v="1"/>
    <s v="NC-503"/>
    <s v="Submitted"/>
    <n v="2025"/>
    <x v="179"/>
    <n v="20975"/>
    <x v="396"/>
    <m/>
    <n v="20989"/>
    <d v="2025-01-29T00:00:00"/>
    <x v="1"/>
    <s v="V"/>
    <s v="#379115"/>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02"/>
    <n v="0"/>
    <n v="0"/>
    <n v="0"/>
    <n v="0"/>
    <n v="0"/>
    <n v="0"/>
    <n v="0"/>
    <n v="0"/>
    <n v="0"/>
    <n v="0"/>
    <n v="0"/>
    <n v="0"/>
    <n v="0"/>
    <m/>
    <m/>
    <n v="50"/>
    <n v="50"/>
    <n v="50"/>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79"/>
    <s v="NC"/>
    <x v="1"/>
    <s v="NC-503"/>
    <s v="Submitted"/>
    <n v="2025"/>
    <x v="179"/>
    <n v="20975"/>
    <x v="397"/>
    <m/>
    <n v="20990"/>
    <d v="2025-01-29T00:00:00"/>
    <x v="1"/>
    <s v="V"/>
    <s v="#37912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7804"/>
    <n v="0"/>
    <n v="0"/>
    <n v="0"/>
    <n v="0"/>
    <n v="0"/>
    <n v="0"/>
    <n v="0"/>
    <n v="0"/>
    <n v="0"/>
    <n v="0"/>
    <n v="0"/>
    <n v="0"/>
    <n v="0"/>
    <m/>
    <m/>
    <n v="17"/>
    <n v="17"/>
    <n v="17"/>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0"/>
    <s v="NC"/>
    <x v="1"/>
    <s v="NC-503"/>
    <s v="Submitted"/>
    <n v="2025"/>
    <x v="179"/>
    <n v="20975"/>
    <x v="398"/>
    <m/>
    <n v="20991"/>
    <d v="2025-01-29T00:00:00"/>
    <x v="1"/>
    <s v="V"/>
    <s v="#37914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59"/>
    <n v="0"/>
    <n v="0"/>
    <n v="0"/>
    <n v="0"/>
    <n v="0"/>
    <n v="0"/>
    <n v="0"/>
    <n v="0"/>
    <n v="0"/>
    <n v="0"/>
    <n v="0"/>
    <n v="0"/>
    <n v="0"/>
    <m/>
    <m/>
    <n v="25"/>
    <n v="25"/>
    <n v="25"/>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1"/>
    <s v="NC"/>
    <x v="1"/>
    <s v="NC-503"/>
    <s v="Submitted"/>
    <n v="2025"/>
    <x v="179"/>
    <n v="20975"/>
    <x v="399"/>
    <m/>
    <n v="20992"/>
    <d v="2025-01-29T00:00:00"/>
    <x v="1"/>
    <s v="V"/>
    <s v="#37915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147"/>
    <n v="0"/>
    <n v="0"/>
    <n v="0"/>
    <n v="0"/>
    <n v="0"/>
    <n v="0"/>
    <n v="0"/>
    <n v="0"/>
    <n v="0"/>
    <n v="0"/>
    <n v="0"/>
    <n v="0"/>
    <n v="0"/>
    <m/>
    <m/>
    <n v="29"/>
    <n v="29"/>
    <n v="29"/>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2"/>
    <s v="NC"/>
    <x v="1"/>
    <s v="NC-503"/>
    <s v="Submitted"/>
    <n v="2025"/>
    <x v="179"/>
    <n v="20975"/>
    <x v="400"/>
    <m/>
    <n v="20993"/>
    <d v="2025-01-29T00:00:00"/>
    <x v="1"/>
    <s v="V"/>
    <s v="#379161"/>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139"/>
    <n v="0"/>
    <n v="0"/>
    <n v="0"/>
    <n v="0"/>
    <n v="0"/>
    <n v="0"/>
    <n v="0"/>
    <n v="0"/>
    <n v="0"/>
    <n v="0"/>
    <n v="0"/>
    <n v="0"/>
    <n v="0"/>
    <m/>
    <m/>
    <n v="275"/>
    <n v="275"/>
    <n v="275"/>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3"/>
    <s v="NC"/>
    <x v="1"/>
    <s v="NC-503"/>
    <s v="Submitted"/>
    <n v="2025"/>
    <x v="179"/>
    <n v="20975"/>
    <x v="401"/>
    <m/>
    <n v="20994"/>
    <d v="2025-01-29T00:00:00"/>
    <x v="1"/>
    <s v="V"/>
    <s v="#37916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001"/>
    <n v="0"/>
    <n v="0"/>
    <n v="0"/>
    <n v="0"/>
    <n v="0"/>
    <n v="0"/>
    <n v="0"/>
    <n v="0"/>
    <n v="0"/>
    <n v="0"/>
    <n v="0"/>
    <n v="0"/>
    <n v="0"/>
    <m/>
    <m/>
    <n v="8"/>
    <n v="8"/>
    <n v="8"/>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4"/>
    <s v="NC"/>
    <x v="1"/>
    <s v="NC-503"/>
    <s v="Submitted"/>
    <n v="2025"/>
    <x v="179"/>
    <n v="20975"/>
    <x v="402"/>
    <m/>
    <n v="20995"/>
    <d v="2025-01-29T00:00:00"/>
    <x v="1"/>
    <s v="V"/>
    <s v="#379173"/>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13"/>
    <n v="0"/>
    <n v="0"/>
    <n v="0"/>
    <n v="0"/>
    <n v="0"/>
    <n v="0"/>
    <n v="0"/>
    <n v="0"/>
    <n v="0"/>
    <n v="0"/>
    <n v="0"/>
    <n v="0"/>
    <n v="0"/>
    <m/>
    <m/>
    <n v="24"/>
    <n v="24"/>
    <n v="24"/>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5"/>
    <s v="NC"/>
    <x v="1"/>
    <s v="NC-503"/>
    <s v="Submitted"/>
    <n v="2025"/>
    <x v="179"/>
    <n v="20975"/>
    <x v="403"/>
    <m/>
    <n v="20996"/>
    <d v="2025-01-29T00:00:00"/>
    <x v="1"/>
    <s v="V"/>
    <s v="#379175"/>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712"/>
    <n v="0"/>
    <n v="0"/>
    <n v="0"/>
    <n v="0"/>
    <n v="0"/>
    <n v="0"/>
    <n v="0"/>
    <n v="0"/>
    <n v="0"/>
    <n v="0"/>
    <n v="0"/>
    <n v="0"/>
    <n v="0"/>
    <m/>
    <m/>
    <n v="43"/>
    <n v="43"/>
    <n v="43"/>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6"/>
    <s v="NC"/>
    <x v="1"/>
    <s v="NC-503"/>
    <s v="Submitted"/>
    <n v="2025"/>
    <x v="179"/>
    <n v="20975"/>
    <x v="404"/>
    <m/>
    <n v="20997"/>
    <d v="2025-01-29T00:00:00"/>
    <x v="1"/>
    <s v="V"/>
    <s v="#379179"/>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8079"/>
    <n v="0"/>
    <n v="0"/>
    <n v="0"/>
    <n v="0"/>
    <n v="0"/>
    <n v="0"/>
    <n v="0"/>
    <n v="0"/>
    <n v="0"/>
    <n v="0"/>
    <n v="0"/>
    <n v="0"/>
    <n v="0"/>
    <m/>
    <m/>
    <n v="17"/>
    <n v="17"/>
    <n v="17"/>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7"/>
    <s v="NC"/>
    <x v="1"/>
    <s v="NC-503"/>
    <s v="Submitted"/>
    <n v="2025"/>
    <x v="179"/>
    <n v="20975"/>
    <x v="405"/>
    <m/>
    <n v="20998"/>
    <d v="2025-01-29T00:00:00"/>
    <x v="1"/>
    <s v="V"/>
    <s v="#379197"/>
    <x v="2"/>
    <s v="C"/>
    <d v="2025-01-29T00:00:00"/>
    <x v="0"/>
    <d v="2025-01-29T00:00:00"/>
    <m/>
    <n v="0"/>
    <n v="0"/>
    <n v="0"/>
    <n v="0"/>
    <n v="0"/>
    <n v="0"/>
    <n v="0"/>
    <n v="0"/>
    <n v="0"/>
    <n v="0"/>
    <n v="0"/>
    <n v="0"/>
    <n v="0"/>
    <n v="0"/>
    <n v="0"/>
    <n v="0"/>
    <n v="0"/>
    <n v="0"/>
    <n v="0"/>
    <n v="0"/>
    <n v="0"/>
    <n v="0"/>
    <n v="0"/>
    <n v="0"/>
    <n v="0"/>
    <n v="0"/>
    <n v="0"/>
    <n v="0"/>
    <n v="0"/>
    <n v="0"/>
    <n v="0"/>
    <n v="0"/>
    <n v="0"/>
    <n v="0"/>
    <n v="0"/>
    <n v="0"/>
    <n v="0"/>
    <n v="0"/>
    <n v="0"/>
    <n v="0"/>
    <n v="1"/>
    <s v="FEMA"/>
    <s v="TB"/>
    <x v="0"/>
    <s v="1636 Gold Star Drive Raleigh NC"/>
    <m/>
    <s v="Raleigh"/>
    <s v="NC"/>
    <s v="#27055"/>
    <n v="0"/>
    <n v="0"/>
    <n v="0"/>
    <n v="0"/>
    <n v="0"/>
    <n v="0"/>
    <n v="0"/>
    <n v="0"/>
    <n v="0"/>
    <n v="0"/>
    <n v="0"/>
    <n v="0"/>
    <n v="0"/>
    <m/>
    <m/>
    <n v="1"/>
    <n v="1"/>
    <n v="1"/>
    <d v="2025-06-13T00:00:00"/>
    <s v="This TSA project is a temporary hotel sheltering operation as a between FEMA and the North Carolina Emergency Management department. There is no set inventory but used as needed by families experiencing homelessness after Hurricane Helene. We are reporting this for each impacted county to provide better local data."/>
    <m/>
    <s v="Yes"/>
    <s v="Helene September 2024"/>
    <n v="2"/>
  </r>
  <r>
    <n v="388"/>
    <s v="NC"/>
    <x v="1"/>
    <s v="NC-503"/>
    <s v="Submitted"/>
    <n v="2025"/>
    <x v="40"/>
    <n v="4442"/>
    <x v="406"/>
    <m/>
    <n v="20999"/>
    <d v="2025-01-29T00:00:00"/>
    <x v="1"/>
    <s v="V"/>
    <s v="#379035"/>
    <x v="2"/>
    <s v="C"/>
    <d v="2025-01-29T00:00:00"/>
    <x v="0"/>
    <d v="2025-01-29T00:00:00"/>
    <m/>
    <n v="0"/>
    <n v="0"/>
    <n v="0"/>
    <n v="0"/>
    <n v="0"/>
    <n v="0"/>
    <n v="0"/>
    <n v="0"/>
    <n v="0"/>
    <n v="0"/>
    <n v="0"/>
    <n v="0"/>
    <n v="0"/>
    <n v="0"/>
    <n v="0"/>
    <n v="0"/>
    <n v="0"/>
    <n v="0"/>
    <n v="0"/>
    <n v="0"/>
    <n v="0"/>
    <n v="0"/>
    <n v="0"/>
    <n v="0"/>
    <n v="0"/>
    <n v="0"/>
    <n v="0"/>
    <n v="0"/>
    <n v="0"/>
    <n v="0"/>
    <n v="0"/>
    <n v="0"/>
    <n v="0"/>
    <n v="0"/>
    <n v="0"/>
    <n v="0"/>
    <n v="0"/>
    <n v="0"/>
    <n v="0"/>
    <n v="0"/>
    <n v="1"/>
    <s v="Local/private"/>
    <s v="TB"/>
    <x v="0"/>
    <s v="112 2nd Ave SE"/>
    <m/>
    <s v="Hickory"/>
    <s v="NC"/>
    <s v="#28602"/>
    <n v="0"/>
    <n v="0"/>
    <n v="0"/>
    <n v="0"/>
    <n v="0"/>
    <n v="0"/>
    <n v="0"/>
    <n v="0"/>
    <n v="0"/>
    <n v="0"/>
    <n v="0"/>
    <n v="0"/>
    <n v="0"/>
    <m/>
    <m/>
    <n v="4"/>
    <n v="4"/>
    <n v="4"/>
    <d v="2025-06-13T00:00:00"/>
    <m/>
    <m/>
    <s v="No"/>
    <m/>
    <n v="2"/>
  </r>
  <r>
    <n v="1"/>
    <s v="NC"/>
    <x v="2"/>
    <s v="NC-513"/>
    <s v="Submitted"/>
    <n v="2025"/>
    <x v="180"/>
    <n v="229"/>
    <x v="407"/>
    <m/>
    <n v="231"/>
    <d v="2025-01-27T00:00:00"/>
    <x v="1"/>
    <s v="F"/>
    <s v="#370552"/>
    <x v="0"/>
    <s v="C"/>
    <d v="2024-04-05T00:00:00"/>
    <x v="0"/>
    <d v="1998-05-01T00:00:00"/>
    <m/>
    <n v="1"/>
    <n v="0"/>
    <n v="0"/>
    <n v="0"/>
    <n v="0"/>
    <n v="0"/>
    <n v="0"/>
    <n v="0"/>
    <n v="0"/>
    <n v="0"/>
    <n v="0"/>
    <n v="0"/>
    <n v="0"/>
    <n v="0"/>
    <n v="0"/>
    <n v="0"/>
    <n v="0"/>
    <n v="0"/>
    <n v="0"/>
    <n v="0"/>
    <n v="0"/>
    <n v="0"/>
    <n v="0"/>
    <n v="0"/>
    <n v="0"/>
    <n v="0"/>
    <n v="0"/>
    <n v="0"/>
    <n v="0"/>
    <n v="0"/>
    <n v="0"/>
    <n v="0"/>
    <n v="0"/>
    <n v="0"/>
    <n v="0"/>
    <n v="0"/>
    <n v="0"/>
    <n v="0"/>
    <n v="0"/>
    <n v="0"/>
    <n v="0"/>
    <m/>
    <s v="SB-S"/>
    <x v="0"/>
    <s v="2505 Homestead Rd"/>
    <m/>
    <s v="Chapel Hill"/>
    <s v="NC"/>
    <s v="#27516"/>
    <n v="0"/>
    <n v="0"/>
    <n v="0"/>
    <n v="0"/>
    <n v="0"/>
    <n v="14"/>
    <n v="0"/>
    <n v="0"/>
    <n v="0"/>
    <n v="0"/>
    <n v="0"/>
    <n v="14"/>
    <n v="0"/>
    <m/>
    <m/>
    <n v="0"/>
    <n v="12"/>
    <n v="14"/>
    <d v="2025-06-06T00:00:00"/>
    <s v="While following up on referrals, there can be slight delay before the next intake is able to be conducted. This project regularly has over 80% occupancy."/>
    <m/>
    <s v="No"/>
    <m/>
    <n v="2"/>
  </r>
  <r>
    <n v="2"/>
    <s v="NC"/>
    <x v="2"/>
    <s v="NC-513"/>
    <s v="Submitted"/>
    <n v="2025"/>
    <x v="181"/>
    <n v="7489"/>
    <x v="408"/>
    <m/>
    <n v="5461"/>
    <d v="2025-01-27T00:00:00"/>
    <x v="2"/>
    <m/>
    <s v="#379135"/>
    <x v="0"/>
    <s v="C"/>
    <d v="2024-01-24T00:00:00"/>
    <x v="0"/>
    <d v="2010-01-01T00:00:00"/>
    <m/>
    <n v="0"/>
    <n v="0"/>
    <n v="0"/>
    <n v="0"/>
    <n v="0"/>
    <n v="0"/>
    <n v="0"/>
    <n v="0"/>
    <n v="0"/>
    <n v="0"/>
    <n v="0"/>
    <n v="0"/>
    <n v="0"/>
    <n v="0"/>
    <n v="0"/>
    <n v="0"/>
    <n v="0"/>
    <n v="0"/>
    <n v="1"/>
    <n v="0"/>
    <n v="0"/>
    <n v="0"/>
    <n v="0"/>
    <n v="0"/>
    <n v="0"/>
    <n v="0"/>
    <n v="0"/>
    <n v="0"/>
    <n v="0"/>
    <n v="0"/>
    <n v="0"/>
    <n v="0"/>
    <n v="0"/>
    <n v="0"/>
    <n v="0"/>
    <n v="0"/>
    <n v="0"/>
    <n v="0"/>
    <n v="0"/>
    <n v="0"/>
    <n v="0"/>
    <m/>
    <s v="TB"/>
    <x v="0"/>
    <s v="3710 University Drive, St#218"/>
    <m/>
    <s v="Durham"/>
    <s v="NC"/>
    <s v="#27278"/>
    <n v="0"/>
    <n v="0"/>
    <n v="0"/>
    <n v="0"/>
    <n v="0"/>
    <n v="2"/>
    <n v="2"/>
    <n v="0"/>
    <n v="0"/>
    <n v="0"/>
    <n v="0"/>
    <n v="2"/>
    <n v="0"/>
    <m/>
    <m/>
    <n v="0"/>
    <n v="2"/>
    <n v="2"/>
    <d v="2025-06-06T00:00:00"/>
    <s v="SSVF funding not dedicated by CoC, PIT night and this project happened to have same number of Veterans moved in Orange County."/>
    <m/>
    <s v="No"/>
    <m/>
    <n v="2"/>
  </r>
  <r>
    <n v="3"/>
    <s v="NC"/>
    <x v="2"/>
    <s v="NC-513"/>
    <s v="Submitted"/>
    <n v="2025"/>
    <x v="180"/>
    <n v="229"/>
    <x v="409"/>
    <m/>
    <n v="6660"/>
    <d v="2025-01-27T00:00:00"/>
    <x v="3"/>
    <m/>
    <s v="#379135"/>
    <x v="0"/>
    <s v="C"/>
    <d v="2021-07-01T00:00:00"/>
    <x v="0"/>
    <d v="2015-09-23T00:00:00"/>
    <m/>
    <n v="0"/>
    <n v="0"/>
    <n v="0"/>
    <n v="0"/>
    <n v="0"/>
    <n v="0"/>
    <n v="0"/>
    <n v="0"/>
    <n v="0"/>
    <n v="0"/>
    <n v="0"/>
    <n v="0"/>
    <n v="0"/>
    <n v="0"/>
    <n v="0"/>
    <n v="0"/>
    <n v="0"/>
    <n v="0"/>
    <n v="0"/>
    <n v="0"/>
    <n v="0"/>
    <n v="0"/>
    <n v="0"/>
    <n v="0"/>
    <n v="0"/>
    <n v="0"/>
    <n v="0"/>
    <n v="0"/>
    <n v="0"/>
    <n v="0"/>
    <n v="0"/>
    <n v="0"/>
    <n v="0"/>
    <n v="0"/>
    <n v="0"/>
    <n v="0"/>
    <n v="0"/>
    <n v="0"/>
    <n v="0"/>
    <n v="0"/>
    <n v="1"/>
    <s v="Private and local funding"/>
    <s v="SB-S"/>
    <x v="0"/>
    <s v="1315 Martin Luther King Jr Blvd"/>
    <m/>
    <s v="Chapel Hill"/>
    <s v="NC"/>
    <s v="#27514"/>
    <n v="0"/>
    <n v="0"/>
    <n v="0"/>
    <n v="0"/>
    <n v="0"/>
    <n v="52"/>
    <n v="0"/>
    <n v="0"/>
    <n v="0"/>
    <n v="0"/>
    <n v="0"/>
    <n v="52"/>
    <n v="0"/>
    <m/>
    <m/>
    <n v="0"/>
    <n v="47"/>
    <n v="52"/>
    <d v="2025-06-06T00:00:00"/>
    <m/>
    <m/>
    <s v="No"/>
    <m/>
    <n v="2"/>
  </r>
  <r>
    <n v="4"/>
    <s v="NC"/>
    <x v="2"/>
    <s v="NC-513"/>
    <s v="Submitted"/>
    <n v="2025"/>
    <x v="180"/>
    <n v="229"/>
    <x v="410"/>
    <m/>
    <n v="6954"/>
    <d v="2025-01-27T00:00:00"/>
    <x v="1"/>
    <s v="F"/>
    <s v="#379135"/>
    <x v="0"/>
    <s v="C"/>
    <d v="2024-11-01T00:00:00"/>
    <x v="0"/>
    <d v="2015-10-01T00:00:00"/>
    <m/>
    <n v="0"/>
    <n v="0"/>
    <n v="0"/>
    <n v="0"/>
    <n v="0"/>
    <n v="0"/>
    <n v="0"/>
    <n v="0"/>
    <n v="0"/>
    <n v="0"/>
    <n v="0"/>
    <n v="0"/>
    <n v="0"/>
    <n v="0"/>
    <n v="0"/>
    <n v="0"/>
    <n v="0"/>
    <n v="0"/>
    <n v="0"/>
    <n v="0"/>
    <n v="0"/>
    <n v="0"/>
    <n v="0"/>
    <n v="0"/>
    <n v="0"/>
    <n v="0"/>
    <n v="0"/>
    <n v="0"/>
    <n v="0"/>
    <n v="0"/>
    <n v="0"/>
    <n v="0"/>
    <n v="0"/>
    <n v="0"/>
    <n v="0"/>
    <n v="0"/>
    <n v="0"/>
    <n v="0"/>
    <n v="0"/>
    <n v="0"/>
    <n v="1"/>
    <m/>
    <s v="SB-S"/>
    <x v="0"/>
    <s v="1315 Martin Luther King Jr Blvd"/>
    <m/>
    <s v="Chapel Hill"/>
    <s v="NC"/>
    <s v="#27514"/>
    <n v="0"/>
    <n v="0"/>
    <n v="0"/>
    <n v="0"/>
    <n v="0"/>
    <n v="0"/>
    <n v="0"/>
    <n v="0"/>
    <n v="0"/>
    <n v="0"/>
    <n v="0"/>
    <n v="0"/>
    <n v="17"/>
    <d v="2024-11-01T00:00:00"/>
    <d v="2025-03-31T00:00:00"/>
    <n v="0"/>
    <n v="15"/>
    <n v="17"/>
    <d v="2025-06-06T00:00:00"/>
    <s v="This project was able to acquire one more cot this year and operate every night during the winter instead of on an ad hoc basis due to cold weather."/>
    <m/>
    <s v="No"/>
    <m/>
    <n v="2"/>
  </r>
  <r>
    <n v="5"/>
    <s v="NC"/>
    <x v="2"/>
    <s v="NC-513"/>
    <s v="Submitted"/>
    <n v="2025"/>
    <x v="180"/>
    <n v="229"/>
    <x v="411"/>
    <m/>
    <n v="7084"/>
    <d v="2025-01-27T00:00:00"/>
    <x v="1"/>
    <s v="F"/>
    <s v="#379135"/>
    <x v="0"/>
    <s v="C"/>
    <d v="2024-01-24T00:00:00"/>
    <x v="0"/>
    <d v="2016-10-01T00:00:00"/>
    <m/>
    <n v="1"/>
    <n v="0"/>
    <n v="0"/>
    <n v="0"/>
    <n v="0"/>
    <n v="0"/>
    <n v="0"/>
    <n v="0"/>
    <n v="0"/>
    <n v="0"/>
    <n v="0"/>
    <n v="0"/>
    <n v="0"/>
    <n v="0"/>
    <n v="0"/>
    <n v="0"/>
    <n v="0"/>
    <n v="0"/>
    <n v="0"/>
    <n v="0"/>
    <n v="0"/>
    <n v="0"/>
    <n v="0"/>
    <n v="0"/>
    <n v="0"/>
    <n v="0"/>
    <n v="0"/>
    <n v="0"/>
    <n v="0"/>
    <n v="0"/>
    <n v="0"/>
    <n v="0"/>
    <n v="0"/>
    <n v="0"/>
    <n v="0"/>
    <n v="0"/>
    <n v="0"/>
    <n v="0"/>
    <n v="0"/>
    <n v="0"/>
    <n v="0"/>
    <m/>
    <s v="SB-S"/>
    <x v="0"/>
    <s v="2505 Homestead Rd"/>
    <m/>
    <s v="Chapel Hill"/>
    <s v="NC"/>
    <s v="#27516"/>
    <n v="28"/>
    <n v="8"/>
    <n v="0"/>
    <n v="0"/>
    <n v="0"/>
    <n v="4"/>
    <n v="0"/>
    <n v="0"/>
    <n v="0"/>
    <n v="0"/>
    <n v="0"/>
    <n v="32"/>
    <n v="0"/>
    <m/>
    <m/>
    <n v="0"/>
    <n v="12"/>
    <n v="32"/>
    <d v="2025-06-06T00:00:00"/>
    <s v="The unit utilization is 63% (5 of 8) but bed utilization looks lower because the household types are separated. Each family stays in their own bedroom. Each bedroom may have 4 beds, but the number of people in the family may be as few as 2. The community has also identified coordination between the Housing Helpline and the family shelter as a key area for improvement."/>
    <m/>
    <s v="No"/>
    <m/>
    <n v="2"/>
  </r>
  <r>
    <n v="6"/>
    <s v="NC"/>
    <x v="2"/>
    <s v="NC-513"/>
    <s v="Submitted"/>
    <n v="2025"/>
    <x v="180"/>
    <n v="229"/>
    <x v="412"/>
    <m/>
    <n v="7251"/>
    <d v="2025-01-27T00:00:00"/>
    <x v="0"/>
    <m/>
    <s v="#379135"/>
    <x v="0"/>
    <s v="C"/>
    <d v="2023-01-25T00:00:00"/>
    <x v="0"/>
    <d v="2016-11-01T00:00:00"/>
    <m/>
    <n v="0"/>
    <n v="0"/>
    <n v="0"/>
    <n v="0"/>
    <n v="0"/>
    <n v="0"/>
    <n v="1"/>
    <n v="0"/>
    <n v="0"/>
    <n v="0"/>
    <n v="0"/>
    <n v="0"/>
    <n v="0"/>
    <n v="0"/>
    <n v="0"/>
    <n v="0"/>
    <n v="0"/>
    <n v="0"/>
    <n v="0"/>
    <n v="0"/>
    <n v="0"/>
    <n v="0"/>
    <n v="0"/>
    <n v="0"/>
    <n v="0"/>
    <n v="0"/>
    <n v="0"/>
    <n v="0"/>
    <n v="0"/>
    <n v="0"/>
    <n v="0"/>
    <n v="0"/>
    <n v="0"/>
    <n v="0"/>
    <n v="0"/>
    <n v="0"/>
    <n v="0"/>
    <n v="0"/>
    <n v="0"/>
    <n v="0"/>
    <n v="0"/>
    <m/>
    <s v="TB"/>
    <x v="0"/>
    <s v="110 W. Main Street"/>
    <m/>
    <s v="Carrboro"/>
    <s v="NC"/>
    <s v="#27510"/>
    <n v="11"/>
    <n v="3"/>
    <n v="0"/>
    <n v="0"/>
    <n v="11"/>
    <n v="18"/>
    <n v="0"/>
    <n v="0"/>
    <n v="18"/>
    <n v="0"/>
    <n v="0"/>
    <n v="29"/>
    <n v="0"/>
    <m/>
    <m/>
    <n v="0"/>
    <n v="29"/>
    <n v="29"/>
    <d v="2025-06-06T00:00:00"/>
    <s v="5 Single Adult Households were newly enrolled in 2024."/>
    <m/>
    <s v="No"/>
    <m/>
    <n v="2"/>
  </r>
  <r>
    <n v="7"/>
    <s v="NC"/>
    <x v="2"/>
    <s v="NC-513"/>
    <s v="Submitted"/>
    <n v="2025"/>
    <x v="180"/>
    <n v="229"/>
    <x v="413"/>
    <m/>
    <n v="7254"/>
    <d v="2025-01-27T00:00:00"/>
    <x v="1"/>
    <s v="F"/>
    <s v="#379135"/>
    <x v="0"/>
    <s v="C"/>
    <d v="2024-11-01T00:00:00"/>
    <x v="0"/>
    <d v="2017-10-19T00:00:00"/>
    <m/>
    <n v="1"/>
    <n v="0"/>
    <n v="0"/>
    <n v="0"/>
    <n v="0"/>
    <n v="0"/>
    <n v="0"/>
    <n v="0"/>
    <n v="0"/>
    <n v="0"/>
    <n v="0"/>
    <n v="0"/>
    <n v="0"/>
    <n v="0"/>
    <n v="0"/>
    <n v="0"/>
    <n v="0"/>
    <n v="0"/>
    <n v="0"/>
    <n v="0"/>
    <n v="0"/>
    <n v="0"/>
    <n v="0"/>
    <n v="0"/>
    <n v="0"/>
    <n v="0"/>
    <n v="0"/>
    <n v="0"/>
    <n v="0"/>
    <n v="0"/>
    <n v="0"/>
    <n v="0"/>
    <n v="0"/>
    <n v="0"/>
    <n v="0"/>
    <n v="0"/>
    <n v="0"/>
    <n v="0"/>
    <n v="0"/>
    <n v="0"/>
    <n v="0"/>
    <m/>
    <s v="SB-S"/>
    <x v="0"/>
    <s v="2505 Homestead Rd"/>
    <m/>
    <s v="Chapel Hill"/>
    <s v="NC"/>
    <s v="#27516"/>
    <n v="0"/>
    <n v="0"/>
    <n v="0"/>
    <n v="0"/>
    <n v="0"/>
    <n v="0"/>
    <n v="0"/>
    <n v="0"/>
    <n v="0"/>
    <n v="0"/>
    <n v="0"/>
    <n v="0"/>
    <n v="3"/>
    <d v="2024-11-01T00:00:00"/>
    <d v="2025-03-31T00:00:00"/>
    <n v="0"/>
    <n v="3"/>
    <n v="3"/>
    <d v="2025-06-06T00:00:00"/>
    <s v="The project was able to host these single beds ever night this winter instead of the overflow cold weather beds last year."/>
    <m/>
    <s v="No"/>
    <m/>
    <n v="2"/>
  </r>
  <r>
    <n v="8"/>
    <s v="NC"/>
    <x v="2"/>
    <s v="NC-513"/>
    <s v="Submitted"/>
    <n v="2025"/>
    <x v="182"/>
    <n v="20228"/>
    <x v="414"/>
    <m/>
    <n v="20367"/>
    <d v="2025-01-27T00:00:00"/>
    <x v="2"/>
    <m/>
    <s v="#379135"/>
    <x v="0"/>
    <s v="C"/>
    <d v="2025-01-27T00:00:00"/>
    <x v="0"/>
    <d v="2021-01-01T00:00:00"/>
    <m/>
    <n v="0"/>
    <n v="1"/>
    <n v="0"/>
    <n v="0"/>
    <n v="0"/>
    <n v="0"/>
    <n v="0"/>
    <n v="0"/>
    <n v="0"/>
    <n v="0"/>
    <n v="0"/>
    <n v="0"/>
    <n v="0"/>
    <n v="0"/>
    <n v="0"/>
    <n v="0"/>
    <n v="0"/>
    <n v="0"/>
    <n v="0"/>
    <n v="0"/>
    <n v="0"/>
    <n v="0"/>
    <n v="0"/>
    <n v="0"/>
    <n v="0"/>
    <n v="0"/>
    <n v="0"/>
    <n v="0"/>
    <n v="0"/>
    <n v="0"/>
    <n v="0"/>
    <n v="0"/>
    <n v="0"/>
    <n v="0"/>
    <n v="0"/>
    <n v="0"/>
    <n v="0"/>
    <n v="0"/>
    <n v="0"/>
    <n v="0"/>
    <n v="0"/>
    <m/>
    <s v="TB"/>
    <x v="0"/>
    <s v="300 West Tryon St"/>
    <m/>
    <s v="Hillsborough"/>
    <s v="NC"/>
    <s v="#27514"/>
    <n v="4"/>
    <n v="1"/>
    <n v="0"/>
    <n v="0"/>
    <n v="0"/>
    <n v="3"/>
    <n v="0"/>
    <n v="0"/>
    <n v="0"/>
    <n v="0"/>
    <n v="0"/>
    <n v="7"/>
    <n v="0"/>
    <m/>
    <m/>
    <n v="0"/>
    <n v="7"/>
    <n v="7"/>
    <d v="2025-06-06T00:00:00"/>
    <s v="Decrease from 18 last year due to funding re-calibration. Instead of funding mostly services, the program now pays consistently for services and rental assistance. The low ESG Fair Share amount can only pay for 3 units at a time consistently."/>
    <m/>
    <s v="No"/>
    <m/>
    <n v="2"/>
  </r>
  <r>
    <n v="9"/>
    <s v="NC"/>
    <x v="2"/>
    <s v="NC-513"/>
    <s v="Submitted"/>
    <n v="2025"/>
    <x v="183"/>
    <n v="241"/>
    <x v="415"/>
    <m/>
    <n v="20415"/>
    <d v="2025-01-27T00:00:00"/>
    <x v="4"/>
    <m/>
    <s v="#379135"/>
    <x v="2"/>
    <s v="C"/>
    <d v="2025-01-27T00:00:00"/>
    <x v="0"/>
    <d v="2021-08-01T00:00:00"/>
    <m/>
    <n v="0"/>
    <n v="0"/>
    <n v="0"/>
    <n v="0"/>
    <n v="0"/>
    <n v="0"/>
    <n v="0"/>
    <n v="0"/>
    <n v="0"/>
    <n v="0"/>
    <n v="0"/>
    <n v="0"/>
    <n v="0"/>
    <n v="0"/>
    <n v="0"/>
    <n v="0"/>
    <n v="0"/>
    <n v="0"/>
    <n v="0"/>
    <n v="0"/>
    <n v="0"/>
    <n v="0"/>
    <n v="0"/>
    <n v="0"/>
    <n v="0"/>
    <n v="0"/>
    <n v="0"/>
    <n v="0"/>
    <n v="0"/>
    <n v="0"/>
    <n v="0"/>
    <n v="0"/>
    <n v="0"/>
    <n v="0"/>
    <n v="0"/>
    <n v="0"/>
    <n v="0"/>
    <n v="1"/>
    <n v="0"/>
    <n v="0"/>
    <n v="0"/>
    <m/>
    <s v="TB"/>
    <x v="0"/>
    <s v="140 west barbee chapel road"/>
    <m/>
    <s v="Chapel Hill"/>
    <s v="NC"/>
    <s v="#27517"/>
    <n v="0"/>
    <n v="0"/>
    <n v="0"/>
    <n v="0"/>
    <n v="0"/>
    <n v="16"/>
    <n v="0"/>
    <n v="0"/>
    <n v="0"/>
    <n v="0"/>
    <n v="0"/>
    <n v="16"/>
    <n v="0"/>
    <m/>
    <m/>
    <n v="0"/>
    <n v="15"/>
    <n v="16"/>
    <d v="2025-06-06T00:00:00"/>
    <s v="Turnover resulted in a small voucher reduction."/>
    <m/>
    <s v="No"/>
    <m/>
    <n v="2"/>
  </r>
  <r>
    <n v="10"/>
    <s v="NC"/>
    <x v="2"/>
    <s v="NC-513"/>
    <s v="Submitted"/>
    <n v="2025"/>
    <x v="183"/>
    <n v="241"/>
    <x v="416"/>
    <m/>
    <n v="20505"/>
    <d v="2025-01-27T00:00:00"/>
    <x v="4"/>
    <m/>
    <s v="#379135"/>
    <x v="2"/>
    <s v="C"/>
    <d v="2025-01-27T00:00:00"/>
    <x v="0"/>
    <d v="2022-01-26T00:00:00"/>
    <m/>
    <n v="0"/>
    <n v="0"/>
    <n v="0"/>
    <n v="0"/>
    <n v="0"/>
    <n v="0"/>
    <n v="0"/>
    <n v="0"/>
    <n v="0"/>
    <n v="0"/>
    <n v="0"/>
    <n v="0"/>
    <n v="0"/>
    <n v="0"/>
    <n v="0"/>
    <n v="0"/>
    <n v="0"/>
    <n v="0"/>
    <n v="0"/>
    <n v="0"/>
    <n v="0"/>
    <n v="0"/>
    <n v="0"/>
    <n v="0"/>
    <n v="0"/>
    <n v="0"/>
    <n v="0"/>
    <n v="0"/>
    <n v="0"/>
    <n v="0"/>
    <n v="0"/>
    <n v="0"/>
    <n v="0"/>
    <n v="0"/>
    <n v="0"/>
    <n v="0"/>
    <n v="1"/>
    <n v="0"/>
    <n v="0"/>
    <n v="0"/>
    <n v="0"/>
    <m/>
    <s v="TB"/>
    <x v="0"/>
    <m/>
    <m/>
    <s v="Chapel Hill"/>
    <s v="NC"/>
    <s v="#27514"/>
    <n v="0"/>
    <n v="0"/>
    <n v="0"/>
    <n v="0"/>
    <n v="0"/>
    <n v="404"/>
    <n v="0"/>
    <n v="0"/>
    <n v="0"/>
    <n v="0"/>
    <n v="0"/>
    <n v="404"/>
    <n v="0"/>
    <m/>
    <m/>
    <n v="0"/>
    <n v="310"/>
    <n v="404"/>
    <d v="2025-06-06T00:00:00"/>
    <s v="All referrals for HCV starting in October 2020 come from people experiencing homelessness through By Name List or Move On from Permanent Housing like PSH and RRH. HCV's are full and as of January 1 of 2025, no new vouchers are being issued temporarily."/>
    <m/>
    <s v="No"/>
    <m/>
    <n v="2"/>
  </r>
  <r>
    <n v="11"/>
    <s v="NC"/>
    <x v="2"/>
    <s v="NC-513"/>
    <s v="Submitted"/>
    <n v="2025"/>
    <x v="182"/>
    <n v="20228"/>
    <x v="417"/>
    <m/>
    <n v="20545"/>
    <d v="2025-01-27T00:00:00"/>
    <x v="2"/>
    <m/>
    <s v="#379135"/>
    <x v="0"/>
    <s v="C"/>
    <d v="2025-01-27T00:00:00"/>
    <x v="0"/>
    <d v="2022-10-01T00:00:00"/>
    <m/>
    <n v="0"/>
    <n v="0"/>
    <n v="0"/>
    <n v="0"/>
    <n v="0"/>
    <n v="0"/>
    <n v="0"/>
    <n v="1"/>
    <n v="0"/>
    <n v="0"/>
    <n v="0"/>
    <n v="0"/>
    <n v="0"/>
    <n v="0"/>
    <n v="0"/>
    <n v="0"/>
    <n v="0"/>
    <n v="0"/>
    <n v="0"/>
    <n v="0"/>
    <n v="0"/>
    <n v="0"/>
    <n v="0"/>
    <n v="0"/>
    <n v="0"/>
    <n v="0"/>
    <n v="0"/>
    <n v="0"/>
    <n v="0"/>
    <n v="0"/>
    <n v="0"/>
    <n v="0"/>
    <n v="0"/>
    <n v="0"/>
    <n v="0"/>
    <n v="0"/>
    <n v="0"/>
    <n v="0"/>
    <n v="0"/>
    <n v="0"/>
    <n v="0"/>
    <m/>
    <s v="TB"/>
    <x v="0"/>
    <s v="300 West Tryon St"/>
    <m/>
    <s v="Hillsborough"/>
    <s v="NC"/>
    <s v="#27514"/>
    <n v="0"/>
    <n v="0"/>
    <n v="0"/>
    <n v="0"/>
    <n v="0"/>
    <n v="5"/>
    <n v="0"/>
    <n v="0"/>
    <n v="0"/>
    <n v="0"/>
    <n v="0"/>
    <n v="5"/>
    <n v="0"/>
    <m/>
    <m/>
    <n v="0"/>
    <n v="5"/>
    <n v="5"/>
    <d v="2025-06-06T00:00:00"/>
    <s v="Last year's numbers were unusually high for this funding source due to shifts between programs. Clients rotate according to their need. Program is rebuilding their caseload."/>
    <m/>
    <s v="No"/>
    <m/>
    <n v="2"/>
  </r>
  <r>
    <n v="12"/>
    <s v="NC"/>
    <x v="2"/>
    <s v="NC-513"/>
    <s v="Submitted"/>
    <n v="2025"/>
    <x v="184"/>
    <n v="259"/>
    <x v="418"/>
    <m/>
    <n v="20619"/>
    <d v="2025-01-27T00:00:00"/>
    <x v="0"/>
    <m/>
    <s v="#379135"/>
    <x v="0"/>
    <s v="C"/>
    <d v="2024-07-01T00:00:00"/>
    <x v="2"/>
    <d v="2023-07-01T00:00:00"/>
    <m/>
    <n v="0"/>
    <n v="0"/>
    <n v="0"/>
    <n v="0"/>
    <n v="0"/>
    <n v="0"/>
    <n v="0"/>
    <n v="0"/>
    <n v="0"/>
    <n v="0"/>
    <n v="0"/>
    <n v="0"/>
    <n v="0"/>
    <n v="0"/>
    <n v="0"/>
    <n v="0"/>
    <n v="0"/>
    <n v="0"/>
    <n v="0"/>
    <n v="0"/>
    <n v="0"/>
    <n v="0"/>
    <n v="0"/>
    <n v="0"/>
    <n v="0"/>
    <n v="0"/>
    <n v="0"/>
    <n v="0"/>
    <n v="0"/>
    <n v="0"/>
    <n v="0"/>
    <n v="0"/>
    <n v="1"/>
    <n v="0"/>
    <n v="0"/>
    <n v="0"/>
    <n v="0"/>
    <n v="0"/>
    <n v="0"/>
    <n v="0"/>
    <n v="0"/>
    <m/>
    <s v="TB"/>
    <x v="0"/>
    <s v="1401 Ross Ave"/>
    <m/>
    <s v="Siler City"/>
    <s v="NC"/>
    <s v="#27515"/>
    <n v="0"/>
    <n v="0"/>
    <n v="0"/>
    <n v="0"/>
    <n v="0"/>
    <n v="1"/>
    <n v="0"/>
    <n v="0"/>
    <n v="0"/>
    <n v="0"/>
    <n v="0"/>
    <n v="1"/>
    <n v="0"/>
    <m/>
    <m/>
    <n v="0"/>
    <n v="1"/>
    <n v="1"/>
    <d v="2025-06-06T00:00:00"/>
    <s v="HOPWA funding is managed over a three CoC jurisdiction but only recently one client moved into Orange County."/>
    <m/>
    <s v="No"/>
    <m/>
    <n v="0"/>
  </r>
  <r>
    <n v="14"/>
    <s v="NC"/>
    <x v="2"/>
    <s v="NC-513"/>
    <s v="Submitted"/>
    <n v="2025"/>
    <x v="182"/>
    <n v="20228"/>
    <x v="419"/>
    <m/>
    <n v="20752"/>
    <d v="2025-01-27T00:00:00"/>
    <x v="2"/>
    <m/>
    <s v="#379135"/>
    <x v="0"/>
    <s v="C"/>
    <d v="2025-01-27T00:00:00"/>
    <x v="1"/>
    <d v="2024-01-01T00:00:00"/>
    <m/>
    <n v="0"/>
    <n v="0"/>
    <n v="0"/>
    <n v="0"/>
    <n v="0"/>
    <n v="0"/>
    <n v="0"/>
    <n v="1"/>
    <n v="0"/>
    <n v="0"/>
    <n v="0"/>
    <n v="0"/>
    <n v="0"/>
    <n v="0"/>
    <n v="0"/>
    <n v="0"/>
    <n v="0"/>
    <n v="0"/>
    <n v="0"/>
    <n v="0"/>
    <n v="0"/>
    <n v="0"/>
    <n v="0"/>
    <n v="0"/>
    <n v="0"/>
    <n v="0"/>
    <n v="0"/>
    <n v="0"/>
    <n v="0"/>
    <n v="0"/>
    <n v="0"/>
    <n v="0"/>
    <n v="0"/>
    <n v="0"/>
    <n v="0"/>
    <n v="0"/>
    <n v="0"/>
    <n v="0"/>
    <n v="0"/>
    <n v="0"/>
    <n v="0"/>
    <m/>
    <s v="TB"/>
    <x v="0"/>
    <s v="300 West Tryon St"/>
    <m/>
    <s v="Hillsborough"/>
    <s v="NC"/>
    <s v="#27514"/>
    <n v="2"/>
    <n v="1"/>
    <n v="0"/>
    <n v="0"/>
    <n v="0"/>
    <n v="4"/>
    <n v="0"/>
    <n v="0"/>
    <n v="0"/>
    <n v="0"/>
    <n v="0"/>
    <n v="6"/>
    <n v="0"/>
    <m/>
    <m/>
    <n v="0"/>
    <n v="6"/>
    <n v="6"/>
    <d v="2025-06-06T00:00:00"/>
    <s v="This CoC funded program is DV targeted but not run by a victim Service Provider."/>
    <s v="This CoC funded program is DV targeted but not run by a Victim Service Provider. This project runs in alignment with the Reallocation Restriction on the transfer."/>
    <s v="No"/>
    <m/>
    <n v="2"/>
  </r>
  <r>
    <n v="15"/>
    <s v="NC"/>
    <x v="2"/>
    <s v="NC-513"/>
    <s v="Submitted"/>
    <n v="2025"/>
    <x v="182"/>
    <n v="20228"/>
    <x v="420"/>
    <m/>
    <n v="20753"/>
    <d v="2025-01-27T00:00:00"/>
    <x v="2"/>
    <m/>
    <s v="#379135"/>
    <x v="0"/>
    <s v="C"/>
    <d v="2025-01-27T00:00:00"/>
    <x v="1"/>
    <d v="2024-01-01T00:00:00"/>
    <m/>
    <n v="0"/>
    <n v="0"/>
    <n v="0"/>
    <n v="0"/>
    <n v="0"/>
    <n v="0"/>
    <n v="0"/>
    <n v="0"/>
    <n v="0"/>
    <n v="0"/>
    <n v="0"/>
    <n v="0"/>
    <n v="0"/>
    <n v="0"/>
    <n v="0"/>
    <n v="0"/>
    <n v="0"/>
    <n v="0"/>
    <n v="0"/>
    <n v="0"/>
    <n v="0"/>
    <n v="0"/>
    <n v="0"/>
    <n v="0"/>
    <n v="0"/>
    <n v="0"/>
    <n v="0"/>
    <n v="0"/>
    <n v="0"/>
    <n v="0"/>
    <n v="0"/>
    <n v="0"/>
    <n v="0"/>
    <n v="0"/>
    <n v="0"/>
    <n v="0"/>
    <n v="0"/>
    <n v="0"/>
    <n v="0"/>
    <n v="0"/>
    <n v="1"/>
    <s v="State Fiscal Recovery Funds via DHHS"/>
    <s v="TB"/>
    <x v="0"/>
    <s v="300 West Tryon St"/>
    <m/>
    <s v="Hillsborough"/>
    <s v="NC"/>
    <s v="#27514"/>
    <n v="5"/>
    <n v="1"/>
    <n v="0"/>
    <n v="0"/>
    <n v="0"/>
    <n v="5"/>
    <n v="0"/>
    <n v="0"/>
    <n v="0"/>
    <n v="0"/>
    <n v="0"/>
    <n v="10"/>
    <n v="0"/>
    <m/>
    <m/>
    <n v="0"/>
    <n v="10"/>
    <n v="10"/>
    <d v="2025-06-06T00:00:00"/>
    <s v="This project is funded by a short term source from Treasury and did not have any move-ins last year. The grant ends in June 2025 and will not reappear."/>
    <m/>
    <s v="No"/>
    <m/>
    <n v="2"/>
  </r>
  <r>
    <n v="16"/>
    <s v="NC"/>
    <x v="2"/>
    <s v="NC-513"/>
    <s v="Submitted"/>
    <n v="2025"/>
    <x v="185"/>
    <n v="235"/>
    <x v="421"/>
    <m/>
    <n v="20933"/>
    <d v="2025-01-27T00:00:00"/>
    <x v="1"/>
    <s v="V"/>
    <s v="#379135"/>
    <x v="2"/>
    <s v="C"/>
    <d v="2025-01-01T00:00:00"/>
    <x v="0"/>
    <d v="2025-01-01T00:00:00"/>
    <m/>
    <n v="0"/>
    <n v="0"/>
    <n v="0"/>
    <n v="0"/>
    <n v="0"/>
    <n v="0"/>
    <n v="0"/>
    <n v="0"/>
    <n v="0"/>
    <n v="0"/>
    <n v="0"/>
    <n v="0"/>
    <n v="0"/>
    <n v="0"/>
    <n v="0"/>
    <n v="0"/>
    <n v="0"/>
    <n v="0"/>
    <n v="0"/>
    <n v="0"/>
    <n v="0"/>
    <n v="0"/>
    <n v="0"/>
    <n v="0"/>
    <n v="0"/>
    <n v="0"/>
    <n v="0"/>
    <n v="0"/>
    <n v="0"/>
    <n v="0"/>
    <n v="0"/>
    <n v="0"/>
    <n v="0"/>
    <n v="0"/>
    <n v="0"/>
    <n v="0"/>
    <n v="0"/>
    <n v="0"/>
    <n v="0"/>
    <n v="0"/>
    <n v="1"/>
    <s v="County Government"/>
    <s v="TB"/>
    <x v="0"/>
    <m/>
    <m/>
    <m/>
    <s v="NC"/>
    <s v="#27516"/>
    <n v="6"/>
    <n v="1"/>
    <n v="0"/>
    <n v="0"/>
    <n v="0"/>
    <n v="0"/>
    <n v="0"/>
    <n v="0"/>
    <n v="0"/>
    <n v="0"/>
    <n v="0"/>
    <n v="6"/>
    <n v="0"/>
    <m/>
    <m/>
    <n v="0"/>
    <n v="6"/>
    <n v="6"/>
    <d v="2025-06-06T00:00:00"/>
    <s v="Agency reserves hotel rooms as needed for families at risk of separation by CPS. Was not utilized last year on PIT night."/>
    <m/>
    <s v="No"/>
    <m/>
    <n v="2"/>
  </r>
  <r>
    <n v="17"/>
    <s v="NC"/>
    <x v="2"/>
    <s v="NC-513"/>
    <s v="Submitted"/>
    <n v="2025"/>
    <x v="186"/>
    <n v="20934"/>
    <x v="422"/>
    <m/>
    <n v="20935"/>
    <d v="2025-01-27T00:00:00"/>
    <x v="1"/>
    <s v="V"/>
    <s v="#379135"/>
    <x v="1"/>
    <s v="C"/>
    <d v="2025-01-27T00:00:00"/>
    <x v="0"/>
    <d v="2025-01-27T00:00:00"/>
    <m/>
    <n v="0"/>
    <n v="0"/>
    <n v="0"/>
    <n v="0"/>
    <n v="0"/>
    <n v="0"/>
    <n v="0"/>
    <n v="0"/>
    <n v="0"/>
    <n v="0"/>
    <n v="0"/>
    <n v="0"/>
    <n v="0"/>
    <n v="0"/>
    <n v="0"/>
    <n v="0"/>
    <n v="0"/>
    <n v="0"/>
    <n v="0"/>
    <n v="0"/>
    <n v="0"/>
    <n v="0"/>
    <n v="0"/>
    <n v="0"/>
    <n v="0"/>
    <n v="0"/>
    <n v="0"/>
    <n v="0"/>
    <n v="0"/>
    <n v="0"/>
    <n v="0"/>
    <n v="0"/>
    <n v="0"/>
    <n v="0"/>
    <n v="0"/>
    <n v="0"/>
    <n v="0"/>
    <n v="0"/>
    <n v="0"/>
    <n v="0"/>
    <n v="1"/>
    <s v="Local"/>
    <s v="TB"/>
    <x v="1"/>
    <s v="1229 East Franklin St."/>
    <m/>
    <s v="Chapel Hill"/>
    <s v="NC"/>
    <s v="#27514"/>
    <n v="0"/>
    <n v="0"/>
    <n v="0"/>
    <n v="0"/>
    <n v="0"/>
    <n v="0"/>
    <n v="0"/>
    <n v="0"/>
    <n v="0"/>
    <n v="0"/>
    <n v="0"/>
    <n v="0"/>
    <n v="0"/>
    <m/>
    <m/>
    <n v="3"/>
    <n v="3"/>
    <n v="3"/>
    <d v="2025-06-06T00:00:00"/>
    <s v="Agency reserves hotel rooms as needed. Was not utilized last year."/>
    <s v="This VSP uses Apricot as their comparable database."/>
    <s v="No"/>
    <m/>
    <n v="2"/>
  </r>
  <r>
    <n v="18"/>
    <s v="NC"/>
    <x v="2"/>
    <s v="NC-513"/>
    <s v="Submitted"/>
    <n v="2025"/>
    <x v="187"/>
    <n v="7613"/>
    <x v="423"/>
    <m/>
    <n v="20939"/>
    <d v="2025-01-27T00:00:00"/>
    <x v="1"/>
    <s v="V"/>
    <s v="#379135"/>
    <x v="2"/>
    <s v="C"/>
    <d v="2025-01-27T00:00:00"/>
    <x v="1"/>
    <d v="2025-01-27T00:00:00"/>
    <m/>
    <n v="0"/>
    <n v="0"/>
    <n v="0"/>
    <n v="0"/>
    <n v="0"/>
    <n v="0"/>
    <n v="0"/>
    <n v="0"/>
    <n v="0"/>
    <n v="0"/>
    <n v="0"/>
    <n v="0"/>
    <n v="0"/>
    <n v="0"/>
    <n v="0"/>
    <n v="0"/>
    <n v="0"/>
    <n v="0"/>
    <n v="0"/>
    <n v="0"/>
    <n v="0"/>
    <n v="0"/>
    <n v="0"/>
    <n v="0"/>
    <n v="0"/>
    <n v="0"/>
    <n v="0"/>
    <n v="0"/>
    <n v="0"/>
    <n v="0"/>
    <n v="0"/>
    <n v="0"/>
    <n v="0"/>
    <n v="0"/>
    <n v="0"/>
    <n v="0"/>
    <n v="0"/>
    <n v="0"/>
    <n v="0"/>
    <n v="0"/>
    <n v="1"/>
    <s v="Council for Women/GCC and Local/Private"/>
    <s v="TB"/>
    <x v="0"/>
    <s v="210 Henderson St"/>
    <m/>
    <s v="Chapel Hill"/>
    <s v="NC"/>
    <s v="#27514"/>
    <n v="0"/>
    <n v="0"/>
    <n v="0"/>
    <n v="0"/>
    <n v="0"/>
    <n v="0"/>
    <n v="0"/>
    <n v="0"/>
    <n v="0"/>
    <n v="0"/>
    <n v="0"/>
    <n v="0"/>
    <n v="0"/>
    <m/>
    <m/>
    <n v="3"/>
    <n v="3"/>
    <n v="3"/>
    <d v="2025-06-06T00:00:00"/>
    <s v="Agency reserves hotel rooms as needed and as funding allows. Over the last three years, the agency reports having lost 8 staff and being unable to meet the population's shelter need. Therefore it is cheaper and easier to maintain hotel rooms ad hoc. This organization's facility based shelter beds (separate project) were excluded this year due to staffing challenges making them available on PIT night."/>
    <m/>
    <s v="No"/>
    <m/>
    <n v="2"/>
  </r>
  <r>
    <n v="19"/>
    <s v="NC"/>
    <x v="2"/>
    <s v="NC-513"/>
    <s v="Submitted"/>
    <n v="2025"/>
    <x v="183"/>
    <n v="241"/>
    <x v="424"/>
    <m/>
    <n v="20963"/>
    <d v="2025-01-27T00:00:00"/>
    <x v="0"/>
    <m/>
    <s v="#379135"/>
    <x v="2"/>
    <s v="U"/>
    <d v="2025-01-29T00:00:00"/>
    <x v="0"/>
    <d v="2025-01-27T00:00:00"/>
    <m/>
    <n v="0"/>
    <n v="0"/>
    <n v="0"/>
    <n v="0"/>
    <n v="0"/>
    <n v="0"/>
    <n v="0"/>
    <n v="0"/>
    <n v="0"/>
    <n v="0"/>
    <n v="0"/>
    <n v="0"/>
    <n v="0"/>
    <n v="0"/>
    <n v="0"/>
    <n v="0"/>
    <n v="0"/>
    <n v="1"/>
    <n v="0"/>
    <n v="0"/>
    <n v="0"/>
    <n v="0"/>
    <n v="0"/>
    <n v="0"/>
    <n v="0"/>
    <n v="0"/>
    <n v="0"/>
    <n v="0"/>
    <n v="0"/>
    <n v="0"/>
    <n v="0"/>
    <n v="0"/>
    <n v="0"/>
    <n v="0"/>
    <n v="0"/>
    <n v="0"/>
    <n v="0"/>
    <n v="0"/>
    <n v="0"/>
    <n v="0"/>
    <n v="0"/>
    <m/>
    <s v="TB"/>
    <x v="0"/>
    <m/>
    <m/>
    <s v="Chapel Hill"/>
    <s v="NC"/>
    <s v="#27514"/>
    <n v="0"/>
    <n v="0"/>
    <n v="0"/>
    <n v="0"/>
    <n v="0"/>
    <n v="41"/>
    <n v="41"/>
    <n v="0"/>
    <n v="0"/>
    <n v="0"/>
    <n v="0"/>
    <n v="41"/>
    <n v="0"/>
    <m/>
    <m/>
    <n v="0"/>
    <n v="23"/>
    <n v="41"/>
    <d v="2025-06-06T00:00:00"/>
    <s v="More timely/accurate information was deemed to be from the Orange Housing Authority than the VAMC. Therefore the HUD VASH vouchers are being county under the Housing Authority Organization this year."/>
    <m/>
    <s v="No"/>
    <m/>
    <n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6">
  <r>
    <x v="0"/>
    <x v="0"/>
    <s v="Durham"/>
    <x v="0"/>
    <s v="Housing for New Hope - Durham County - Andover Apartments - PSH - HUD"/>
    <n v="1573"/>
    <x v="0"/>
    <n v="0"/>
    <n v="0"/>
    <n v="20"/>
    <n v="20"/>
    <n v="0"/>
    <n v="17"/>
    <n v="20"/>
    <x v="0"/>
    <n v="0"/>
    <s v="NA"/>
    <n v="0"/>
    <n v="0"/>
    <s v="18 West Colony Place, Suite 250"/>
    <n v="0"/>
    <s v="Durham"/>
    <s v="NC"/>
    <n v="27701"/>
  </r>
  <r>
    <x v="0"/>
    <x v="0"/>
    <s v="Durham"/>
    <x v="0"/>
    <s v="Housing for New Hope - Durham County - Williams Square Apartments - PSH - HUD"/>
    <n v="4544"/>
    <x v="0"/>
    <n v="0"/>
    <n v="0"/>
    <n v="20"/>
    <n v="20"/>
    <n v="0"/>
    <n v="16"/>
    <n v="20"/>
    <x v="0"/>
    <n v="0"/>
    <s v="NA"/>
    <n v="0"/>
    <n v="0"/>
    <s v="501 E. Carver St."/>
    <n v="0"/>
    <s v="Durham"/>
    <s v="NC"/>
    <n v="27704"/>
  </r>
  <r>
    <x v="0"/>
    <x v="0"/>
    <s v="Durham"/>
    <x v="0"/>
    <s v="Housing for New Hope - Durham County - Williams Square Apartments 3 - PSH - HUD"/>
    <n v="4546"/>
    <x v="0"/>
    <n v="0"/>
    <n v="0"/>
    <n v="4"/>
    <n v="4"/>
    <n v="0"/>
    <n v="2"/>
    <n v="4"/>
    <x v="0"/>
    <n v="0"/>
    <s v="NA"/>
    <n v="0"/>
    <n v="0"/>
    <s v="501 E. Carver St."/>
    <n v="0"/>
    <s v="Durham"/>
    <s v="NC"/>
    <n v="27704"/>
  </r>
  <r>
    <x v="0"/>
    <x v="0"/>
    <s v="Durham"/>
    <x v="1"/>
    <s v="Alliance Health - Durham County - DASH Supportive Housing - PSH - HUD"/>
    <n v="4685"/>
    <x v="0"/>
    <n v="10"/>
    <n v="3"/>
    <n v="16"/>
    <n v="26"/>
    <n v="0"/>
    <n v="26"/>
    <n v="26"/>
    <x v="0"/>
    <n v="0"/>
    <s v="NA"/>
    <n v="0"/>
    <n v="0"/>
    <s v="5200 W. Paramount Parkway"/>
    <s v="Suite 200"/>
    <s v="Morrisville"/>
    <s v="NC"/>
    <n v="27703"/>
  </r>
  <r>
    <x v="0"/>
    <x v="0"/>
    <s v="Durham"/>
    <x v="2"/>
    <s v="Durham Crisis Response Center - Durham County - Emergency Shelter - ES - Private"/>
    <n v="5004"/>
    <x v="1"/>
    <n v="12"/>
    <n v="4"/>
    <n v="3"/>
    <n v="15"/>
    <n v="0"/>
    <n v="10"/>
    <n v="15"/>
    <x v="1"/>
    <s v="VSP"/>
    <s v="DV"/>
    <n v="0"/>
    <s v="Facility"/>
    <s v="206 North Dillard Street"/>
    <n v="0"/>
    <s v="Durham"/>
    <s v="NC"/>
    <n v="27701"/>
  </r>
  <r>
    <x v="0"/>
    <x v="0"/>
    <s v="Durham"/>
    <x v="3"/>
    <s v="Durham Housing Authority - Durham County - Goley Point - PSH - HUD"/>
    <n v="5230"/>
    <x v="0"/>
    <n v="22"/>
    <n v="6"/>
    <n v="8"/>
    <n v="30"/>
    <n v="0"/>
    <n v="30"/>
    <n v="30"/>
    <x v="0"/>
    <n v="0"/>
    <s v="NA"/>
    <n v="0"/>
    <n v="0"/>
    <s v="330 E. Main St."/>
    <n v="0"/>
    <s v="Durham"/>
    <s v="NC"/>
    <n v="27701"/>
  </r>
  <r>
    <x v="0"/>
    <x v="0"/>
    <s v="Durham"/>
    <x v="0"/>
    <s v="Housing for New Hope - Durham County - Rehousing - RRH - City ESG"/>
    <n v="5249"/>
    <x v="2"/>
    <n v="24"/>
    <n v="8"/>
    <n v="10"/>
    <n v="34"/>
    <n v="0"/>
    <n v="34"/>
    <n v="34"/>
    <x v="0"/>
    <n v="0"/>
    <s v="NA"/>
    <n v="0"/>
    <n v="0"/>
    <s v="18 West Colony Place, Suite 250"/>
    <n v="0"/>
    <s v="Durham"/>
    <s v="NC"/>
    <n v="27707"/>
  </r>
  <r>
    <x v="0"/>
    <x v="0"/>
    <s v="Durham"/>
    <x v="4"/>
    <s v="Triangle Residential Options for Substance Abusers - Durham County - TROSA GPD - TH -  VA"/>
    <n v="5363"/>
    <x v="3"/>
    <n v="0"/>
    <n v="0"/>
    <n v="20"/>
    <n v="20"/>
    <n v="0"/>
    <n v="8"/>
    <n v="20"/>
    <x v="0"/>
    <n v="0"/>
    <s v="NA"/>
    <n v="0"/>
    <n v="0"/>
    <s v="1820 James St."/>
    <n v="0"/>
    <s v="Durham"/>
    <s v="NC"/>
    <n v="27707"/>
  </r>
  <r>
    <x v="0"/>
    <x v="0"/>
    <s v="Durham"/>
    <x v="3"/>
    <s v="Durham Housing Authority - Durham County - HUD VASH - PSH - VA"/>
    <n v="5364"/>
    <x v="0"/>
    <n v="33"/>
    <n v="9"/>
    <n v="126"/>
    <n v="159"/>
    <n v="0"/>
    <n v="159"/>
    <n v="159"/>
    <x v="0"/>
    <n v="0"/>
    <s v="NA"/>
    <n v="0"/>
    <n v="0"/>
    <s v="330 E. Main St."/>
    <n v="0"/>
    <s v="Durham"/>
    <s v="NC"/>
    <n v="27701"/>
  </r>
  <r>
    <x v="0"/>
    <x v="0"/>
    <s v="Durham"/>
    <x v="5"/>
    <s v="USA Veterans Help - Durham County - USAVH - ES -  VA"/>
    <n v="5368"/>
    <x v="1"/>
    <n v="0"/>
    <n v="0"/>
    <n v="12"/>
    <n v="12"/>
    <n v="0"/>
    <n v="12"/>
    <n v="12"/>
    <x v="0"/>
    <n v="0"/>
    <s v="NA"/>
    <n v="0"/>
    <s v="Facility"/>
    <s v="2608 Parmell Lane"/>
    <n v="0"/>
    <s v="Durham"/>
    <s v="NC"/>
    <n v="27703"/>
  </r>
  <r>
    <x v="0"/>
    <x v="0"/>
    <s v="Durham"/>
    <x v="0"/>
    <s v="Housing for New Hope - Durham County - Streets to Home I - PSH - HUD"/>
    <n v="5375"/>
    <x v="0"/>
    <n v="9"/>
    <n v="4"/>
    <n v="11"/>
    <n v="20"/>
    <n v="0"/>
    <n v="20"/>
    <n v="20"/>
    <x v="0"/>
    <n v="0"/>
    <s v="NA"/>
    <n v="0"/>
    <n v="0"/>
    <s v="18 West Colony Place, Suite 250"/>
    <n v="0"/>
    <s v="Durham"/>
    <s v="NC"/>
    <n v="27703"/>
  </r>
  <r>
    <x v="0"/>
    <x v="0"/>
    <s v="Durham"/>
    <x v="6"/>
    <s v="VoAC - Durham County - Priority 2 (Durham) RR - SSVF"/>
    <n v="5454"/>
    <x v="2"/>
    <n v="20"/>
    <n v="5"/>
    <n v="59"/>
    <n v="79"/>
    <n v="0"/>
    <n v="79"/>
    <n v="79"/>
    <x v="0"/>
    <n v="0"/>
    <s v="NA"/>
    <n v="0"/>
    <n v="0"/>
    <s v="3710 University Drive, St#218"/>
    <n v="0"/>
    <s v="Durham"/>
    <s v="NC"/>
    <n v="27707"/>
  </r>
  <r>
    <x v="0"/>
    <x v="0"/>
    <s v="Durham"/>
    <x v="0"/>
    <s v="Housing for New Hope - Durham County - Streets to Home II - PSH - HUD"/>
    <n v="5798"/>
    <x v="0"/>
    <n v="0"/>
    <n v="0"/>
    <n v="11"/>
    <n v="11"/>
    <n v="0"/>
    <n v="11"/>
    <n v="11"/>
    <x v="0"/>
    <n v="0"/>
    <s v="NA"/>
    <n v="0"/>
    <n v="0"/>
    <s v="18 West Colony Place, Suite 250"/>
    <n v="0"/>
    <s v="Durham"/>
    <s v="NC"/>
    <n v="27703"/>
  </r>
  <r>
    <x v="0"/>
    <x v="0"/>
    <s v="Durham"/>
    <x v="7"/>
    <s v="CASA - Durham County - Denson Apts - PSH - HUD"/>
    <n v="5831"/>
    <x v="0"/>
    <n v="0"/>
    <n v="0"/>
    <n v="5"/>
    <n v="5"/>
    <n v="0"/>
    <n v="5"/>
    <n v="5"/>
    <x v="0"/>
    <n v="0"/>
    <s v="NA"/>
    <n v="0"/>
    <n v="0"/>
    <s v="624 West Jones St."/>
    <n v="0"/>
    <s v="Raleigh"/>
    <s v="NC"/>
    <n v="27705"/>
  </r>
  <r>
    <x v="0"/>
    <x v="0"/>
    <s v="Durham"/>
    <x v="8"/>
    <s v="Urban Ministries of Durham - Durham County - Families Emergency Shelter - ES - Private"/>
    <n v="5837"/>
    <x v="1"/>
    <n v="32"/>
    <n v="8"/>
    <n v="0"/>
    <n v="32"/>
    <n v="0"/>
    <n v="13"/>
    <n v="32"/>
    <x v="0"/>
    <n v="0"/>
    <s v="NA"/>
    <s v="Private/Local"/>
    <s v="Facility"/>
    <s v="410 Liberty Street"/>
    <s v="P.O. Box 249"/>
    <s v="Durham"/>
    <s v="NC"/>
    <n v="27702"/>
  </r>
  <r>
    <x v="0"/>
    <x v="0"/>
    <s v="Durham"/>
    <x v="8"/>
    <s v="Urban Ministries of Durham - Durham County - Singles Emergency Shelter - ES - Private"/>
    <n v="5838"/>
    <x v="1"/>
    <n v="0"/>
    <n v="0"/>
    <n v="76"/>
    <n v="76"/>
    <n v="0"/>
    <n v="70"/>
    <n v="76"/>
    <x v="0"/>
    <n v="0"/>
    <s v="NA"/>
    <s v="Private/Local"/>
    <s v="Facility"/>
    <s v="410 Liberty Street"/>
    <s v="P.O. Box 249"/>
    <s v="Durham"/>
    <s v="NC"/>
    <n v="27702"/>
  </r>
  <r>
    <x v="0"/>
    <x v="0"/>
    <s v="Durham"/>
    <x v="0"/>
    <s v="Housing for New Hope - Durham County - Rapid Rehousing I - RRH - HUD"/>
    <n v="6131"/>
    <x v="2"/>
    <n v="22"/>
    <n v="5"/>
    <n v="8"/>
    <n v="30"/>
    <n v="0"/>
    <n v="30"/>
    <n v="30"/>
    <x v="0"/>
    <n v="0"/>
    <s v="NA"/>
    <n v="0"/>
    <n v="0"/>
    <s v="18 West Colony Place, Suite 250"/>
    <n v="0"/>
    <s v="Durham"/>
    <s v="NC"/>
    <n v="27703"/>
  </r>
  <r>
    <x v="0"/>
    <x v="0"/>
    <s v="Durham"/>
    <x v="9"/>
    <s v="Families Moving Forward - Durham County - The NEST- ES - State ESG"/>
    <n v="7071"/>
    <x v="1"/>
    <n v="67"/>
    <n v="20"/>
    <n v="0"/>
    <n v="67"/>
    <n v="0"/>
    <n v="63"/>
    <n v="67"/>
    <x v="0"/>
    <n v="0"/>
    <s v="NA"/>
    <s v="Local Dedicated Housing Funds"/>
    <s v="Facility"/>
    <s v="300 North Queen Street"/>
    <n v="0"/>
    <s v="Durham"/>
    <s v="NC"/>
    <n v="27701"/>
  </r>
  <r>
    <x v="0"/>
    <x v="0"/>
    <s v="Durham"/>
    <x v="8"/>
    <s v="Urban Ministries of Durham - Durham County - Fresh Start II RRH - HUD"/>
    <n v="7168"/>
    <x v="2"/>
    <n v="0"/>
    <n v="0"/>
    <n v="17"/>
    <n v="17"/>
    <n v="0"/>
    <n v="17"/>
    <n v="17"/>
    <x v="0"/>
    <n v="0"/>
    <s v="NA"/>
    <n v="0"/>
    <n v="0"/>
    <s v="410 Liberty Street"/>
    <n v="0"/>
    <s v="Durham"/>
    <s v="NC"/>
    <n v="27705"/>
  </r>
  <r>
    <x v="0"/>
    <x v="0"/>
    <s v="Durham"/>
    <x v="7"/>
    <s v="CASA - Durham County - Maplewood - PSH - HUD"/>
    <n v="7321"/>
    <x v="0"/>
    <n v="0"/>
    <n v="0"/>
    <n v="2"/>
    <n v="2"/>
    <n v="0"/>
    <n v="1"/>
    <n v="2"/>
    <x v="0"/>
    <n v="0"/>
    <s v="NA"/>
    <n v="0"/>
    <n v="0"/>
    <s v="807 E. Main St"/>
    <s v="Suite 200 Bldg #2"/>
    <s v="Durham"/>
    <s v="NC"/>
    <n v="27701"/>
  </r>
  <r>
    <x v="0"/>
    <x v="0"/>
    <s v="Durham"/>
    <x v="10"/>
    <s v="Project Access of Durham - Durham County - Homeless Care Transitions - ES - Private"/>
    <n v="7530"/>
    <x v="1"/>
    <n v="0"/>
    <n v="0"/>
    <n v="6"/>
    <n v="6"/>
    <n v="0"/>
    <n v="6"/>
    <n v="6"/>
    <x v="0"/>
    <n v="0"/>
    <s v="NA"/>
    <s v="Private foundation funding"/>
    <s v="Voucher"/>
    <s v="4206 N. Roxboro St Suite 100"/>
    <n v="0"/>
    <s v="Durham"/>
    <s v="NC"/>
    <n v="27704"/>
  </r>
  <r>
    <x v="0"/>
    <x v="0"/>
    <s v="Durham"/>
    <x v="10"/>
    <s v="Project Access of Durham - Durham County - Rapid Re-Housing - RRH - City DHF"/>
    <n v="20204"/>
    <x v="2"/>
    <n v="0"/>
    <n v="0"/>
    <n v="6"/>
    <n v="6"/>
    <n v="0"/>
    <n v="6"/>
    <n v="6"/>
    <x v="0"/>
    <n v="0"/>
    <s v="NA"/>
    <s v="Dedicated Housing Fund"/>
    <n v="0"/>
    <s v="4206 N. Roxboro St Suite 100"/>
    <n v="0"/>
    <s v="Durham"/>
    <s v="NC"/>
    <n v="27707"/>
  </r>
  <r>
    <x v="0"/>
    <x v="0"/>
    <s v="Durham"/>
    <x v="11"/>
    <s v="Department of Veterans Affairs - Durham County - HUD-VASH - VA"/>
    <n v="20386"/>
    <x v="0"/>
    <n v="0"/>
    <n v="0"/>
    <n v="12"/>
    <n v="12"/>
    <n v="0"/>
    <n v="7"/>
    <n v="12"/>
    <x v="2"/>
    <n v="0"/>
    <s v="NA"/>
    <n v="0"/>
    <n v="0"/>
    <n v="0"/>
    <n v="0"/>
    <n v="0"/>
    <n v="0"/>
    <n v="27701"/>
  </r>
  <r>
    <x v="0"/>
    <x v="0"/>
    <s v="Durham"/>
    <x v="3"/>
    <s v="Durham Housing Authority - Durham County - EHV - PH - HUD"/>
    <n v="20413"/>
    <x v="4"/>
    <n v="0"/>
    <n v="0"/>
    <n v="33"/>
    <n v="33"/>
    <n v="0"/>
    <n v="33"/>
    <n v="33"/>
    <x v="2"/>
    <n v="0"/>
    <s v="NA"/>
    <n v="0"/>
    <n v="0"/>
    <s v="330 E. Main St."/>
    <n v="0"/>
    <s v="Durham"/>
    <s v="NC"/>
    <n v="27701"/>
  </r>
  <r>
    <x v="0"/>
    <x v="0"/>
    <s v="Durham"/>
    <x v="3"/>
    <s v="Durham Housing Authority - Durham County - Housing Choice Vouchers - PH - HUD"/>
    <n v="20504"/>
    <x v="4"/>
    <n v="0"/>
    <n v="0"/>
    <n v="372"/>
    <n v="372"/>
    <n v="0"/>
    <n v="195"/>
    <n v="372"/>
    <x v="2"/>
    <n v="0"/>
    <s v="NA"/>
    <n v="0"/>
    <n v="0"/>
    <s v="330 E. Main St."/>
    <n v="0"/>
    <s v="Durham"/>
    <s v="NC"/>
    <n v="27701"/>
  </r>
  <r>
    <x v="0"/>
    <x v="0"/>
    <s v="Durham"/>
    <x v="12"/>
    <s v="The LGBTQ Center - Durham County - CoC Rapid Rehousing - RRH - HUD"/>
    <n v="20518"/>
    <x v="2"/>
    <n v="0"/>
    <n v="0"/>
    <n v="11"/>
    <n v="11"/>
    <n v="0"/>
    <n v="11"/>
    <n v="11"/>
    <x v="0"/>
    <n v="0"/>
    <s v="DV"/>
    <n v="0"/>
    <n v="0"/>
    <s v="114 Hunt St"/>
    <n v="0"/>
    <s v="Durham"/>
    <s v="NC"/>
    <n v="27704"/>
  </r>
  <r>
    <x v="0"/>
    <x v="0"/>
    <s v="Durham"/>
    <x v="13"/>
    <s v="Love and Respect, Inc - Durham County - White Flag Shelter - ES - Private"/>
    <n v="20572"/>
    <x v="1"/>
    <n v="0"/>
    <n v="0"/>
    <n v="0"/>
    <n v="0"/>
    <n v="3"/>
    <n v="3"/>
    <n v="3"/>
    <x v="2"/>
    <n v="0"/>
    <s v="NA"/>
    <s v="Private"/>
    <s v="Facility"/>
    <s v="1604 Angier Ave."/>
    <n v="0"/>
    <s v="Durham"/>
    <s v="NC"/>
    <n v="27701"/>
  </r>
  <r>
    <x v="0"/>
    <x v="0"/>
    <s v="Durham"/>
    <x v="6"/>
    <s v="Volunteers of America - Durham County - Maple Court - OPH - VA"/>
    <n v="20722"/>
    <x v="4"/>
    <n v="0"/>
    <n v="0"/>
    <n v="24"/>
    <n v="24"/>
    <n v="0"/>
    <n v="18"/>
    <n v="24"/>
    <x v="0"/>
    <n v="0"/>
    <s v="NA"/>
    <s v="Local/Private funds"/>
    <n v="0"/>
    <s v="3710 University Drive, Ste 218"/>
    <n v="0"/>
    <s v="Durham"/>
    <s v="NC"/>
    <n v="27704"/>
  </r>
  <r>
    <x v="0"/>
    <x v="0"/>
    <s v="Durham"/>
    <x v="9"/>
    <s v="Families Moving Forward - Durham County - DV RRH - CoC"/>
    <n v="20754"/>
    <x v="2"/>
    <n v="48"/>
    <n v="12"/>
    <n v="5"/>
    <n v="53"/>
    <n v="0"/>
    <n v="53"/>
    <n v="53"/>
    <x v="0"/>
    <n v="0"/>
    <s v="DV"/>
    <n v="0"/>
    <n v="0"/>
    <s v="300 North Queen Street"/>
    <n v="0"/>
    <s v="Durham"/>
    <s v="NC"/>
    <n v="27704"/>
  </r>
  <r>
    <x v="0"/>
    <x v="0"/>
    <s v="Durham"/>
    <x v="14"/>
    <s v="Family Promise of the Triangle - Durham County - Rapid Re-Housing - State ESG"/>
    <n v="20932"/>
    <x v="2"/>
    <n v="0"/>
    <n v="0"/>
    <n v="0"/>
    <n v="0"/>
    <n v="0"/>
    <n v="0"/>
    <n v="0"/>
    <x v="0"/>
    <n v="0"/>
    <s v="NA"/>
    <n v="0"/>
    <n v="0"/>
    <s v="18 West Colony Place, Suite 250"/>
    <n v="0"/>
    <s v="Durham"/>
    <s v="NC"/>
    <n v="27701"/>
  </r>
  <r>
    <x v="1"/>
    <x v="1"/>
    <n v="0"/>
    <x v="15"/>
    <s v="Community Crossroads Center - Pitt County - Emergency Shelter - ES - Private"/>
    <n v="298"/>
    <x v="1"/>
    <n v="16"/>
    <n v="4"/>
    <n v="82"/>
    <n v="98"/>
    <n v="0"/>
    <n v="71"/>
    <n v="98"/>
    <x v="0"/>
    <n v="0"/>
    <s v="NA"/>
    <n v="0"/>
    <s v="Facility"/>
    <s v="207 Manhattan Ave"/>
    <n v="0"/>
    <s v="Greenville"/>
    <s v="NC"/>
    <n v="27834"/>
  </r>
  <r>
    <x v="1"/>
    <x v="2"/>
    <s v="Wilson"/>
    <x v="16"/>
    <s v="Wesley Shelter - Wilson County - DV Shelter - ES - Private"/>
    <n v="548"/>
    <x v="1"/>
    <n v="11"/>
    <n v="3"/>
    <n v="8"/>
    <n v="19"/>
    <n v="0"/>
    <n v="0"/>
    <n v="19"/>
    <x v="1"/>
    <s v="VSP"/>
    <s v="DV"/>
    <n v="0"/>
    <s v="Facility"/>
    <n v="0"/>
    <n v="0"/>
    <s v="Wilson"/>
    <s v="NC"/>
    <n v="27894"/>
  </r>
  <r>
    <x v="1"/>
    <x v="3"/>
    <n v="0"/>
    <x v="17"/>
    <s v="ECHO Ministry - Surry County - The Ark Shelter - ES - State ESG"/>
    <n v="667"/>
    <x v="1"/>
    <n v="12"/>
    <n v="4"/>
    <n v="8"/>
    <n v="20"/>
    <n v="0"/>
    <n v="17"/>
    <n v="20"/>
    <x v="0"/>
    <n v="0"/>
    <s v="NA"/>
    <n v="0"/>
    <s v="Facility"/>
    <s v="130 Hill St"/>
    <n v="0"/>
    <s v="Elkin"/>
    <s v="NC"/>
    <n v="28621"/>
  </r>
  <r>
    <x v="1"/>
    <x v="4"/>
    <s v="Craven"/>
    <x v="18"/>
    <s v="Religious Community Services - Craven County - RCS Homeless Shelter - ES - Private"/>
    <n v="869"/>
    <x v="1"/>
    <n v="14"/>
    <n v="4"/>
    <n v="25"/>
    <n v="39"/>
    <n v="0"/>
    <n v="29"/>
    <n v="39"/>
    <x v="2"/>
    <n v="0"/>
    <s v="NA"/>
    <n v="0"/>
    <s v="Facility"/>
    <s v="919 George St"/>
    <n v="0"/>
    <s v="New Bern"/>
    <s v="NC"/>
    <n v="28560"/>
  </r>
  <r>
    <x v="1"/>
    <x v="5"/>
    <n v="0"/>
    <x v="19"/>
    <s v="Rowan Helping Ministries - Rowan County -  Emergency Shelter - ES - State ESG"/>
    <n v="1049"/>
    <x v="1"/>
    <n v="14"/>
    <n v="4"/>
    <n v="89"/>
    <n v="103"/>
    <n v="0"/>
    <n v="70"/>
    <n v="103"/>
    <x v="0"/>
    <n v="0"/>
    <s v="NA"/>
    <n v="0"/>
    <s v="Facility"/>
    <s v="217 North Long Street"/>
    <n v="0"/>
    <s v="Salisbury"/>
    <s v="NC"/>
    <n v="28144"/>
  </r>
  <r>
    <x v="1"/>
    <x v="6"/>
    <n v="0"/>
    <x v="20"/>
    <s v="United Community Ministries - Nash County - UCM Shelter - ES - Private"/>
    <n v="1153"/>
    <x v="1"/>
    <n v="0"/>
    <n v="0"/>
    <n v="60"/>
    <n v="60"/>
    <n v="0"/>
    <n v="47"/>
    <n v="60"/>
    <x v="0"/>
    <n v="0"/>
    <s v="NA"/>
    <n v="0"/>
    <s v="Facility"/>
    <s v="341 McDonald St"/>
    <n v="0"/>
    <s v="Rocky Mount"/>
    <s v="NC"/>
    <n v="27804"/>
  </r>
  <r>
    <x v="1"/>
    <x v="6"/>
    <n v="0"/>
    <x v="20"/>
    <s v="United Community Ministries - Edgecombe County - Bassett Center TH - Private"/>
    <n v="1154"/>
    <x v="3"/>
    <n v="60"/>
    <n v="12"/>
    <n v="0"/>
    <n v="60"/>
    <n v="0"/>
    <n v="33"/>
    <n v="60"/>
    <x v="0"/>
    <n v="0"/>
    <s v="NA"/>
    <n v="0"/>
    <n v="0"/>
    <s v="916 Branch St."/>
    <n v="0"/>
    <s v="Rocky Mount"/>
    <s v="NC"/>
    <n v="27801"/>
  </r>
  <r>
    <x v="1"/>
    <x v="3"/>
    <n v="0"/>
    <x v="21"/>
    <s v="SHAHC - Surry County - Transitional Housing - TH - Private"/>
    <n v="1236"/>
    <x v="3"/>
    <n v="6"/>
    <n v="2"/>
    <n v="0"/>
    <n v="6"/>
    <n v="0"/>
    <n v="6"/>
    <n v="6"/>
    <x v="0"/>
    <n v="0"/>
    <s v="NA"/>
    <n v="0"/>
    <n v="0"/>
    <s v="725 Creed St"/>
    <n v="0"/>
    <s v="Mount Airy"/>
    <s v="NC"/>
    <n v="27030"/>
  </r>
  <r>
    <x v="1"/>
    <x v="5"/>
    <n v="0"/>
    <x v="22"/>
    <s v="UCCS - Union County - Emergency Adult Shelter - ES - State ESG"/>
    <n v="1296"/>
    <x v="1"/>
    <n v="0"/>
    <n v="0"/>
    <n v="60"/>
    <n v="60"/>
    <n v="0"/>
    <n v="57"/>
    <n v="60"/>
    <x v="0"/>
    <n v="0"/>
    <s v="NA"/>
    <n v="0"/>
    <s v="Facility"/>
    <s v="160 Meadow Street"/>
    <n v="0"/>
    <s v="Monroe"/>
    <s v="NC"/>
    <n v="28110"/>
  </r>
  <r>
    <x v="1"/>
    <x v="5"/>
    <n v="0"/>
    <x v="23"/>
    <s v="Homes of Hope - Stanly County - Transitional Housing - TH - Private"/>
    <n v="1327"/>
    <x v="3"/>
    <n v="16"/>
    <n v="3"/>
    <n v="1"/>
    <n v="17"/>
    <n v="0"/>
    <n v="17"/>
    <n v="17"/>
    <x v="0"/>
    <n v="0"/>
    <s v="NA"/>
    <n v="0"/>
    <n v="0"/>
    <s v="1816-B East Main St"/>
    <n v="0"/>
    <s v="Albemarle"/>
    <s v="NC"/>
    <n v="28001"/>
  </r>
  <r>
    <x v="1"/>
    <x v="4"/>
    <n v="0"/>
    <x v="24"/>
    <s v="Trillium - Multiple BoS Counties - PSH#1 - PSH - HUD"/>
    <n v="1340"/>
    <x v="0"/>
    <n v="57"/>
    <n v="16"/>
    <n v="68"/>
    <n v="125"/>
    <n v="0"/>
    <n v="125"/>
    <n v="125"/>
    <x v="0"/>
    <n v="0"/>
    <s v="NA"/>
    <n v="0"/>
    <n v="0"/>
    <s v="201 West First St"/>
    <n v="0"/>
    <s v="Greenville"/>
    <s v="NC"/>
    <n v="28562"/>
  </r>
  <r>
    <x v="1"/>
    <x v="5"/>
    <n v="0"/>
    <x v="19"/>
    <s v="Rowan Helping Ministries - Rowan County - Eagle's Nest - TH - Private"/>
    <n v="1363"/>
    <x v="3"/>
    <n v="2"/>
    <n v="1"/>
    <n v="6"/>
    <n v="8"/>
    <n v="0"/>
    <n v="4"/>
    <n v="8"/>
    <x v="0"/>
    <n v="0"/>
    <s v="NA"/>
    <n v="0"/>
    <n v="0"/>
    <s v="327 East Liberty Street"/>
    <n v="0"/>
    <s v="Salisbury"/>
    <s v="NC"/>
    <n v="28144"/>
  </r>
  <r>
    <x v="1"/>
    <x v="7"/>
    <n v="0"/>
    <x v="25"/>
    <s v="Mission Ministries Alliance - McDowell County - Friendship Home for Women&amp;Children - ES - State ESG"/>
    <n v="1430"/>
    <x v="1"/>
    <n v="15"/>
    <n v="6"/>
    <n v="22"/>
    <n v="37"/>
    <n v="0"/>
    <n v="35"/>
    <n v="37"/>
    <x v="0"/>
    <n v="0"/>
    <s v="NA"/>
    <n v="0"/>
    <s v="Facility"/>
    <s v="124 Fleming Ave"/>
    <n v="0"/>
    <s v="Marion"/>
    <s v="NC"/>
    <n v="28752"/>
  </r>
  <r>
    <x v="1"/>
    <x v="7"/>
    <n v="0"/>
    <x v="25"/>
    <s v="Mission Ministries Alliance - McDowell County - Center for Men - ES - State ESG"/>
    <n v="1431"/>
    <x v="1"/>
    <n v="0"/>
    <n v="0"/>
    <n v="20"/>
    <n v="20"/>
    <n v="1"/>
    <n v="21"/>
    <n v="21"/>
    <x v="0"/>
    <n v="0"/>
    <s v="NA"/>
    <n v="0"/>
    <s v="Facility"/>
    <s v="804 State St"/>
    <n v="0"/>
    <s v="Marion"/>
    <s v="NC"/>
    <n v="28752"/>
  </r>
  <r>
    <x v="1"/>
    <x v="3"/>
    <n v="0"/>
    <x v="26"/>
    <s v="Diakonos, Inc. - Iredell County - Night Shelter - ES - State ESG"/>
    <n v="1432"/>
    <x v="1"/>
    <n v="0"/>
    <n v="0"/>
    <n v="56"/>
    <n v="56"/>
    <n v="0"/>
    <n v="53"/>
    <n v="56"/>
    <x v="0"/>
    <n v="0"/>
    <s v="NA"/>
    <n v="0"/>
    <s v="Facility"/>
    <s v="1421 Fifth St"/>
    <n v="0"/>
    <s v="Statesville"/>
    <s v="NC"/>
    <n v="28677"/>
  </r>
  <r>
    <x v="1"/>
    <x v="7"/>
    <n v="0"/>
    <x v="27"/>
    <s v="Salvation Army of Hickory - Catawba County - Shelter of Hope - ES - Private"/>
    <n v="1448"/>
    <x v="1"/>
    <n v="8"/>
    <n v="3"/>
    <n v="84"/>
    <n v="92"/>
    <n v="0"/>
    <n v="66"/>
    <n v="92"/>
    <x v="0"/>
    <n v="0"/>
    <s v="NA"/>
    <s v="Private/Local"/>
    <s v="Facility"/>
    <s v="780 Third Ave Pl SE"/>
    <n v="0"/>
    <s v="Hickory"/>
    <s v="NC"/>
    <n v="28602"/>
  </r>
  <r>
    <x v="1"/>
    <x v="5"/>
    <s v="Rowan"/>
    <x v="28"/>
    <s v="Salisbury VAMC - Rowan County - HUD-VASH - VA"/>
    <n v="1504"/>
    <x v="0"/>
    <n v="0"/>
    <n v="0"/>
    <n v="73"/>
    <n v="73"/>
    <n v="0"/>
    <n v="45"/>
    <n v="73"/>
    <x v="2"/>
    <n v="0"/>
    <s v="NA"/>
    <n v="0"/>
    <n v="0"/>
    <s v="1601 Brenner Ave"/>
    <s v="Healthcare for Homeless Vets at Building 11, 1st F"/>
    <s v="Salisbury"/>
    <s v="NC"/>
    <n v="28144"/>
  </r>
  <r>
    <x v="1"/>
    <x v="8"/>
    <n v="0"/>
    <x v="29"/>
    <s v="Eastpointe - Multiple BoS Counties - Shelter Plus Care I - PSH - HUD"/>
    <n v="1605"/>
    <x v="0"/>
    <n v="10"/>
    <n v="4"/>
    <n v="22"/>
    <n v="32"/>
    <n v="0"/>
    <n v="32"/>
    <n v="32"/>
    <x v="0"/>
    <n v="0"/>
    <s v="NA"/>
    <n v="0"/>
    <n v="0"/>
    <s v="100 South James ST."/>
    <n v="0"/>
    <s v="Goldsboro"/>
    <s v="NC"/>
    <n v="27530"/>
  </r>
  <r>
    <x v="1"/>
    <x v="7"/>
    <n v="0"/>
    <x v="30"/>
    <s v="Family Care Center of Catawba Valley - Catawba County - Emergency Shelter - ES - Private"/>
    <n v="1665"/>
    <x v="1"/>
    <n v="56"/>
    <n v="14"/>
    <n v="0"/>
    <n v="56"/>
    <n v="0"/>
    <n v="36"/>
    <n v="56"/>
    <x v="0"/>
    <n v="0"/>
    <s v="NA"/>
    <n v="0"/>
    <s v="Facility"/>
    <s v="2875 Highland Ave NE"/>
    <n v="0"/>
    <s v="Hickory"/>
    <s v="NC"/>
    <n v="28601"/>
  </r>
  <r>
    <x v="1"/>
    <x v="1"/>
    <s v="Beaufort"/>
    <x v="31"/>
    <s v="Washington Area Interchurch Shelter and Kitchen - Beaufort County - ES - Private"/>
    <n v="1753"/>
    <x v="1"/>
    <n v="0"/>
    <n v="0"/>
    <n v="8"/>
    <n v="8"/>
    <n v="0"/>
    <n v="8"/>
    <n v="8"/>
    <x v="2"/>
    <n v="0"/>
    <s v="NA"/>
    <n v="0"/>
    <s v="Facility"/>
    <s v="114 West Martin Luther King Drive"/>
    <n v="0"/>
    <s v="Washington"/>
    <s v="NC"/>
    <n v="27889"/>
  </r>
  <r>
    <x v="1"/>
    <x v="4"/>
    <n v="0"/>
    <x v="32"/>
    <s v="Onslow Community Outreach - Onslow County - Emergency Shelter - ES - State ESG"/>
    <n v="1758"/>
    <x v="1"/>
    <n v="13"/>
    <n v="3"/>
    <n v="31"/>
    <n v="44"/>
    <n v="0"/>
    <n v="32"/>
    <n v="44"/>
    <x v="0"/>
    <n v="0"/>
    <s v="NA"/>
    <n v="0"/>
    <s v="Facility"/>
    <s v="1210 Hargett St"/>
    <n v="0"/>
    <s v="Jacksonville"/>
    <s v="NC"/>
    <n v="28546"/>
  </r>
  <r>
    <x v="1"/>
    <x v="2"/>
    <n v="0"/>
    <x v="33"/>
    <s v="Hope Station - Wilson County - Men's Shelter - ES - ESG State"/>
    <n v="1772"/>
    <x v="1"/>
    <n v="0"/>
    <n v="0"/>
    <n v="20"/>
    <n v="20"/>
    <n v="0"/>
    <n v="16"/>
    <n v="20"/>
    <x v="0"/>
    <n v="0"/>
    <s v="NA"/>
    <n v="0"/>
    <s v="Facility"/>
    <s v="309 Goldsboro Street East"/>
    <n v="0"/>
    <s v="Wilson"/>
    <s v="NC"/>
    <n v="27893"/>
  </r>
  <r>
    <x v="1"/>
    <x v="5"/>
    <n v="0"/>
    <x v="34"/>
    <s v="Davidson County First Hope Ministries - Davidson County - Emergency Shelter - ES - Private"/>
    <n v="1779"/>
    <x v="1"/>
    <n v="24"/>
    <n v="7"/>
    <n v="64"/>
    <n v="88"/>
    <n v="6"/>
    <n v="93"/>
    <n v="94"/>
    <x v="0"/>
    <n v="0"/>
    <s v="NA"/>
    <n v="0"/>
    <s v="Facility"/>
    <s v="107 E 1st Ave"/>
    <n v="0"/>
    <s v="Lexington"/>
    <s v="NC"/>
    <n v="27292"/>
  </r>
  <r>
    <x v="1"/>
    <x v="9"/>
    <n v="0"/>
    <x v="35"/>
    <s v="Vaya Health - Multiple BoS Counties - Western Combo  - PSH - HUD"/>
    <n v="1815"/>
    <x v="0"/>
    <n v="24"/>
    <n v="8"/>
    <n v="51"/>
    <n v="75"/>
    <n v="0"/>
    <n v="71"/>
    <n v="75"/>
    <x v="0"/>
    <n v="0"/>
    <s v="NA"/>
    <n v="0"/>
    <n v="0"/>
    <s v="200 Ridgefield Court, Suite 218"/>
    <n v="0"/>
    <s v="Asheville"/>
    <s v="NC"/>
    <n v="28786"/>
  </r>
  <r>
    <x v="1"/>
    <x v="10"/>
    <n v="0"/>
    <x v="36"/>
    <s v="Allied Churches of Alamance Co - Alamance County - Emergency Shelter - ES - State ESG"/>
    <n v="1825"/>
    <x v="1"/>
    <n v="9"/>
    <n v="3"/>
    <n v="31"/>
    <n v="40"/>
    <n v="0"/>
    <n v="40"/>
    <n v="40"/>
    <x v="0"/>
    <n v="0"/>
    <s v="NA"/>
    <n v="0"/>
    <s v="Facility"/>
    <s v="206 North Fisher Street"/>
    <n v="0"/>
    <s v="Burlington"/>
    <s v="NC"/>
    <n v="27217"/>
  </r>
  <r>
    <x v="1"/>
    <x v="9"/>
    <s v="Cherokee"/>
    <x v="37"/>
    <s v="Hurlburt Johnson Friendship House - Cherokee County - Murphy Emergency Shelter - ES - Private"/>
    <n v="1833"/>
    <x v="1"/>
    <n v="10"/>
    <n v="4"/>
    <n v="20"/>
    <n v="30"/>
    <n v="0"/>
    <n v="22"/>
    <n v="30"/>
    <x v="2"/>
    <n v="0"/>
    <s v="NA"/>
    <n v="0"/>
    <s v="Facility"/>
    <s v="73 Blumenthal St"/>
    <n v="0"/>
    <s v="Murphy"/>
    <s v="NC"/>
    <n v="28906"/>
  </r>
  <r>
    <x v="1"/>
    <x v="9"/>
    <n v="0"/>
    <x v="35"/>
    <s v="Vaya Health - Multiple BoS Counties - Central Chronic - PSH - HUD"/>
    <n v="1924"/>
    <x v="0"/>
    <n v="3"/>
    <n v="1"/>
    <n v="3"/>
    <n v="6"/>
    <n v="0"/>
    <n v="6"/>
    <n v="6"/>
    <x v="0"/>
    <n v="0"/>
    <s v="NA"/>
    <n v="0"/>
    <n v="0"/>
    <s v="200 Ridgefield Court, Suite 218"/>
    <n v="0"/>
    <s v="Asheville"/>
    <s v="NC"/>
    <n v="28752"/>
  </r>
  <r>
    <x v="1"/>
    <x v="7"/>
    <n v="0"/>
    <x v="38"/>
    <s v="Dulatown Outreach Center - Caldwell County - Kwanzaa Family Inn - ES - State ESG"/>
    <n v="1960"/>
    <x v="1"/>
    <n v="5"/>
    <n v="1"/>
    <n v="7"/>
    <n v="12"/>
    <n v="0"/>
    <n v="11"/>
    <n v="12"/>
    <x v="0"/>
    <n v="0"/>
    <s v="NA"/>
    <n v="0"/>
    <s v="Facility"/>
    <s v="1631 Old North Rd"/>
    <n v="0"/>
    <s v="Lenoir"/>
    <s v="NC"/>
    <n v="28645"/>
  </r>
  <r>
    <x v="1"/>
    <x v="5"/>
    <n v="0"/>
    <x v="23"/>
    <s v="Homes of Hope - Stanly County - Stanly Community Inn - ES - State ESG"/>
    <n v="2043"/>
    <x v="1"/>
    <n v="3"/>
    <n v="1"/>
    <n v="13"/>
    <n v="16"/>
    <n v="0"/>
    <n v="15"/>
    <n v="16"/>
    <x v="0"/>
    <n v="0"/>
    <s v="NA"/>
    <n v="0"/>
    <s v="Facility"/>
    <s v="501 S First St"/>
    <n v="0"/>
    <s v="Albemarle"/>
    <s v="NC"/>
    <n v="28001"/>
  </r>
  <r>
    <x v="1"/>
    <x v="7"/>
    <n v="0"/>
    <x v="27"/>
    <s v="Salvation Army of Hickory - Catawba County - Brigadiers Charles and Evelyn Sams Men's TH - Private"/>
    <n v="2229"/>
    <x v="3"/>
    <n v="3"/>
    <n v="1"/>
    <n v="11"/>
    <n v="14"/>
    <n v="0"/>
    <n v="9"/>
    <n v="14"/>
    <x v="0"/>
    <n v="0"/>
    <s v="NA"/>
    <s v="Private/Local"/>
    <n v="0"/>
    <s v="780 3rd Ave SE"/>
    <n v="0"/>
    <s v="Hickory"/>
    <s v="NC"/>
    <n v="28602"/>
  </r>
  <r>
    <x v="1"/>
    <x v="9"/>
    <s v="Madison"/>
    <x v="39"/>
    <s v="My Sister's Place - Madison County - My Sister's Place - ES - Private"/>
    <n v="3512"/>
    <x v="1"/>
    <n v="16"/>
    <n v="4"/>
    <n v="2"/>
    <n v="18"/>
    <n v="0"/>
    <n v="17"/>
    <n v="18"/>
    <x v="2"/>
    <s v="VSP"/>
    <s v="DV"/>
    <s v="VOCA"/>
    <s v="Facility"/>
    <n v="0"/>
    <n v="0"/>
    <s v="Marshall"/>
    <s v="NC"/>
    <n v="28743"/>
  </r>
  <r>
    <x v="1"/>
    <x v="3"/>
    <n v="0"/>
    <x v="26"/>
    <s v="Diakonos, Inc. - Iredell County - Fifth Street Ministries - ES - State ESG"/>
    <n v="4542"/>
    <x v="1"/>
    <n v="24"/>
    <n v="6"/>
    <n v="20"/>
    <n v="44"/>
    <n v="0"/>
    <n v="40"/>
    <n v="44"/>
    <x v="0"/>
    <n v="0"/>
    <s v="NA"/>
    <n v="0"/>
    <s v="Facility"/>
    <s v="1421 Fifth St"/>
    <n v="0"/>
    <s v="Statesville"/>
    <s v="NC"/>
    <n v="28677"/>
  </r>
  <r>
    <x v="1"/>
    <x v="7"/>
    <s v="Catawba"/>
    <x v="40"/>
    <s v="Safe Harbor Rescue Mission - Catawba County - Greenleaf - TH - Private"/>
    <n v="4673"/>
    <x v="3"/>
    <n v="16"/>
    <n v="7"/>
    <n v="7"/>
    <n v="23"/>
    <n v="0"/>
    <n v="14"/>
    <n v="23"/>
    <x v="2"/>
    <n v="0"/>
    <s v="NA"/>
    <n v="0"/>
    <n v="0"/>
    <s v="112 2nd Ave SE"/>
    <n v="0"/>
    <s v="Hickory"/>
    <s v="NC"/>
    <n v="28602"/>
  </r>
  <r>
    <x v="1"/>
    <x v="7"/>
    <n v="0"/>
    <x v="38"/>
    <s v="Dulatown Outreach Center - Caldwell County - Kwanzaa Transitional Shelter - ES - Private"/>
    <n v="4719"/>
    <x v="1"/>
    <n v="0"/>
    <n v="0"/>
    <n v="1"/>
    <n v="1"/>
    <n v="0"/>
    <n v="1"/>
    <n v="1"/>
    <x v="0"/>
    <n v="0"/>
    <s v="NA"/>
    <n v="0"/>
    <s v="Facility"/>
    <s v="1631 Old North Rd"/>
    <n v="0"/>
    <s v="Lenoir"/>
    <s v="NC"/>
    <n v="28645"/>
  </r>
  <r>
    <x v="1"/>
    <x v="4"/>
    <n v="0"/>
    <x v="24"/>
    <s v="Trillium - Multiple BoS Counties - PSH#2 - PSH - HUD"/>
    <n v="4722"/>
    <x v="0"/>
    <n v="21"/>
    <n v="8"/>
    <n v="8"/>
    <n v="29"/>
    <n v="0"/>
    <n v="29"/>
    <n v="29"/>
    <x v="0"/>
    <n v="0"/>
    <s v="NA"/>
    <n v="0"/>
    <n v="0"/>
    <s v="201 West First Street"/>
    <n v="0"/>
    <s v="Greenville"/>
    <s v="NC"/>
    <n v="28540"/>
  </r>
  <r>
    <x v="1"/>
    <x v="1"/>
    <n v="0"/>
    <x v="41"/>
    <s v="Greenville Housing Authority - Multiple BoS Counties - HUD-VASH - HUD"/>
    <n v="4734"/>
    <x v="0"/>
    <n v="32"/>
    <n v="11"/>
    <n v="63"/>
    <n v="95"/>
    <n v="0"/>
    <n v="95"/>
    <n v="95"/>
    <x v="0"/>
    <n v="0"/>
    <s v="NA"/>
    <n v="0"/>
    <n v="0"/>
    <s v="1103 Broad St"/>
    <s v="PO Box 1426"/>
    <s v="Greenville"/>
    <s v="NC"/>
    <n v="27834"/>
  </r>
  <r>
    <x v="1"/>
    <x v="1"/>
    <n v="0"/>
    <x v="41"/>
    <s v="Greenville Housing Authority - Multiple BoS Counties - Seeds of Change PSH - HUD"/>
    <n v="4735"/>
    <x v="0"/>
    <n v="27"/>
    <n v="7"/>
    <n v="20"/>
    <n v="47"/>
    <n v="0"/>
    <n v="47"/>
    <n v="47"/>
    <x v="0"/>
    <n v="0"/>
    <s v="NA"/>
    <n v="0"/>
    <n v="0"/>
    <s v="1103 Broad St"/>
    <s v="PO Box 1426"/>
    <s v="Greenville"/>
    <s v="NC"/>
    <n v="27834"/>
  </r>
  <r>
    <x v="1"/>
    <x v="5"/>
    <s v="Union"/>
    <x v="42"/>
    <s v="Turning Point - Union County - DV Shelter - ES - Private"/>
    <n v="4792"/>
    <x v="1"/>
    <n v="21"/>
    <n v="5"/>
    <n v="21"/>
    <n v="42"/>
    <n v="0"/>
    <n v="13"/>
    <n v="42"/>
    <x v="1"/>
    <s v="VSP"/>
    <s v="DV"/>
    <n v="0"/>
    <s v="Facility"/>
    <s v="PO Box 952"/>
    <n v="0"/>
    <s v="Monroe"/>
    <s v="NC"/>
    <n v="28111"/>
  </r>
  <r>
    <x v="1"/>
    <x v="11"/>
    <s v="Harnett"/>
    <x v="43"/>
    <s v="Beacon Rescue Mission - Harnett County - Rescue Mission - Families ES - Private"/>
    <n v="4809"/>
    <x v="1"/>
    <n v="5"/>
    <n v="2"/>
    <n v="13"/>
    <n v="18"/>
    <n v="0"/>
    <n v="12"/>
    <n v="18"/>
    <x v="2"/>
    <n v="0"/>
    <s v="NA"/>
    <s v="Private Funding"/>
    <s v="Facility"/>
    <s v="207 W. Broad St."/>
    <n v="0"/>
    <s v="Dunn"/>
    <s v="NC"/>
    <n v="28334"/>
  </r>
  <r>
    <x v="1"/>
    <x v="12"/>
    <s v="Pasquotank"/>
    <x v="44"/>
    <s v="Albemarle Hopeline - Pasquotank County - Hopeline DV Shelter - ES - Private"/>
    <n v="4814"/>
    <x v="1"/>
    <n v="15"/>
    <n v="7"/>
    <n v="3"/>
    <n v="18"/>
    <n v="0"/>
    <n v="3"/>
    <n v="18"/>
    <x v="1"/>
    <n v="0"/>
    <s v="DV"/>
    <n v="0"/>
    <s v="Facility"/>
    <s v="PO BOX 2064"/>
    <n v="0"/>
    <s v="Elizabeth City"/>
    <s v="NC"/>
    <n v="27906"/>
  </r>
  <r>
    <x v="1"/>
    <x v="5"/>
    <s v="Cabarrus"/>
    <x v="45"/>
    <s v="Cabarrus Victim's Asstistance Network - Cabarrus County - DV Shelter - ES - Private"/>
    <n v="4816"/>
    <x v="1"/>
    <n v="9"/>
    <n v="3"/>
    <n v="3"/>
    <n v="12"/>
    <n v="0"/>
    <n v="6"/>
    <n v="12"/>
    <x v="2"/>
    <s v="VSP"/>
    <s v="DV"/>
    <n v="0"/>
    <s v="Facility"/>
    <s v="PO BOX 1749"/>
    <n v="0"/>
    <s v="Concord"/>
    <s v="NC"/>
    <n v="28026"/>
  </r>
  <r>
    <x v="1"/>
    <x v="4"/>
    <s v="Carteret"/>
    <x v="46"/>
    <s v="Carteret Co. Domestic Violence - Carteret County - DV Shelter - ES - State ESG"/>
    <n v="4818"/>
    <x v="1"/>
    <n v="6"/>
    <n v="2"/>
    <n v="3"/>
    <n v="9"/>
    <n v="0"/>
    <n v="9"/>
    <n v="9"/>
    <x v="1"/>
    <s v="VSP"/>
    <s v="DV"/>
    <n v="0"/>
    <s v="Facility"/>
    <s v="PO Box 2279"/>
    <n v="0"/>
    <s v="Morehead City"/>
    <s v="NC"/>
    <n v="28557"/>
  </r>
  <r>
    <x v="1"/>
    <x v="6"/>
    <s v="Edgecombe"/>
    <x v="47"/>
    <s v="Tarboro Community Outreach - Edgecombe County - Emergency Shelter - ES - Private"/>
    <n v="4819"/>
    <x v="1"/>
    <n v="0"/>
    <n v="0"/>
    <n v="27"/>
    <n v="27"/>
    <n v="0"/>
    <n v="17"/>
    <n v="27"/>
    <x v="2"/>
    <n v="0"/>
    <s v="NA"/>
    <s v="EFSP"/>
    <s v="Facility"/>
    <s v="701 Cedar Lane"/>
    <n v="0"/>
    <s v="Tarboro"/>
    <s v="NC"/>
    <n v="27886"/>
  </r>
  <r>
    <x v="1"/>
    <x v="10"/>
    <s v="Chatham"/>
    <x v="48"/>
    <s v="Catholic Worker House - Chatham County - Silk Hope Shelter - ES - Private"/>
    <n v="4822"/>
    <x v="1"/>
    <n v="0"/>
    <n v="0"/>
    <n v="3"/>
    <n v="3"/>
    <n v="0"/>
    <n v="1"/>
    <n v="3"/>
    <x v="2"/>
    <n v="0"/>
    <s v="NA"/>
    <n v="0"/>
    <s v="Facility"/>
    <s v="3355 Woody Store Rd"/>
    <n v="0"/>
    <s v="Siler City"/>
    <s v="NC"/>
    <n v="27344"/>
  </r>
  <r>
    <x v="1"/>
    <x v="9"/>
    <s v="Cherokee"/>
    <x v="49"/>
    <s v="REACH of Cherokee - Cherokee County - REACH Shelter - ES - Private"/>
    <n v="4824"/>
    <x v="1"/>
    <n v="5"/>
    <n v="2"/>
    <n v="6"/>
    <n v="11"/>
    <n v="0"/>
    <n v="3"/>
    <n v="11"/>
    <x v="1"/>
    <s v="VSP"/>
    <s v="DV"/>
    <n v="0"/>
    <s v="Facility"/>
    <n v="0"/>
    <n v="0"/>
    <s v="Murphy"/>
    <s v="NC"/>
    <n v="28906"/>
  </r>
  <r>
    <x v="1"/>
    <x v="13"/>
    <s v="Robeson"/>
    <x v="50"/>
    <s v="Southeastern Family Violence Center - Robeson County - DV Shelter - ES - State ESG"/>
    <n v="4828"/>
    <x v="1"/>
    <n v="11"/>
    <n v="2"/>
    <n v="10"/>
    <n v="21"/>
    <n v="0"/>
    <n v="9"/>
    <n v="21"/>
    <x v="1"/>
    <s v="VSP"/>
    <s v="DV"/>
    <n v="0"/>
    <s v="Facility"/>
    <n v="0"/>
    <n v="0"/>
    <s v="Lumberton"/>
    <s v="NC"/>
    <n v="28358"/>
  </r>
  <r>
    <x v="1"/>
    <x v="7"/>
    <s v="Catawba"/>
    <x v="51"/>
    <s v="Sipe's Orchard Home - Catawba County - Transitional Housing for Youth - TH - Private"/>
    <n v="4831"/>
    <x v="3"/>
    <n v="0"/>
    <n v="0"/>
    <n v="10"/>
    <n v="20"/>
    <n v="0"/>
    <n v="16"/>
    <n v="20"/>
    <x v="2"/>
    <n v="0"/>
    <s v="NA"/>
    <n v="0"/>
    <n v="0"/>
    <s v="4431 County Home Road"/>
    <n v="0"/>
    <s v="Conover"/>
    <s v="NC"/>
    <n v="28613"/>
  </r>
  <r>
    <x v="1"/>
    <x v="11"/>
    <s v="Johnston"/>
    <x v="52"/>
    <s v="Smithfield Rescue Mission - Johnston County - New Life Men's Shelter - ES - Private"/>
    <n v="4832"/>
    <x v="1"/>
    <n v="0"/>
    <n v="0"/>
    <n v="13"/>
    <n v="13"/>
    <n v="0"/>
    <n v="5"/>
    <n v="13"/>
    <x v="2"/>
    <n v="0"/>
    <s v="NA"/>
    <n v="0"/>
    <s v="Facility"/>
    <s v="523 Glenn St"/>
    <n v="0"/>
    <s v="Smithfield"/>
    <s v="NC"/>
    <n v="27577"/>
  </r>
  <r>
    <x v="1"/>
    <x v="11"/>
    <s v="Johnston"/>
    <x v="52"/>
    <s v="Smithfield Rescue Mission - Johnston County - New Life Men's TH - Private"/>
    <n v="4833"/>
    <x v="3"/>
    <n v="0"/>
    <n v="0"/>
    <n v="8"/>
    <n v="8"/>
    <n v="0"/>
    <n v="2"/>
    <n v="8"/>
    <x v="2"/>
    <n v="0"/>
    <s v="NA"/>
    <n v="0"/>
    <n v="0"/>
    <s v="523 Glenn St"/>
    <n v="0"/>
    <s v="Smithfield"/>
    <s v="NC"/>
    <n v="27577"/>
  </r>
  <r>
    <x v="1"/>
    <x v="11"/>
    <n v="0"/>
    <x v="53"/>
    <s v="Outreach Mission Inc. - Lee County - Men's Shelter - ES - Private"/>
    <n v="4839"/>
    <x v="1"/>
    <n v="0"/>
    <n v="0"/>
    <n v="18"/>
    <n v="18"/>
    <n v="0"/>
    <n v="10"/>
    <n v="18"/>
    <x v="0"/>
    <n v="0"/>
    <s v="NA"/>
    <n v="0"/>
    <s v="Facility"/>
    <s v="705 Chatham St"/>
    <n v="0"/>
    <s v="Sanford"/>
    <s v="NC"/>
    <n v="27332"/>
  </r>
  <r>
    <x v="1"/>
    <x v="4"/>
    <s v="Craven"/>
    <x v="54"/>
    <s v="Coastal Women's Shelter - Craven County - Mary Matthews DV Shelter - ES - Private"/>
    <n v="4844"/>
    <x v="1"/>
    <n v="10"/>
    <n v="2"/>
    <n v="6"/>
    <n v="16"/>
    <n v="0"/>
    <n v="0"/>
    <n v="16"/>
    <x v="1"/>
    <s v="VSP"/>
    <s v="DV"/>
    <n v="0"/>
    <s v="Facility"/>
    <n v="0"/>
    <n v="0"/>
    <s v="New Bern"/>
    <s v="NC"/>
    <n v="28562"/>
  </r>
  <r>
    <x v="1"/>
    <x v="11"/>
    <s v="Moore"/>
    <x v="55"/>
    <s v="Family Promise of Moore County - Moore County - Emergency Shelter - ES - Private"/>
    <n v="4863"/>
    <x v="1"/>
    <n v="0"/>
    <n v="0"/>
    <n v="16"/>
    <n v="16"/>
    <n v="0"/>
    <n v="12"/>
    <n v="16"/>
    <x v="2"/>
    <n v="0"/>
    <s v="NA"/>
    <n v="0"/>
    <s v="Facility"/>
    <s v="303 peach ave"/>
    <n v="0"/>
    <s v="Aberdeen"/>
    <s v="NC"/>
    <n v="28315"/>
  </r>
  <r>
    <x v="1"/>
    <x v="5"/>
    <s v="Davidson"/>
    <x v="56"/>
    <s v="Family Services of Davidson Co - Davidson County - DV Shelter - ES - State ESG"/>
    <n v="4864"/>
    <x v="1"/>
    <n v="4"/>
    <n v="2"/>
    <n v="4"/>
    <n v="8"/>
    <n v="0"/>
    <n v="6"/>
    <n v="8"/>
    <x v="1"/>
    <s v="VSP"/>
    <s v="DV"/>
    <n v="0"/>
    <s v="Facility"/>
    <n v="0"/>
    <n v="0"/>
    <s v="Lexington"/>
    <s v="NC"/>
    <n v="27295"/>
  </r>
  <r>
    <x v="1"/>
    <x v="1"/>
    <s v="Pitt"/>
    <x v="57"/>
    <s v="Center for Family Violence Prevention - Pitt County - New Directions DV Shelter - ES - State ESG"/>
    <n v="4868"/>
    <x v="1"/>
    <n v="9"/>
    <n v="3"/>
    <n v="5"/>
    <n v="14"/>
    <n v="0"/>
    <n v="14"/>
    <n v="14"/>
    <x v="1"/>
    <s v="VSP"/>
    <s v="DV"/>
    <n v="0"/>
    <s v="Facility"/>
    <s v="111 E. 3rd St"/>
    <n v="0"/>
    <s v="Greenville"/>
    <s v="NC"/>
    <n v="27858"/>
  </r>
  <r>
    <x v="1"/>
    <x v="6"/>
    <s v="Nash"/>
    <x v="58"/>
    <s v="My Sister's House (Rocky Mount) - Nash County - DV Shelter - ES - Private"/>
    <n v="4872"/>
    <x v="1"/>
    <n v="0"/>
    <n v="0"/>
    <n v="18"/>
    <n v="18"/>
    <n v="0"/>
    <n v="0"/>
    <n v="18"/>
    <x v="2"/>
    <s v="VSP"/>
    <s v="DV"/>
    <s v="GCC, VOCA,  NCDOA, EFSP"/>
    <s v="Facility"/>
    <n v="0"/>
    <n v="0"/>
    <s v="Nashville"/>
    <s v="NC"/>
    <n v="27856"/>
  </r>
  <r>
    <x v="1"/>
    <x v="11"/>
    <s v="Moore"/>
    <x v="59"/>
    <s v="Friend to Friend - Moore County - Haven House DV Shelter - ES - State ESG"/>
    <n v="4879"/>
    <x v="1"/>
    <n v="7"/>
    <n v="3"/>
    <n v="8"/>
    <n v="15"/>
    <n v="0"/>
    <n v="14"/>
    <n v="15"/>
    <x v="1"/>
    <s v="VSP"/>
    <s v="DV"/>
    <n v="0"/>
    <s v="Facility"/>
    <s v="PO Box 1508"/>
    <n v="0"/>
    <s v="Carthage"/>
    <s v="NC"/>
    <n v="28327"/>
  </r>
  <r>
    <x v="1"/>
    <x v="2"/>
    <s v="Lenoir"/>
    <x v="60"/>
    <s v="Friends of the Homeless - Lenoir County - Homeless Shelter - ES - Private"/>
    <n v="4881"/>
    <x v="1"/>
    <n v="16"/>
    <n v="4"/>
    <n v="10"/>
    <n v="26"/>
    <n v="0"/>
    <n v="9"/>
    <n v="26"/>
    <x v="2"/>
    <n v="0"/>
    <s v="NA"/>
    <n v="0"/>
    <s v="Facility"/>
    <s v="112 Independence St"/>
    <n v="0"/>
    <s v="Kinston"/>
    <s v="NC"/>
    <n v="28501"/>
  </r>
  <r>
    <x v="1"/>
    <x v="11"/>
    <s v="Johnston"/>
    <x v="61"/>
    <s v="Harbor House - Johnston County - Harbor House - DV Shelter - ES - Private"/>
    <n v="4885"/>
    <x v="1"/>
    <n v="3"/>
    <n v="1"/>
    <n v="28"/>
    <n v="31"/>
    <n v="0"/>
    <n v="2"/>
    <n v="31"/>
    <x v="1"/>
    <n v="0"/>
    <s v="DV"/>
    <n v="0"/>
    <s v="Facility"/>
    <s v="1148 Buffalo Rd"/>
    <n v="0"/>
    <s v="Smithfield"/>
    <s v="NC"/>
    <n v="27577"/>
  </r>
  <r>
    <x v="1"/>
    <x v="11"/>
    <s v="Lee"/>
    <x v="62"/>
    <s v="Haven of Lee - Lee County - DV Shelter - ES - State ESG"/>
    <n v="4887"/>
    <x v="1"/>
    <n v="0"/>
    <n v="0"/>
    <n v="29"/>
    <n v="29"/>
    <n v="0"/>
    <n v="10"/>
    <n v="29"/>
    <x v="1"/>
    <s v="VSP"/>
    <s v="DV"/>
    <n v="0"/>
    <s v="Facility"/>
    <s v="P.O. Box 3191"/>
    <n v="0"/>
    <s v="Sanford"/>
    <s v="NC"/>
    <n v="27330"/>
  </r>
  <r>
    <x v="1"/>
    <x v="10"/>
    <s v="Rockingham"/>
    <x v="63"/>
    <s v="Help Inc - Rockingham County - Freedom House DV Shelter - ES - Private"/>
    <n v="4890"/>
    <x v="1"/>
    <n v="8"/>
    <n v="1"/>
    <n v="4"/>
    <n v="12"/>
    <n v="0"/>
    <n v="0"/>
    <n v="12"/>
    <x v="2"/>
    <s v="VSP"/>
    <s v="DV"/>
    <s v="VOCA, FVPSA"/>
    <s v="Facility"/>
    <n v="0"/>
    <n v="0"/>
    <s v="Wentworth"/>
    <s v="NC"/>
    <n v="27320"/>
  </r>
  <r>
    <x v="1"/>
    <x v="14"/>
    <s v="Henderson"/>
    <x v="64"/>
    <s v="Hendersonville Rescue Mission - Henderson County - Rescue Mission - ES - Private"/>
    <n v="4917"/>
    <x v="1"/>
    <n v="0"/>
    <n v="0"/>
    <n v="54"/>
    <n v="54"/>
    <n v="0"/>
    <n v="37"/>
    <n v="54"/>
    <x v="2"/>
    <n v="0"/>
    <s v="NA"/>
    <n v="0"/>
    <s v="Facility"/>
    <s v="639 Maple Street"/>
    <n v="0"/>
    <s v="Hendersonville"/>
    <s v="NC"/>
    <n v="28792"/>
  </r>
  <r>
    <x v="1"/>
    <x v="14"/>
    <s v="Henderson"/>
    <x v="64"/>
    <s v="Hendersonville Rescue Mission - Henderson County - Anne's Place - TH - Private"/>
    <n v="4918"/>
    <x v="3"/>
    <n v="5"/>
    <n v="1"/>
    <n v="1"/>
    <n v="6"/>
    <n v="0"/>
    <n v="1"/>
    <n v="6"/>
    <x v="2"/>
    <n v="0"/>
    <s v="NA"/>
    <n v="0"/>
    <n v="0"/>
    <s v="414 9th Ave West"/>
    <n v="0"/>
    <s v="Hendersonville"/>
    <s v="NC"/>
    <n v="28792"/>
  </r>
  <r>
    <x v="1"/>
    <x v="11"/>
    <s v="Richmond"/>
    <x v="65"/>
    <s v="New Horizons Life and Family Services - Richmond County - DV Shelter - ES - Private"/>
    <n v="4926"/>
    <x v="1"/>
    <n v="3"/>
    <n v="1"/>
    <n v="0"/>
    <n v="3"/>
    <n v="0"/>
    <n v="3"/>
    <n v="3"/>
    <x v="1"/>
    <s v="VSP"/>
    <s v="DV"/>
    <n v="0"/>
    <s v="Facility"/>
    <n v="0"/>
    <n v="0"/>
    <s v="Rockingham"/>
    <s v="NC"/>
    <n v="28379"/>
  </r>
  <r>
    <x v="1"/>
    <x v="4"/>
    <s v="Onslow"/>
    <x v="66"/>
    <s v="Onslow Victim's Shelter - Onslow County - DV Shelter - ES - Private"/>
    <n v="4930"/>
    <x v="1"/>
    <n v="0"/>
    <n v="0"/>
    <n v="10"/>
    <n v="10"/>
    <n v="0"/>
    <n v="7"/>
    <n v="10"/>
    <x v="1"/>
    <s v="VSP"/>
    <s v="DV"/>
    <s v="FVPSA, CFW, GCC, EFSP"/>
    <s v="Facility"/>
    <n v="0"/>
    <n v="0"/>
    <s v="Jacksonville"/>
    <s v="NC"/>
    <n v="28540"/>
  </r>
  <r>
    <x v="1"/>
    <x v="7"/>
    <s v="Burke"/>
    <x v="67"/>
    <s v="Options Inc. - Burke County - DV Shelter - ES - Private"/>
    <n v="4931"/>
    <x v="1"/>
    <n v="0"/>
    <n v="0"/>
    <n v="12"/>
    <n v="12"/>
    <n v="0"/>
    <n v="4"/>
    <n v="12"/>
    <x v="1"/>
    <s v="VSP"/>
    <s v="DV"/>
    <n v="0"/>
    <s v="Facility"/>
    <s v="PO Box 2512"/>
    <n v="0"/>
    <s v="Morganton"/>
    <s v="NC"/>
    <n v="28655"/>
  </r>
  <r>
    <x v="1"/>
    <x v="11"/>
    <s v="Randolph"/>
    <x v="68"/>
    <s v="Randolph Family Crisis Center - Randolph County - Asheboro DV Shelter - ES - Private"/>
    <n v="4934"/>
    <x v="1"/>
    <n v="10"/>
    <n v="3"/>
    <n v="8"/>
    <n v="18"/>
    <n v="0"/>
    <n v="0"/>
    <n v="18"/>
    <x v="1"/>
    <s v="VSP"/>
    <s v="DV"/>
    <s v="FVPSA, NCCW, VAWA"/>
    <s v="Facility"/>
    <n v="0"/>
    <n v="0"/>
    <s v="Asheboro"/>
    <s v="NC"/>
    <n v="27203"/>
  </r>
  <r>
    <x v="1"/>
    <x v="9"/>
    <s v="Clay"/>
    <x v="69"/>
    <s v="REACH of Clay - Clay County - DV Shelter - ES - State ESG"/>
    <n v="4936"/>
    <x v="1"/>
    <n v="6"/>
    <n v="2"/>
    <n v="3"/>
    <n v="9"/>
    <n v="0"/>
    <n v="2"/>
    <n v="9"/>
    <x v="1"/>
    <s v="VSP"/>
    <s v="DV"/>
    <s v="FVPSA"/>
    <s v="Facility"/>
    <s v="P.O. Box 1485"/>
    <n v="0"/>
    <s v="Hayesville"/>
    <s v="NC"/>
    <n v="28904"/>
  </r>
  <r>
    <x v="1"/>
    <x v="9"/>
    <s v="Haywood"/>
    <x v="70"/>
    <s v="REACH of Haywood - Haywood County - DV Shelter - ES - State ESG"/>
    <n v="4938"/>
    <x v="1"/>
    <n v="0"/>
    <n v="0"/>
    <n v="10"/>
    <n v="10"/>
    <n v="0"/>
    <n v="6"/>
    <n v="10"/>
    <x v="1"/>
    <s v="VSP"/>
    <s v="DV"/>
    <s v="Counil for Women, Governor's Crime Commission"/>
    <s v="Facility"/>
    <s v="P.O. Box 206"/>
    <n v="0"/>
    <s v="Waynesville"/>
    <s v="NC"/>
    <n v="28786"/>
  </r>
  <r>
    <x v="1"/>
    <x v="9"/>
    <s v="Macon"/>
    <x v="71"/>
    <s v="REACH of Macon - Macon County - DV Shelter - ES - State ESG"/>
    <n v="4940"/>
    <x v="1"/>
    <n v="10"/>
    <n v="4"/>
    <n v="5"/>
    <n v="15"/>
    <n v="0"/>
    <n v="9"/>
    <n v="15"/>
    <x v="1"/>
    <s v="VSP"/>
    <s v="DV"/>
    <n v="0"/>
    <s v="Facility"/>
    <s v="P.O. Box 228"/>
    <n v="0"/>
    <s v="Franklin"/>
    <s v="NC"/>
    <n v="28789"/>
  </r>
  <r>
    <x v="1"/>
    <x v="5"/>
    <s v="Rowan"/>
    <x v="72"/>
    <s v="Family Crisis Council - Rowan County - DV Shelter - ES - ESG CV"/>
    <n v="4951"/>
    <x v="1"/>
    <n v="14"/>
    <n v="4"/>
    <n v="12"/>
    <n v="26"/>
    <n v="0"/>
    <n v="11"/>
    <n v="26"/>
    <x v="1"/>
    <s v="VSP"/>
    <s v="DV"/>
    <n v="0"/>
    <s v="Facility"/>
    <n v="0"/>
    <n v="0"/>
    <s v="Salisbury"/>
    <s v="NC"/>
    <n v="28144"/>
  </r>
  <r>
    <x v="1"/>
    <x v="10"/>
    <s v="Person"/>
    <x v="73"/>
    <s v="Safe Haven of Person County - Person County - DV Shelter - ES - Private"/>
    <n v="4954"/>
    <x v="1"/>
    <n v="6"/>
    <n v="1"/>
    <n v="15"/>
    <n v="21"/>
    <n v="0"/>
    <n v="8"/>
    <n v="21"/>
    <x v="1"/>
    <s v="VSP"/>
    <s v="DV"/>
    <s v="GCC, NC CASA"/>
    <s v="Facility"/>
    <s v="P.O. Box 474"/>
    <n v="0"/>
    <s v="Roxboro"/>
    <s v="NC"/>
    <n v="27573"/>
  </r>
  <r>
    <x v="1"/>
    <x v="11"/>
    <s v="Harnett"/>
    <x v="74"/>
    <s v="SAFE of Harnett Co. - Harnett County - DV Shelter - ES - State ESG"/>
    <n v="4955"/>
    <x v="1"/>
    <n v="9"/>
    <n v="3"/>
    <n v="8"/>
    <n v="17"/>
    <n v="0"/>
    <n v="11"/>
    <n v="17"/>
    <x v="1"/>
    <s v="VSP"/>
    <s v="DV"/>
    <n v="0"/>
    <s v="Facility"/>
    <n v="0"/>
    <n v="0"/>
    <s v="Lillington"/>
    <s v="NC"/>
    <n v="27546"/>
  </r>
  <r>
    <x v="1"/>
    <x v="2"/>
    <s v="Lenoir"/>
    <x v="75"/>
    <s v="SAFE of Lenoir - Lenoir County - DV Shelter - ES - Private"/>
    <n v="4957"/>
    <x v="1"/>
    <n v="11"/>
    <n v="4"/>
    <n v="3"/>
    <n v="14"/>
    <n v="0"/>
    <n v="11"/>
    <n v="14"/>
    <x v="1"/>
    <s v="VSP"/>
    <s v="DV"/>
    <s v="VOCA, GCC"/>
    <s v="Facility"/>
    <n v="0"/>
    <n v="0"/>
    <s v="Kinston"/>
    <s v="NC"/>
    <n v="28501"/>
  </r>
  <r>
    <x v="1"/>
    <x v="14"/>
    <s v="Transylvania"/>
    <x v="76"/>
    <s v="SAFE of Transylvania - Transylvania County - DV Shelter - ES - Private"/>
    <n v="4958"/>
    <x v="1"/>
    <n v="6"/>
    <n v="2"/>
    <n v="4"/>
    <n v="10"/>
    <n v="0"/>
    <n v="2"/>
    <n v="10"/>
    <x v="1"/>
    <s v="VSP"/>
    <s v="DV"/>
    <s v="FVPSA"/>
    <s v="Facility"/>
    <n v="0"/>
    <n v="0"/>
    <s v="Brevard"/>
    <s v="NC"/>
    <n v="28712"/>
  </r>
  <r>
    <x v="1"/>
    <x v="6"/>
    <s v="Franklin"/>
    <x v="77"/>
    <s v="Safe Space Inc. - Franklin County - DV Shelter - ES - Private"/>
    <n v="4959"/>
    <x v="1"/>
    <n v="8"/>
    <n v="2"/>
    <n v="5"/>
    <n v="13"/>
    <n v="0"/>
    <n v="4"/>
    <n v="13"/>
    <x v="1"/>
    <s v="VSP"/>
    <s v="DV"/>
    <s v="Gov Crime Commiss"/>
    <s v="Facility"/>
    <s v="P.O. Box 240"/>
    <n v="0"/>
    <s v="Louisburg"/>
    <s v="NC"/>
    <n v="27549"/>
  </r>
  <r>
    <x v="1"/>
    <x v="11"/>
    <s v="Anson"/>
    <x v="78"/>
    <s v="Samaritan Inn (Wadesboro) - Anson County - Believers Crusade Shelter - ES - Private"/>
    <n v="4960"/>
    <x v="1"/>
    <n v="5"/>
    <n v="1"/>
    <n v="32"/>
    <n v="37"/>
    <n v="0"/>
    <n v="30"/>
    <n v="37"/>
    <x v="2"/>
    <n v="0"/>
    <s v="NA"/>
    <n v="0"/>
    <s v="Facility"/>
    <s v="525 Salisbury St."/>
    <n v="0"/>
    <s v="Wadesboro"/>
    <s v="NC"/>
    <n v="28170"/>
  </r>
  <r>
    <x v="1"/>
    <x v="7"/>
    <s v="Caldwell"/>
    <x v="79"/>
    <s v="Shelter Home of Caldwell County - Caldwell County - DV Shelter - ES - Private"/>
    <n v="4963"/>
    <x v="1"/>
    <n v="24"/>
    <n v="11"/>
    <n v="5"/>
    <n v="29"/>
    <n v="0"/>
    <n v="7"/>
    <n v="29"/>
    <x v="1"/>
    <s v="VSP"/>
    <s v="DV"/>
    <n v="0"/>
    <s v="Facility"/>
    <s v="P.O. Box 426"/>
    <n v="0"/>
    <s v="Lenoir"/>
    <s v="NC"/>
    <n v="28681"/>
  </r>
  <r>
    <x v="1"/>
    <x v="7"/>
    <s v="Caldwell"/>
    <x v="79"/>
    <s v="Shelter Home of Caldwell County - Caldwell County - DV Transitional Housing - DV - Private"/>
    <n v="4964"/>
    <x v="3"/>
    <n v="12"/>
    <n v="3"/>
    <n v="3"/>
    <n v="15"/>
    <n v="0"/>
    <n v="0"/>
    <n v="15"/>
    <x v="1"/>
    <s v="VSP"/>
    <s v="DV"/>
    <n v="0"/>
    <n v="0"/>
    <s v="P.O. Box 426, Lenoir, NC 28645"/>
    <n v="0"/>
    <s v="Lenoir"/>
    <s v="NC"/>
    <n v="28681"/>
  </r>
  <r>
    <x v="1"/>
    <x v="5"/>
    <s v="Cabarrus"/>
    <x v="80"/>
    <s v="Cabarrus Cooperative Christian Ministry - Cabarrus County - Teaching House - TH - Private"/>
    <n v="4975"/>
    <x v="3"/>
    <n v="76"/>
    <n v="19"/>
    <n v="0"/>
    <n v="76"/>
    <n v="0"/>
    <n v="7"/>
    <n v="76"/>
    <x v="2"/>
    <n v="0"/>
    <s v="NA"/>
    <s v="Local"/>
    <n v="0"/>
    <s v="246 Country Club Dr.  NE"/>
    <n v="0"/>
    <s v="Concord"/>
    <s v="NC"/>
    <n v="28025"/>
  </r>
  <r>
    <x v="1"/>
    <x v="14"/>
    <n v="0"/>
    <x v="81"/>
    <s v="The Haven of Transylvania County - Transylvania County - Haven Thomas House - ES - State ESG"/>
    <n v="4988"/>
    <x v="1"/>
    <n v="0"/>
    <n v="0"/>
    <n v="18"/>
    <n v="18"/>
    <n v="0"/>
    <n v="12"/>
    <n v="18"/>
    <x v="0"/>
    <n v="0"/>
    <s v="NA"/>
    <n v="0"/>
    <s v="Facility"/>
    <s v="240 S. Caldwell St."/>
    <n v="0"/>
    <s v="Brevard"/>
    <s v="NC"/>
    <n v="28712"/>
  </r>
  <r>
    <x v="1"/>
    <x v="5"/>
    <s v="Cabarrus"/>
    <x v="80"/>
    <s v="Cabarrus Cooperative Christian Ministry - Cabarrus County - Mothers and Children's - TH - Private"/>
    <n v="5042"/>
    <x v="3"/>
    <n v="19"/>
    <n v="7"/>
    <n v="3"/>
    <n v="22"/>
    <n v="0"/>
    <n v="10"/>
    <n v="22"/>
    <x v="2"/>
    <n v="0"/>
    <s v="NA"/>
    <s v="Local"/>
    <n v="0"/>
    <s v="274 Spring St NW"/>
    <n v="0"/>
    <s v="Concord"/>
    <s v="NC"/>
    <n v="28025"/>
  </r>
  <r>
    <x v="1"/>
    <x v="5"/>
    <s v="Cabarrus"/>
    <x v="80"/>
    <s v="Cabarrus Cooperative Christian Ministry - Cabarrus County - The Annex - ES - Private"/>
    <n v="5043"/>
    <x v="1"/>
    <n v="19"/>
    <n v="4"/>
    <n v="1"/>
    <n v="20"/>
    <n v="0"/>
    <n v="8"/>
    <n v="20"/>
    <x v="2"/>
    <n v="0"/>
    <s v="NA"/>
    <n v="0"/>
    <s v="Facility"/>
    <s v="769 Sunderland Rd"/>
    <n v="0"/>
    <s v="Concord"/>
    <s v="NC"/>
    <n v="28027"/>
  </r>
  <r>
    <x v="1"/>
    <x v="10"/>
    <n v="0"/>
    <x v="82"/>
    <s v="Rockingham County Help for Homeless - Rockingham County - Permanent Supportive Housing - PSH - HUD"/>
    <n v="5057"/>
    <x v="0"/>
    <n v="18"/>
    <n v="5"/>
    <n v="14"/>
    <n v="32"/>
    <n v="0"/>
    <n v="32"/>
    <n v="32"/>
    <x v="0"/>
    <n v="0"/>
    <s v="NA"/>
    <n v="0"/>
    <n v="0"/>
    <s v="110 N Franklin Street"/>
    <n v="0"/>
    <s v="Madison"/>
    <s v="NC"/>
    <n v="27288"/>
  </r>
  <r>
    <x v="1"/>
    <x v="8"/>
    <n v="0"/>
    <x v="83"/>
    <s v="Partners BHM - Multiple BoS Counties - PSH - HUD"/>
    <n v="5061"/>
    <x v="0"/>
    <n v="2"/>
    <n v="1"/>
    <n v="28"/>
    <n v="30"/>
    <n v="0"/>
    <n v="30"/>
    <n v="30"/>
    <x v="0"/>
    <n v="0"/>
    <s v="NA"/>
    <n v="0"/>
    <n v="0"/>
    <s v="200 Elkin Business Park Dr"/>
    <n v="0"/>
    <s v="Elkin"/>
    <s v="NC"/>
    <n v="28621"/>
  </r>
  <r>
    <x v="1"/>
    <x v="9"/>
    <n v="0"/>
    <x v="35"/>
    <s v="Vaya Health - Multiple BoS Counties - Central Combo 2011 - PSH - HUD"/>
    <n v="5102"/>
    <x v="0"/>
    <n v="58"/>
    <n v="19"/>
    <n v="41"/>
    <n v="99"/>
    <n v="0"/>
    <n v="99"/>
    <n v="99"/>
    <x v="0"/>
    <n v="0"/>
    <s v="NA"/>
    <n v="0"/>
    <n v="0"/>
    <s v="200 Ridgefield Court, Suite 218"/>
    <n v="0"/>
    <s v="Asheville"/>
    <s v="NC"/>
    <n v="28752"/>
  </r>
  <r>
    <x v="1"/>
    <x v="1"/>
    <n v="0"/>
    <x v="84"/>
    <s v="Pitt County Community Development - Pitt County - Rapid ReHousing - RRH - State ESG"/>
    <n v="5251"/>
    <x v="2"/>
    <n v="0"/>
    <n v="0"/>
    <n v="2"/>
    <n v="2"/>
    <n v="0"/>
    <n v="0"/>
    <n v="2"/>
    <x v="0"/>
    <n v="0"/>
    <s v="NA"/>
    <n v="0"/>
    <n v="0"/>
    <s v="1717 W. 5th Street, Greeville, NC 27834"/>
    <n v="0"/>
    <s v="Greenville"/>
    <s v="NC"/>
    <n v="27834"/>
  </r>
  <r>
    <x v="1"/>
    <x v="1"/>
    <n v="0"/>
    <x v="84"/>
    <s v="Pitt County Community Development - Pitt County - Rapid ReHousing - RRH - State ESG"/>
    <n v="5251"/>
    <x v="2"/>
    <n v="0"/>
    <n v="0"/>
    <n v="7"/>
    <n v="7"/>
    <n v="0"/>
    <n v="7"/>
    <n v="7"/>
    <x v="0"/>
    <n v="0"/>
    <s v="NA"/>
    <n v="0"/>
    <n v="0"/>
    <s v="1717 W. 5th Street, Greeville, NC 27834"/>
    <n v="0"/>
    <s v="Greenville"/>
    <s v="NC"/>
    <n v="27834"/>
  </r>
  <r>
    <x v="1"/>
    <x v="1"/>
    <n v="0"/>
    <x v="41"/>
    <s v="Greenville Housing Authority - Multiple BoS Counties - Project Hope PSH - HUD"/>
    <n v="5256"/>
    <x v="0"/>
    <n v="38"/>
    <n v="10"/>
    <n v="22"/>
    <n v="60"/>
    <n v="0"/>
    <n v="60"/>
    <n v="60"/>
    <x v="0"/>
    <n v="0"/>
    <s v="NA"/>
    <n v="0"/>
    <n v="0"/>
    <n v="0"/>
    <n v="0"/>
    <s v="Greenville"/>
    <s v="NC"/>
    <n v="27834"/>
  </r>
  <r>
    <x v="1"/>
    <x v="8"/>
    <n v="0"/>
    <x v="29"/>
    <s v="Eastpointe - Multiple BoS Counties - Shelter Plus Care III - PSH - HUD"/>
    <n v="5286"/>
    <x v="0"/>
    <n v="22"/>
    <n v="6"/>
    <n v="23"/>
    <n v="45"/>
    <n v="0"/>
    <n v="45"/>
    <n v="45"/>
    <x v="0"/>
    <n v="0"/>
    <s v="NA"/>
    <n v="0"/>
    <n v="0"/>
    <s v="500 Nash Medical Arts Mall"/>
    <n v="0"/>
    <s v="Rocky Mount"/>
    <s v="NC"/>
    <n v="27530"/>
  </r>
  <r>
    <x v="1"/>
    <x v="14"/>
    <n v="0"/>
    <x v="81"/>
    <s v="The Haven of Transylvania County - Transylvania County - RRH - State ESG"/>
    <n v="5366"/>
    <x v="2"/>
    <n v="0"/>
    <n v="0"/>
    <n v="0"/>
    <n v="0"/>
    <n v="0"/>
    <n v="0"/>
    <n v="0"/>
    <x v="0"/>
    <n v="0"/>
    <s v="NA"/>
    <n v="0"/>
    <n v="0"/>
    <s v="240 S. Caldwell St."/>
    <n v="0"/>
    <s v="Brevard"/>
    <s v="NC"/>
    <n v="28712"/>
  </r>
  <r>
    <x v="1"/>
    <x v="15"/>
    <n v="0"/>
    <x v="85"/>
    <s v="VoAC - Multiple BoS Counties - Priority 2 (BoS) RR - SSVF"/>
    <n v="5451"/>
    <x v="2"/>
    <n v="54"/>
    <n v="18"/>
    <n v="103"/>
    <n v="157"/>
    <n v="0"/>
    <n v="157"/>
    <n v="157"/>
    <x v="0"/>
    <n v="0"/>
    <s v="NA"/>
    <n v="0"/>
    <n v="0"/>
    <s v="3710 University Drive, St#218"/>
    <n v="0"/>
    <s v="Durham"/>
    <s v="NC"/>
    <n v="27804"/>
  </r>
  <r>
    <x v="1"/>
    <x v="6"/>
    <s v="Halifax"/>
    <x v="86"/>
    <s v="Union Mission - Halifax County - Emergency Shelter - ES - Private"/>
    <n v="5480"/>
    <x v="1"/>
    <n v="0"/>
    <n v="0"/>
    <n v="11"/>
    <n v="11"/>
    <n v="0"/>
    <n v="4"/>
    <n v="11"/>
    <x v="2"/>
    <n v="0"/>
    <s v="NA"/>
    <n v="0"/>
    <s v="Facility"/>
    <s v="1310 Roanoke Avenue"/>
    <n v="0"/>
    <s v="Roanoke Rapids"/>
    <s v="NC"/>
    <n v="27870"/>
  </r>
  <r>
    <x v="1"/>
    <x v="10"/>
    <n v="0"/>
    <x v="87"/>
    <s v="Home of Refuge Outreach - Rockingham County - Seasonal Shelter - ES - Private"/>
    <n v="5493"/>
    <x v="1"/>
    <n v="0"/>
    <n v="0"/>
    <n v="0"/>
    <n v="0"/>
    <n v="0"/>
    <n v="2"/>
    <n v="30"/>
    <x v="0"/>
    <n v="0"/>
    <s v="NA"/>
    <s v="Private/Local"/>
    <s v="Facility"/>
    <s v="205 N. Main St"/>
    <n v="0"/>
    <s v="Eden"/>
    <s v="NC"/>
    <n v="27288"/>
  </r>
  <r>
    <x v="1"/>
    <x v="8"/>
    <n v="0"/>
    <x v="88"/>
    <s v="Asheville Buncombe Community Christian Ministries - Multiple BoS Counties - Rapid Rehousing - SSVF"/>
    <n v="5533"/>
    <x v="2"/>
    <n v="0"/>
    <n v="0"/>
    <n v="69"/>
    <n v="69"/>
    <n v="0"/>
    <n v="69"/>
    <n v="69"/>
    <x v="0"/>
    <n v="0"/>
    <s v="NA"/>
    <n v="0"/>
    <n v="0"/>
    <s v="20 20th Street"/>
    <n v="0"/>
    <s v="Asheville"/>
    <s v="NC"/>
    <n v="28715"/>
  </r>
  <r>
    <x v="1"/>
    <x v="5"/>
    <n v="0"/>
    <x v="19"/>
    <s v="Rowan Helping Ministries - Rowan County - VA Community Contract - ES - VA"/>
    <n v="5541"/>
    <x v="1"/>
    <n v="0"/>
    <n v="0"/>
    <n v="14"/>
    <n v="14"/>
    <n v="0"/>
    <n v="13"/>
    <n v="14"/>
    <x v="0"/>
    <n v="0"/>
    <s v="NA"/>
    <n v="0"/>
    <s v="Facility"/>
    <s v="217 North Long Street"/>
    <n v="0"/>
    <s v="Salisbury"/>
    <s v="NC"/>
    <n v="28144"/>
  </r>
  <r>
    <x v="1"/>
    <x v="6"/>
    <s v="Vance"/>
    <x v="89"/>
    <s v="Community Partners of Hope - Vance County - Men's Shelter - Private"/>
    <n v="5570"/>
    <x v="1"/>
    <n v="0"/>
    <n v="0"/>
    <n v="16"/>
    <n v="16"/>
    <n v="0"/>
    <n v="14"/>
    <n v="16"/>
    <x v="2"/>
    <n v="0"/>
    <s v="NA"/>
    <n v="0"/>
    <s v="Facility"/>
    <s v="P.O. Box 1791"/>
    <n v="0"/>
    <s v="Henderson"/>
    <s v="NC"/>
    <n v="27536"/>
  </r>
  <r>
    <x v="1"/>
    <x v="4"/>
    <s v="Carteret"/>
    <x v="90"/>
    <s v="Family Promise of Carteret County - Carteret County - Emergency Shelter - ES - Private"/>
    <n v="5577"/>
    <x v="1"/>
    <n v="17"/>
    <n v="5"/>
    <n v="0"/>
    <n v="17"/>
    <n v="0"/>
    <n v="17"/>
    <n v="17"/>
    <x v="2"/>
    <n v="0"/>
    <s v="NA"/>
    <n v="0"/>
    <s v="Facility"/>
    <s v="1500 Arendell St"/>
    <n v="0"/>
    <s v="Morehead City"/>
    <s v="NC"/>
    <n v="28557"/>
  </r>
  <r>
    <x v="1"/>
    <x v="6"/>
    <s v="Halifax"/>
    <x v="91"/>
    <s v="Hannah's Place - Halifax County - DV Shelter - ES - Private"/>
    <n v="5578"/>
    <x v="1"/>
    <n v="3"/>
    <n v="1"/>
    <n v="5"/>
    <n v="8"/>
    <n v="0"/>
    <n v="3"/>
    <n v="8"/>
    <x v="2"/>
    <s v="VSP"/>
    <s v="DV"/>
    <s v="FVPSA, GCC"/>
    <s v="Facility"/>
    <s v="P.O. Box 1392"/>
    <n v="0"/>
    <s v="Roanoke Rapids"/>
    <s v="NC"/>
    <n v="27870"/>
  </r>
  <r>
    <x v="1"/>
    <x v="14"/>
    <s v="Polk"/>
    <x v="92"/>
    <s v="Steps to Hope - Polk County - DV/SA Shelter - ES - Private"/>
    <n v="5581"/>
    <x v="1"/>
    <n v="5"/>
    <n v="2"/>
    <n v="4"/>
    <n v="9"/>
    <n v="0"/>
    <n v="4"/>
    <n v="9"/>
    <x v="1"/>
    <n v="0"/>
    <s v="DV"/>
    <n v="0"/>
    <s v="Facility"/>
    <s v="60 Ward St"/>
    <n v="0"/>
    <s v="Columbus"/>
    <s v="NC"/>
    <n v="28722"/>
  </r>
  <r>
    <x v="1"/>
    <x v="14"/>
    <n v="0"/>
    <x v="81"/>
    <s v="The Haven of Transylvania County - Transylvania County - Haven Family House - ES - State ESG"/>
    <n v="5701"/>
    <x v="1"/>
    <n v="16"/>
    <n v="4"/>
    <n v="0"/>
    <n v="16"/>
    <n v="0"/>
    <n v="7"/>
    <n v="16"/>
    <x v="0"/>
    <n v="0"/>
    <s v="NA"/>
    <n v="0"/>
    <s v="Facility"/>
    <s v="126 Oakdale Street"/>
    <n v="0"/>
    <s v="Brevard"/>
    <s v="NC"/>
    <n v="28712"/>
  </r>
  <r>
    <x v="1"/>
    <x v="7"/>
    <n v="0"/>
    <x v="30"/>
    <s v="Family Care Center of Catawba Valley - Catawba County - Transitional Housing - TH - Private"/>
    <n v="5783"/>
    <x v="3"/>
    <n v="30"/>
    <n v="7"/>
    <n v="0"/>
    <n v="30"/>
    <n v="0"/>
    <n v="10"/>
    <n v="30"/>
    <x v="0"/>
    <n v="0"/>
    <s v="NA"/>
    <n v="0"/>
    <n v="0"/>
    <s v="2875 Highland Ave NE"/>
    <n v="0"/>
    <s v="Hickory"/>
    <s v="NC"/>
    <n v="28601"/>
  </r>
  <r>
    <x v="1"/>
    <x v="11"/>
    <n v="0"/>
    <x v="93"/>
    <s v="Johnston-Lee-Harnett Community Action - Multiple BoS Counties - Rapid Rehousing - RRH - State ESG"/>
    <n v="5801"/>
    <x v="2"/>
    <n v="70"/>
    <n v="19"/>
    <n v="11"/>
    <n v="81"/>
    <n v="0"/>
    <n v="81"/>
    <n v="81"/>
    <x v="0"/>
    <n v="0"/>
    <s v="NA"/>
    <n v="0"/>
    <n v="0"/>
    <s v="PO Drawer 711"/>
    <n v="0"/>
    <s v="Smithfield"/>
    <s v="NC"/>
    <n v="27577"/>
  </r>
  <r>
    <x v="1"/>
    <x v="2"/>
    <n v="0"/>
    <x v="33"/>
    <s v="Hope Station - Wilson County - Rapid ReHousing - RRH - State ESG"/>
    <n v="5805"/>
    <x v="2"/>
    <n v="0"/>
    <n v="0"/>
    <n v="10"/>
    <n v="10"/>
    <n v="0"/>
    <n v="10"/>
    <n v="10"/>
    <x v="0"/>
    <n v="0"/>
    <s v="NA"/>
    <n v="0"/>
    <n v="0"/>
    <s v="309 Goldsboro Street East"/>
    <n v="0"/>
    <s v="Wilson"/>
    <s v="NC"/>
    <n v="27893"/>
  </r>
  <r>
    <x v="1"/>
    <x v="3"/>
    <n v="0"/>
    <x v="26"/>
    <s v="Diakonos, Inc. - Multiple BoS Counties - DISSY Rapid Rehousing - RRH - State ESG"/>
    <n v="6057"/>
    <x v="2"/>
    <n v="11"/>
    <n v="4"/>
    <n v="1"/>
    <n v="12"/>
    <n v="0"/>
    <n v="12"/>
    <n v="12"/>
    <x v="0"/>
    <n v="0"/>
    <s v="NA"/>
    <n v="0"/>
    <n v="0"/>
    <s v="PO Box 5217"/>
    <n v="0"/>
    <s v="Statesville"/>
    <s v="NC"/>
    <n v="28677"/>
  </r>
  <r>
    <x v="1"/>
    <x v="2"/>
    <s v="Wayne"/>
    <x v="94"/>
    <s v="Wayne Uplift Resource Association - Wayne County - DV Shelter ES - Private"/>
    <n v="6785"/>
    <x v="1"/>
    <n v="13"/>
    <n v="4"/>
    <n v="6"/>
    <n v="19"/>
    <n v="0"/>
    <n v="14"/>
    <n v="19"/>
    <x v="2"/>
    <s v="VSP"/>
    <s v="DV"/>
    <s v="VOCA, and Governor's Crime Commission"/>
    <s v="Facility"/>
    <s v="P.O. Box 1518"/>
    <n v="0"/>
    <s v="Goldsboro"/>
    <s v="NC"/>
    <n v="27530"/>
  </r>
  <r>
    <x v="1"/>
    <x v="6"/>
    <s v="Vance"/>
    <x v="89"/>
    <s v="Community Partners of Hope - Vance County - Men's Transitional Housing - Private"/>
    <n v="6786"/>
    <x v="3"/>
    <n v="0"/>
    <n v="0"/>
    <n v="7"/>
    <n v="7"/>
    <n v="0"/>
    <n v="6"/>
    <n v="7"/>
    <x v="2"/>
    <n v="0"/>
    <s v="NA"/>
    <n v="0"/>
    <n v="0"/>
    <s v="P.O. Box 1791"/>
    <n v="0"/>
    <s v="Henderson"/>
    <s v="NC"/>
    <n v="27536"/>
  </r>
  <r>
    <x v="1"/>
    <x v="3"/>
    <s v="Iredell"/>
    <x v="26"/>
    <s v="Diakonos, Inc. - Iredell County - My Sister's House DV Shelter - ES - Private"/>
    <n v="6787"/>
    <x v="1"/>
    <n v="24"/>
    <n v="6"/>
    <n v="8"/>
    <n v="32"/>
    <n v="0"/>
    <n v="14"/>
    <n v="32"/>
    <x v="1"/>
    <n v="0"/>
    <s v="DV"/>
    <n v="0"/>
    <s v="Facility"/>
    <s v="1421 Fifth St"/>
    <n v="0"/>
    <s v="Statesville"/>
    <s v="NC"/>
    <n v="28687"/>
  </r>
  <r>
    <x v="1"/>
    <x v="12"/>
    <s v="Dare"/>
    <x v="95"/>
    <s v="Outer Banks Hotline Shelter - Dare County - DV Shelter - ES - Private"/>
    <n v="6789"/>
    <x v="1"/>
    <n v="16"/>
    <n v="5"/>
    <n v="3"/>
    <n v="19"/>
    <n v="0"/>
    <n v="0"/>
    <n v="19"/>
    <x v="1"/>
    <s v="VSP"/>
    <s v="DV"/>
    <s v="Gov. Crime Commiss."/>
    <s v="Facility"/>
    <s v="P.O. Box 1056"/>
    <n v="0"/>
    <s v="Nags Head"/>
    <s v="NC"/>
    <n v="27959"/>
  </r>
  <r>
    <x v="1"/>
    <x v="4"/>
    <s v="Onslow"/>
    <x v="96"/>
    <s v="Philippians Place - Onslow County - Transitional Housing - TH"/>
    <n v="6791"/>
    <x v="3"/>
    <n v="0"/>
    <n v="0"/>
    <n v="4"/>
    <n v="4"/>
    <n v="0"/>
    <n v="4"/>
    <n v="4"/>
    <x v="2"/>
    <n v="0"/>
    <s v="NA"/>
    <s v="City of Jacksonville, Private donations"/>
    <n v="0"/>
    <s v="901 Henderson Dr"/>
    <n v="0"/>
    <s v="Jacksonville"/>
    <s v="NC"/>
    <n v="28540"/>
  </r>
  <r>
    <x v="1"/>
    <x v="1"/>
    <s v="Beaufort"/>
    <x v="97"/>
    <s v="Ruth's House - Beaufort County - DV Shelter - ES - Private"/>
    <n v="6793"/>
    <x v="1"/>
    <n v="10"/>
    <n v="3"/>
    <n v="4"/>
    <n v="14"/>
    <n v="0"/>
    <n v="12"/>
    <n v="14"/>
    <x v="2"/>
    <s v="VSP"/>
    <s v="DV"/>
    <s v="GCC, VOCA, FVPSA, Council for Women"/>
    <s v="Facility"/>
    <s v="PO Box 2843"/>
    <n v="0"/>
    <s v="Washington"/>
    <s v="NC"/>
    <n v="27889"/>
  </r>
  <r>
    <x v="1"/>
    <x v="14"/>
    <s v="Transylvania"/>
    <x v="76"/>
    <s v="SAFE of Transylvania County - Transylvania County - DV Transitional Housing - TH - Private"/>
    <n v="6794"/>
    <x v="3"/>
    <n v="6"/>
    <n v="2"/>
    <n v="3"/>
    <n v="9"/>
    <n v="0"/>
    <n v="1"/>
    <n v="9"/>
    <x v="1"/>
    <s v="VSP"/>
    <s v="DV"/>
    <s v="FVPSA"/>
    <n v="0"/>
    <n v="0"/>
    <n v="0"/>
    <s v="Brevard"/>
    <s v="NC"/>
    <n v="28712"/>
  </r>
  <r>
    <x v="1"/>
    <x v="5"/>
    <s v="Cabarrus"/>
    <x v="98"/>
    <s v="Salvation Army - Cabarrus County - Center of Hope Shelter - ES - Private"/>
    <n v="6795"/>
    <x v="1"/>
    <n v="0"/>
    <n v="0"/>
    <n v="68"/>
    <n v="68"/>
    <n v="0"/>
    <n v="60"/>
    <n v="68"/>
    <x v="2"/>
    <n v="0"/>
    <s v="NA"/>
    <s v="EFSP"/>
    <s v="Facility"/>
    <s v="45 Ashlyn Dr SE"/>
    <n v="0"/>
    <s v="Concord"/>
    <s v="NC"/>
    <n v="28025"/>
  </r>
  <r>
    <x v="1"/>
    <x v="5"/>
    <n v="0"/>
    <x v="22"/>
    <s v="UCCS - Union County - Rapid Re-Housing - RRH - State ESG"/>
    <n v="6905"/>
    <x v="2"/>
    <n v="0"/>
    <n v="0"/>
    <n v="0"/>
    <n v="0"/>
    <n v="0"/>
    <n v="0"/>
    <n v="0"/>
    <x v="0"/>
    <n v="0"/>
    <s v="NA"/>
    <n v="0"/>
    <n v="0"/>
    <s v="160 Meadow Street"/>
    <n v="0"/>
    <s v="Monroe"/>
    <s v="NC"/>
    <n v="28112"/>
  </r>
  <r>
    <x v="1"/>
    <x v="13"/>
    <s v="Robeson"/>
    <x v="50"/>
    <s v="Southeastern Family Violence Center - Robeson County - Rapid Re-Housing - RRH - State ESG"/>
    <n v="6908"/>
    <x v="2"/>
    <n v="15"/>
    <n v="3"/>
    <n v="1"/>
    <n v="16"/>
    <n v="0"/>
    <n v="16"/>
    <n v="16"/>
    <x v="1"/>
    <s v="VSP"/>
    <s v="NA"/>
    <n v="0"/>
    <n v="0"/>
    <n v="0"/>
    <n v="0"/>
    <s v="Lumberton"/>
    <s v="NC"/>
    <n v="28358"/>
  </r>
  <r>
    <x v="1"/>
    <x v="3"/>
    <n v="0"/>
    <x v="26"/>
    <s v="Diakonos, Inc. - Iredell County - Veterans Transitional Housing - TH - Private"/>
    <n v="6960"/>
    <x v="3"/>
    <n v="0"/>
    <n v="0"/>
    <n v="5"/>
    <n v="5"/>
    <n v="0"/>
    <n v="3"/>
    <n v="5"/>
    <x v="0"/>
    <n v="0"/>
    <s v="NA"/>
    <n v="0"/>
    <n v="0"/>
    <s v="1208 Wilsonlee Blvd"/>
    <n v="0"/>
    <s v="Statesville"/>
    <s v="NC"/>
    <n v="28677"/>
  </r>
  <r>
    <x v="1"/>
    <x v="1"/>
    <n v="0"/>
    <x v="41"/>
    <s v="Greenville Housing Authority - Multiple BoS Counties - Solid Ground - PSH - HUD"/>
    <n v="7003"/>
    <x v="0"/>
    <n v="4"/>
    <n v="1"/>
    <n v="4"/>
    <n v="8"/>
    <n v="0"/>
    <n v="8"/>
    <n v="8"/>
    <x v="0"/>
    <n v="0"/>
    <s v="NA"/>
    <n v="0"/>
    <n v="0"/>
    <s v="1103 Broad St"/>
    <s v="PO Box 1426"/>
    <s v="Greenville"/>
    <s v="NC"/>
    <n v="27834"/>
  </r>
  <r>
    <x v="1"/>
    <x v="1"/>
    <n v="0"/>
    <x v="41"/>
    <s v="Greenville Housing Authority - Multiple BoS Counties - Stable Solutions PSH - HUD"/>
    <n v="7004"/>
    <x v="0"/>
    <n v="5"/>
    <n v="1"/>
    <n v="3"/>
    <n v="8"/>
    <n v="0"/>
    <n v="8"/>
    <n v="8"/>
    <x v="0"/>
    <n v="0"/>
    <s v="NA"/>
    <n v="0"/>
    <n v="0"/>
    <n v="0"/>
    <n v="0"/>
    <s v="Greenville"/>
    <s v="NC"/>
    <n v="27834"/>
  </r>
  <r>
    <x v="1"/>
    <x v="11"/>
    <n v="0"/>
    <x v="99"/>
    <s v="Family Promise - Lee County - Family Shelter - ES - Private"/>
    <n v="7020"/>
    <x v="1"/>
    <n v="7"/>
    <n v="2"/>
    <n v="0"/>
    <n v="7"/>
    <n v="0"/>
    <n v="7"/>
    <n v="7"/>
    <x v="0"/>
    <n v="0"/>
    <s v="NA"/>
    <n v="0"/>
    <s v="Facility"/>
    <s v="2302 woodland ave"/>
    <n v="0"/>
    <s v="Sanford"/>
    <s v="NC"/>
    <n v="27330"/>
  </r>
  <r>
    <x v="1"/>
    <x v="3"/>
    <n v="0"/>
    <x v="100"/>
    <s v="Greater Mt. Airy Ministry of Hospitality - Surry County - Shepherd's House Mt Airy - ES - State ESG"/>
    <n v="7029"/>
    <x v="1"/>
    <n v="64"/>
    <n v="12"/>
    <n v="0"/>
    <n v="64"/>
    <n v="0"/>
    <n v="42"/>
    <n v="64"/>
    <x v="0"/>
    <n v="0"/>
    <s v="NA"/>
    <n v="0"/>
    <s v="Facility"/>
    <s v="227 Rockford Street"/>
    <n v="0"/>
    <s v="Mount Airy"/>
    <s v="NC"/>
    <n v="27030"/>
  </r>
  <r>
    <x v="1"/>
    <x v="13"/>
    <s v="Robeson"/>
    <x v="101"/>
    <s v="Lumberton Christian Care - Robeson County - Emergency Shelter - ES - Private"/>
    <n v="7034"/>
    <x v="1"/>
    <n v="6"/>
    <n v="2"/>
    <n v="15"/>
    <n v="21"/>
    <n v="0"/>
    <n v="19"/>
    <n v="21"/>
    <x v="2"/>
    <n v="0"/>
    <s v="NA"/>
    <s v="American Rescue Plan funding for food and shelter through local United Way"/>
    <s v="Facility"/>
    <s v="220 E 2nd St"/>
    <n v="0"/>
    <s v="Lumberton"/>
    <s v="NC"/>
    <n v="28358"/>
  </r>
  <r>
    <x v="1"/>
    <x v="11"/>
    <s v="Richmond"/>
    <x v="102"/>
    <s v="Place of Grace - Richmond County - Emergency Shelter - ES - Private"/>
    <n v="7036"/>
    <x v="1"/>
    <n v="0"/>
    <n v="0"/>
    <n v="0"/>
    <n v="0"/>
    <n v="19"/>
    <n v="19"/>
    <n v="19"/>
    <x v="2"/>
    <n v="0"/>
    <s v="NA"/>
    <n v="0"/>
    <s v="Facility"/>
    <s v="252 School St"/>
    <n v="0"/>
    <s v="Rockingham"/>
    <s v="NC"/>
    <n v="28379"/>
  </r>
  <r>
    <x v="1"/>
    <x v="14"/>
    <s v="Henderson"/>
    <x v="103"/>
    <s v="Safelight - Henderson County - Mainstay DV Shelter - ES - Private"/>
    <n v="7040"/>
    <x v="1"/>
    <n v="0"/>
    <n v="0"/>
    <n v="40"/>
    <n v="40"/>
    <n v="0"/>
    <n v="20"/>
    <n v="40"/>
    <x v="1"/>
    <s v="VSP"/>
    <s v="DV"/>
    <s v="VOCA, VAWA, FVPSA, SASP, STOP, Council for Women"/>
    <s v="Facility"/>
    <n v="0"/>
    <n v="0"/>
    <s v="Hendersonville"/>
    <s v="NC"/>
    <n v="28792"/>
  </r>
  <r>
    <x v="1"/>
    <x v="9"/>
    <n v="0"/>
    <x v="104"/>
    <s v="Haywood Pathways Center - Haywood County - Myre-Ken - ES - Private"/>
    <n v="7055"/>
    <x v="1"/>
    <n v="38"/>
    <n v="10"/>
    <n v="0"/>
    <n v="38"/>
    <n v="0"/>
    <n v="5"/>
    <n v="38"/>
    <x v="0"/>
    <n v="0"/>
    <s v="NA"/>
    <s v="Private FUnds"/>
    <s v="Facility"/>
    <s v="179 Hemlock St"/>
    <n v="0"/>
    <s v="Waynesville"/>
    <s v="NC"/>
    <n v="28786"/>
  </r>
  <r>
    <x v="1"/>
    <x v="4"/>
    <n v="0"/>
    <x v="105"/>
    <s v="WOC - Onslow County - Rapid Re-Housing - RRH - Private"/>
    <n v="7068"/>
    <x v="2"/>
    <n v="8"/>
    <n v="2"/>
    <n v="9"/>
    <n v="17"/>
    <n v="0"/>
    <n v="17"/>
    <n v="17"/>
    <x v="0"/>
    <n v="0"/>
    <s v="NA"/>
    <s v="Private/Local"/>
    <n v="0"/>
    <s v="99 Village Dr #15"/>
    <n v="0"/>
    <s v="Jacksonville"/>
    <s v="NC"/>
    <n v="28546"/>
  </r>
  <r>
    <x v="1"/>
    <x v="9"/>
    <s v="Madison"/>
    <x v="106"/>
    <s v="Charles George VAMC - Madison County - HUD-VASH - VA"/>
    <n v="7141"/>
    <x v="0"/>
    <n v="0"/>
    <n v="0"/>
    <n v="1"/>
    <n v="1"/>
    <n v="0"/>
    <n v="1"/>
    <n v="1"/>
    <x v="2"/>
    <n v="0"/>
    <s v="NA"/>
    <n v="0"/>
    <n v="0"/>
    <n v="0"/>
    <n v="0"/>
    <n v="0"/>
    <n v="0"/>
    <n v="28753"/>
  </r>
  <r>
    <x v="1"/>
    <x v="14"/>
    <s v="Rutherford"/>
    <x v="107"/>
    <s v="Charles George VAMC - Rutherford County - HUD-VASH - VA"/>
    <n v="7161"/>
    <x v="0"/>
    <n v="0"/>
    <n v="0"/>
    <n v="13"/>
    <n v="13"/>
    <n v="0"/>
    <n v="10"/>
    <n v="13"/>
    <x v="2"/>
    <n v="0"/>
    <s v="NA"/>
    <n v="0"/>
    <n v="0"/>
    <n v="0"/>
    <n v="0"/>
    <n v="0"/>
    <s v="NC"/>
    <n v="28160"/>
  </r>
  <r>
    <x v="1"/>
    <x v="14"/>
    <s v="Rutherford"/>
    <x v="108"/>
    <s v="Family Resources - Rutherford County - DV Shelter - ES - Private"/>
    <n v="7183"/>
    <x v="1"/>
    <n v="8"/>
    <n v="3"/>
    <n v="4"/>
    <n v="12"/>
    <n v="0"/>
    <n v="7"/>
    <n v="12"/>
    <x v="1"/>
    <s v="VSP"/>
    <s v="DV"/>
    <s v="VOCA, FVPSA"/>
    <s v="Facility"/>
    <n v="0"/>
    <n v="0"/>
    <s v="Forest City"/>
    <s v="NC"/>
    <n v="28043"/>
  </r>
  <r>
    <x v="1"/>
    <x v="6"/>
    <n v="0"/>
    <x v="24"/>
    <s v="Trillium - Multiple BoS Counties - PSH#3 - PSH - HUD"/>
    <n v="7224"/>
    <x v="0"/>
    <n v="3"/>
    <n v="1"/>
    <n v="10"/>
    <n v="13"/>
    <n v="0"/>
    <n v="13"/>
    <n v="13"/>
    <x v="0"/>
    <n v="0"/>
    <s v="NA"/>
    <n v="0"/>
    <n v="0"/>
    <s v="201 West First Street"/>
    <n v="0"/>
    <s v="Greenville"/>
    <s v="NC"/>
    <n v="27804"/>
  </r>
  <r>
    <x v="1"/>
    <x v="11"/>
    <s v="Lee"/>
    <x v="109"/>
    <s v="Bread of Life Ministries of Sanford - Lee County - Emer. Weather Shelter - Seasonal- ES - Private"/>
    <n v="7227"/>
    <x v="1"/>
    <n v="0"/>
    <n v="0"/>
    <n v="0"/>
    <n v="0"/>
    <n v="13"/>
    <n v="13"/>
    <n v="13"/>
    <x v="2"/>
    <n v="0"/>
    <s v="NA"/>
    <s v="City of Sanford"/>
    <s v="Facility"/>
    <s v="PO Box 175"/>
    <n v="0"/>
    <s v="Sanford"/>
    <s v="NC"/>
    <n v="27330"/>
  </r>
  <r>
    <x v="1"/>
    <x v="14"/>
    <n v="0"/>
    <x v="110"/>
    <s v="Thrive - Multiple BoS Counties - Pathways to PH - PSH - HUD"/>
    <n v="7258"/>
    <x v="0"/>
    <n v="27"/>
    <n v="7"/>
    <n v="18"/>
    <n v="45"/>
    <n v="0"/>
    <n v="45"/>
    <n v="45"/>
    <x v="0"/>
    <n v="0"/>
    <s v="NA"/>
    <n v="0"/>
    <n v="0"/>
    <s v="218 West Allen Street"/>
    <n v="0"/>
    <s v="Hendersonville"/>
    <s v="NC"/>
    <n v="28739"/>
  </r>
  <r>
    <x v="1"/>
    <x v="7"/>
    <s v="McDowell"/>
    <x v="111"/>
    <s v="Charles George VAMC - McDowell County - HUD-VASH - VA"/>
    <n v="7392"/>
    <x v="0"/>
    <n v="0"/>
    <n v="0"/>
    <n v="5"/>
    <n v="5"/>
    <n v="0"/>
    <n v="3"/>
    <n v="5"/>
    <x v="2"/>
    <n v="0"/>
    <s v="NA"/>
    <n v="0"/>
    <n v="0"/>
    <n v="0"/>
    <n v="0"/>
    <n v="0"/>
    <s v="NC"/>
    <n v="28752"/>
  </r>
  <r>
    <x v="1"/>
    <x v="9"/>
    <s v="Haywood"/>
    <x v="112"/>
    <s v="Charles George VAMC - Haywood County - HUD-VASH - VA"/>
    <n v="7394"/>
    <x v="0"/>
    <n v="0"/>
    <n v="0"/>
    <n v="1"/>
    <n v="1"/>
    <n v="0"/>
    <n v="1"/>
    <n v="1"/>
    <x v="2"/>
    <n v="0"/>
    <s v="NA"/>
    <n v="0"/>
    <n v="0"/>
    <s v="1100 Tunnel Road"/>
    <n v="0"/>
    <s v="Asheville"/>
    <s v="NC"/>
    <n v="28786"/>
  </r>
  <r>
    <x v="1"/>
    <x v="14"/>
    <s v="Henderson"/>
    <x v="113"/>
    <s v="Charles George VAMC - Henderson County - HUD-VASH - VA"/>
    <n v="7396"/>
    <x v="0"/>
    <n v="0"/>
    <n v="0"/>
    <n v="13"/>
    <n v="13"/>
    <n v="0"/>
    <n v="13"/>
    <n v="13"/>
    <x v="2"/>
    <n v="0"/>
    <s v="NA"/>
    <n v="0"/>
    <n v="0"/>
    <s v="1100 Tunnel Road"/>
    <n v="0"/>
    <s v="Asheville"/>
    <s v="NC"/>
    <n v="28792"/>
  </r>
  <r>
    <x v="1"/>
    <x v="13"/>
    <n v="0"/>
    <x v="29"/>
    <s v="Eastpointe - Multiple BoS Counties - Shelter Plus Care Southeast - PSH - HUD"/>
    <n v="7430"/>
    <x v="0"/>
    <n v="7"/>
    <n v="3"/>
    <n v="9"/>
    <n v="16"/>
    <n v="0"/>
    <n v="16"/>
    <n v="16"/>
    <x v="0"/>
    <n v="0"/>
    <s v="NA"/>
    <n v="0"/>
    <n v="0"/>
    <s v="100 South James ST."/>
    <n v="0"/>
    <s v="Goldsboro"/>
    <s v="NC"/>
    <n v="28358"/>
  </r>
  <r>
    <x v="1"/>
    <x v="2"/>
    <n v="0"/>
    <x v="33"/>
    <s v="Hope Station - Wilson County - Family Shelter - ES - Private"/>
    <n v="7464"/>
    <x v="1"/>
    <n v="4"/>
    <n v="1"/>
    <n v="6"/>
    <n v="10"/>
    <n v="0"/>
    <n v="4"/>
    <n v="10"/>
    <x v="0"/>
    <n v="0"/>
    <s v="NA"/>
    <n v="0"/>
    <s v="Facility"/>
    <s v="309 Goldsboro Street East"/>
    <n v="0"/>
    <s v="Wilson"/>
    <s v="NC"/>
    <n v="27893"/>
  </r>
  <r>
    <x v="1"/>
    <x v="6"/>
    <n v="0"/>
    <x v="114"/>
    <s v="Community Link - Multiple BoS Counties - Northern PSH combo -PSH - HUD"/>
    <n v="7622"/>
    <x v="0"/>
    <n v="110"/>
    <n v="31"/>
    <n v="88"/>
    <n v="198"/>
    <n v="0"/>
    <n v="198"/>
    <n v="198"/>
    <x v="0"/>
    <n v="0"/>
    <s v="NA"/>
    <n v="0"/>
    <n v="0"/>
    <s v="601 E 5th Street, Suite 220"/>
    <n v="0"/>
    <s v="Charlotte"/>
    <s v="NC"/>
    <n v="27536"/>
  </r>
  <r>
    <x v="1"/>
    <x v="5"/>
    <n v="0"/>
    <x v="22"/>
    <s v="UCCS - Union County - Rapid Re-Housing - RRH - HUD"/>
    <n v="7664"/>
    <x v="2"/>
    <n v="16"/>
    <n v="3"/>
    <n v="19"/>
    <n v="35"/>
    <n v="0"/>
    <n v="35"/>
    <n v="35"/>
    <x v="0"/>
    <n v="0"/>
    <s v="NA"/>
    <n v="0"/>
    <n v="0"/>
    <s v="160 Meadow Street"/>
    <n v="0"/>
    <s v="Monroe"/>
    <s v="NC"/>
    <n v="28112"/>
  </r>
  <r>
    <x v="1"/>
    <x v="13"/>
    <n v="0"/>
    <x v="115"/>
    <s v="Eastern Carolina Homelessness Organization (ECHO) - Multiple BoS Counties - RRH - SSVF"/>
    <n v="7665"/>
    <x v="2"/>
    <n v="0"/>
    <n v="0"/>
    <n v="5"/>
    <n v="5"/>
    <n v="0"/>
    <n v="5"/>
    <n v="5"/>
    <x v="0"/>
    <n v="0"/>
    <s v="NA"/>
    <n v="0"/>
    <n v="0"/>
    <s v="1204 N Kings BLVD"/>
    <n v="0"/>
    <s v="Myrtle Beach"/>
    <s v="SC"/>
    <n v="28358"/>
  </r>
  <r>
    <x v="1"/>
    <x v="5"/>
    <n v="0"/>
    <x v="22"/>
    <s v="UCCS - Union County - Family Shelter - ES - State ESG"/>
    <n v="20011"/>
    <x v="1"/>
    <n v="28"/>
    <n v="7"/>
    <n v="0"/>
    <n v="28"/>
    <n v="0"/>
    <n v="23"/>
    <n v="28"/>
    <x v="0"/>
    <n v="0"/>
    <s v="NA"/>
    <n v="0"/>
    <s v="Facility"/>
    <s v="160 Meadow Street"/>
    <n v="0"/>
    <s v="Monroe"/>
    <s v="NC"/>
    <n v="28110"/>
  </r>
  <r>
    <x v="1"/>
    <x v="1"/>
    <n v="0"/>
    <x v="116"/>
    <s v="Open Door Community Center - Beaufort County - Women's and Children Shelter - ES - State ESG"/>
    <n v="20020"/>
    <x v="1"/>
    <n v="5"/>
    <n v="2"/>
    <n v="4"/>
    <n v="9"/>
    <n v="0"/>
    <n v="9"/>
    <n v="9"/>
    <x v="0"/>
    <n v="0"/>
    <s v="NA"/>
    <n v="0"/>
    <s v="Facility"/>
    <s v="1240 Cowell Farm Road"/>
    <n v="0"/>
    <s v="Washington"/>
    <s v="NC"/>
    <n v="27889"/>
  </r>
  <r>
    <x v="1"/>
    <x v="6"/>
    <s v="Halifax"/>
    <x v="86"/>
    <s v="Union Mission - Halifax County - Room at the Inn (RATI) - ES - Private"/>
    <n v="20021"/>
    <x v="1"/>
    <n v="0"/>
    <n v="0"/>
    <n v="4"/>
    <n v="4"/>
    <n v="0"/>
    <n v="1"/>
    <n v="4"/>
    <x v="2"/>
    <n v="0"/>
    <s v="NA"/>
    <n v="0"/>
    <s v="Facility"/>
    <s v="1239 Hamilton Street"/>
    <n v="0"/>
    <s v="Roanoke Rapids"/>
    <s v="NC"/>
    <n v="27870"/>
  </r>
  <r>
    <x v="1"/>
    <x v="5"/>
    <s v="Cabarrus"/>
    <x v="117"/>
    <s v="Carolina CARE Partnership - Cabarrus County - TBRA - PSH - HOPWA"/>
    <n v="20047"/>
    <x v="0"/>
    <n v="4"/>
    <n v="1"/>
    <n v="0"/>
    <n v="4"/>
    <n v="0"/>
    <n v="4"/>
    <n v="4"/>
    <x v="2"/>
    <n v="0"/>
    <s v="HIV"/>
    <n v="0"/>
    <n v="0"/>
    <n v="0"/>
    <n v="0"/>
    <n v="0"/>
    <n v="0"/>
    <n v="28025"/>
  </r>
  <r>
    <x v="1"/>
    <x v="7"/>
    <s v="Burke"/>
    <x v="118"/>
    <s v="Charles George VAMC - Burke County - HUD-VASH - VA"/>
    <n v="20051"/>
    <x v="0"/>
    <n v="0"/>
    <n v="0"/>
    <n v="8"/>
    <n v="8"/>
    <n v="0"/>
    <n v="7"/>
    <n v="8"/>
    <x v="2"/>
    <n v="0"/>
    <s v="NA"/>
    <n v="0"/>
    <n v="0"/>
    <n v="0"/>
    <n v="0"/>
    <n v="0"/>
    <s v="NC"/>
    <n v="28637"/>
  </r>
  <r>
    <x v="1"/>
    <x v="7"/>
    <s v="Catawba"/>
    <x v="119"/>
    <s v="Charles George VAMC - Catawba County - HUD-VASH - VA"/>
    <n v="20053"/>
    <x v="0"/>
    <n v="0"/>
    <n v="0"/>
    <n v="34"/>
    <n v="34"/>
    <n v="0"/>
    <n v="27"/>
    <n v="34"/>
    <x v="2"/>
    <n v="0"/>
    <s v="NA"/>
    <n v="0"/>
    <n v="0"/>
    <n v="0"/>
    <n v="0"/>
    <n v="0"/>
    <s v="NC"/>
    <n v="28602"/>
  </r>
  <r>
    <x v="1"/>
    <x v="1"/>
    <s v="Pitt"/>
    <x v="120"/>
    <s v="Durham VAMC - Pitt County - HUD-VASH - VA"/>
    <n v="20067"/>
    <x v="0"/>
    <n v="0"/>
    <n v="0"/>
    <n v="15"/>
    <n v="15"/>
    <n v="0"/>
    <n v="10"/>
    <n v="15"/>
    <x v="2"/>
    <n v="0"/>
    <s v="NA"/>
    <n v="0"/>
    <n v="0"/>
    <n v="0"/>
    <n v="0"/>
    <n v="0"/>
    <n v="0"/>
    <n v="27834"/>
  </r>
  <r>
    <x v="1"/>
    <x v="11"/>
    <s v="Lee"/>
    <x v="121"/>
    <s v="Fayetteville VAMC - Lee County - HUD-VASH - VA"/>
    <n v="20072"/>
    <x v="0"/>
    <n v="0"/>
    <n v="0"/>
    <n v="14"/>
    <n v="14"/>
    <n v="0"/>
    <n v="9"/>
    <n v="14"/>
    <x v="2"/>
    <n v="0"/>
    <s v="NA"/>
    <n v="0"/>
    <n v="0"/>
    <n v="0"/>
    <n v="0"/>
    <n v="0"/>
    <n v="0"/>
    <n v="27330"/>
  </r>
  <r>
    <x v="1"/>
    <x v="4"/>
    <s v="Onslow"/>
    <x v="122"/>
    <s v="Fayetteville VAMC - Onslow County - HUD-VASH - VA"/>
    <n v="20074"/>
    <x v="0"/>
    <n v="0"/>
    <n v="0"/>
    <n v="80"/>
    <n v="80"/>
    <n v="0"/>
    <n v="75"/>
    <n v="80"/>
    <x v="2"/>
    <n v="0"/>
    <s v="NA"/>
    <n v="0"/>
    <n v="0"/>
    <n v="0"/>
    <n v="0"/>
    <n v="0"/>
    <n v="0"/>
    <n v="28574"/>
  </r>
  <r>
    <x v="1"/>
    <x v="13"/>
    <s v="Robeson"/>
    <x v="123"/>
    <s v="Fayetteville VAMC - Robeson County - HUD-VASH - VA"/>
    <n v="20076"/>
    <x v="0"/>
    <n v="0"/>
    <n v="0"/>
    <n v="6"/>
    <n v="6"/>
    <n v="0"/>
    <n v="6"/>
    <n v="6"/>
    <x v="2"/>
    <n v="0"/>
    <s v="NA"/>
    <n v="0"/>
    <n v="0"/>
    <n v="0"/>
    <n v="0"/>
    <n v="0"/>
    <n v="0"/>
    <n v="28358"/>
  </r>
  <r>
    <x v="1"/>
    <x v="2"/>
    <s v="Wayne"/>
    <x v="124"/>
    <s v="Fayetteville VAMC - Wayne County - HUD-VASH - VA"/>
    <n v="20078"/>
    <x v="0"/>
    <n v="0"/>
    <n v="0"/>
    <n v="33"/>
    <n v="33"/>
    <n v="0"/>
    <n v="24"/>
    <n v="33"/>
    <x v="2"/>
    <n v="0"/>
    <s v="NA"/>
    <n v="0"/>
    <n v="0"/>
    <n v="0"/>
    <n v="0"/>
    <n v="0"/>
    <n v="0"/>
    <n v="27530"/>
  </r>
  <r>
    <x v="1"/>
    <x v="9"/>
    <n v="0"/>
    <x v="125"/>
    <s v="HERE in Jackson County - Jackson County - Rapid Re-Housing - RRH - State ESG"/>
    <n v="20086"/>
    <x v="2"/>
    <n v="0"/>
    <n v="0"/>
    <n v="2"/>
    <n v="2"/>
    <n v="0"/>
    <n v="2"/>
    <n v="2"/>
    <x v="0"/>
    <n v="0"/>
    <s v="NA"/>
    <n v="0"/>
    <n v="0"/>
    <s v="563 W Main St STE 2"/>
    <n v="0"/>
    <s v="Sylva"/>
    <s v="NC"/>
    <n v="28779"/>
  </r>
  <r>
    <x v="1"/>
    <x v="5"/>
    <s v="Cabarrus"/>
    <x v="126"/>
    <s v="Operation Homeless - Cabarrus County - Refuge of Hope - TH - Private"/>
    <n v="20090"/>
    <x v="3"/>
    <n v="0"/>
    <n v="0"/>
    <n v="6"/>
    <n v="6"/>
    <n v="0"/>
    <n v="6"/>
    <n v="6"/>
    <x v="2"/>
    <n v="0"/>
    <s v="NA"/>
    <n v="0"/>
    <n v="0"/>
    <s v="511 Old Central Grove Rd"/>
    <n v="0"/>
    <s v="Kannapolis"/>
    <s v="NC"/>
    <n v="28083"/>
  </r>
  <r>
    <x v="1"/>
    <x v="11"/>
    <s v="Richmond"/>
    <x v="102"/>
    <s v="Place of Grace - Richmond County - Transitional Housing - TH - Private"/>
    <n v="20091"/>
    <x v="3"/>
    <n v="0"/>
    <n v="0"/>
    <n v="32"/>
    <n v="32"/>
    <n v="0"/>
    <n v="17"/>
    <n v="32"/>
    <x v="2"/>
    <n v="0"/>
    <s v="NA"/>
    <s v="Private"/>
    <n v="0"/>
    <s v="252 School Street"/>
    <n v="0"/>
    <s v="Rockingham"/>
    <s v="NC"/>
    <n v="28379"/>
  </r>
  <r>
    <x v="1"/>
    <x v="5"/>
    <s v="Cabarrus"/>
    <x v="127"/>
    <s v="Salisbury VAMC - Cabarrus County - HUD-VASH - VA"/>
    <n v="20095"/>
    <x v="0"/>
    <n v="0"/>
    <n v="0"/>
    <n v="12"/>
    <n v="12"/>
    <n v="0"/>
    <n v="8"/>
    <n v="12"/>
    <x v="2"/>
    <n v="0"/>
    <s v="NA"/>
    <n v="0"/>
    <n v="0"/>
    <n v="0"/>
    <n v="0"/>
    <n v="0"/>
    <n v="0"/>
    <n v="28027"/>
  </r>
  <r>
    <x v="1"/>
    <x v="11"/>
    <n v="0"/>
    <x v="53"/>
    <s v="Outreach Mission Inc. - Lee County - Women's Shelter - ES - Private"/>
    <n v="20129"/>
    <x v="1"/>
    <n v="6"/>
    <n v="1"/>
    <n v="12"/>
    <n v="18"/>
    <n v="0"/>
    <n v="8"/>
    <n v="18"/>
    <x v="0"/>
    <n v="0"/>
    <s v="NA"/>
    <n v="0"/>
    <s v="Facility"/>
    <s v="507 S 3RD ST"/>
    <n v="0"/>
    <s v="Sanford"/>
    <s v="NC"/>
    <n v="27332"/>
  </r>
  <r>
    <x v="1"/>
    <x v="6"/>
    <n v="0"/>
    <x v="128"/>
    <s v="The Mercer Foundation - Edgecombe County - Tri County Veterans Home - TH - Private"/>
    <n v="20133"/>
    <x v="3"/>
    <n v="0"/>
    <n v="0"/>
    <n v="4"/>
    <n v="4"/>
    <n v="0"/>
    <n v="3"/>
    <n v="4"/>
    <x v="0"/>
    <n v="0"/>
    <s v="NA"/>
    <n v="0"/>
    <n v="0"/>
    <s v="735 Rose Street"/>
    <n v="0"/>
    <s v="Rocky Mount"/>
    <s v="NC"/>
    <n v="27801"/>
  </r>
  <r>
    <x v="1"/>
    <x v="5"/>
    <s v="Davidson"/>
    <x v="129"/>
    <s v="Baptist Children's Home - Davidson County - Family Care - TH - Private"/>
    <n v="20135"/>
    <x v="3"/>
    <n v="8"/>
    <n v="3"/>
    <n v="0"/>
    <n v="8"/>
    <n v="0"/>
    <n v="8"/>
    <n v="8"/>
    <x v="2"/>
    <n v="0"/>
    <s v="NA"/>
    <n v="0"/>
    <n v="0"/>
    <s v="505 Blackwell Boulevard"/>
    <n v="0"/>
    <s v="Thomasville"/>
    <s v="NC"/>
    <n v="27360"/>
  </r>
  <r>
    <x v="1"/>
    <x v="2"/>
    <s v="Lenoir"/>
    <x v="130"/>
    <s v="Baptist Children's Home - Lenoir County - Kennedy Home - TH - Private"/>
    <n v="20141"/>
    <x v="3"/>
    <n v="38"/>
    <n v="19"/>
    <n v="0"/>
    <n v="38"/>
    <n v="0"/>
    <n v="21"/>
    <n v="38"/>
    <x v="2"/>
    <n v="0"/>
    <s v="NA"/>
    <n v="0"/>
    <n v="0"/>
    <s v="2557 Cedar Dell Lane"/>
    <n v="0"/>
    <s v="Kinston"/>
    <s v="NC"/>
    <n v="28504"/>
  </r>
  <r>
    <x v="1"/>
    <x v="4"/>
    <n v="0"/>
    <x v="32"/>
    <s v="Onslow Community Outreach - Onslow County - Rapid Re-Housing - RRH - State ESG"/>
    <n v="20144"/>
    <x v="2"/>
    <n v="0"/>
    <n v="0"/>
    <n v="3"/>
    <n v="3"/>
    <n v="0"/>
    <n v="3"/>
    <n v="3"/>
    <x v="0"/>
    <n v="0"/>
    <s v="NA"/>
    <n v="0"/>
    <n v="0"/>
    <s v="1210 Hargett St"/>
    <n v="0"/>
    <s v="Jacksonville"/>
    <s v="NC"/>
    <n v="28540"/>
  </r>
  <r>
    <x v="1"/>
    <x v="12"/>
    <n v="0"/>
    <x v="131"/>
    <s v="River City Community Development Corporation - Pasquotank County - Hotel/ Motel - ES - State ESG"/>
    <n v="20146"/>
    <x v="1"/>
    <n v="0"/>
    <n v="0"/>
    <n v="0"/>
    <n v="0"/>
    <n v="11"/>
    <n v="3"/>
    <n v="11"/>
    <x v="0"/>
    <n v="0"/>
    <s v="NA"/>
    <n v="0"/>
    <s v="Voucher"/>
    <s v="501 E Main St"/>
    <n v="0"/>
    <s v="Elizabeth City"/>
    <s v="NC"/>
    <n v="27937"/>
  </r>
  <r>
    <x v="1"/>
    <x v="12"/>
    <n v="0"/>
    <x v="131"/>
    <s v="River City Community Development Corporation - Pasquotank County - Rapid Re-Housing - RR - State ESG"/>
    <n v="20147"/>
    <x v="2"/>
    <n v="4"/>
    <n v="1"/>
    <n v="0"/>
    <n v="4"/>
    <n v="0"/>
    <n v="4"/>
    <n v="4"/>
    <x v="0"/>
    <n v="0"/>
    <s v="NA"/>
    <n v="0"/>
    <n v="0"/>
    <s v="501 E Main St"/>
    <n v="0"/>
    <s v="Elizabeth City"/>
    <s v="NC"/>
    <n v="27937"/>
  </r>
  <r>
    <x v="1"/>
    <x v="2"/>
    <n v="0"/>
    <x v="132"/>
    <s v="Greene Lamp - Lenoir County - Rapid Re-Housing - RRH - State ESG"/>
    <n v="20149"/>
    <x v="2"/>
    <n v="0"/>
    <n v="0"/>
    <n v="5"/>
    <n v="5"/>
    <n v="0"/>
    <n v="5"/>
    <n v="5"/>
    <x v="0"/>
    <n v="0"/>
    <s v="NA"/>
    <n v="0"/>
    <n v="0"/>
    <s v="309 Summit"/>
    <n v="0"/>
    <s v="Kinston"/>
    <s v="NC"/>
    <n v="28501"/>
  </r>
  <r>
    <x v="1"/>
    <x v="1"/>
    <n v="0"/>
    <x v="84"/>
    <s v="Pitt County Community Development - Pitt County - Rapid ReHousing - RRH - HUD"/>
    <n v="20153"/>
    <x v="2"/>
    <n v="13"/>
    <n v="4"/>
    <n v="6"/>
    <n v="19"/>
    <n v="0"/>
    <n v="19"/>
    <n v="19"/>
    <x v="0"/>
    <n v="0"/>
    <s v="NA"/>
    <n v="0"/>
    <n v="0"/>
    <s v="1717 W. 5th Street, Greeville, NC 27834"/>
    <n v="0"/>
    <s v="Greenville"/>
    <s v="NC"/>
    <n v="27834"/>
  </r>
  <r>
    <x v="1"/>
    <x v="9"/>
    <n v="0"/>
    <x v="125"/>
    <s v="HERE in Jackson County - Jackson County - Jackson Homeless Program - Code Purple ES - State ESG"/>
    <n v="20163"/>
    <x v="1"/>
    <n v="0"/>
    <n v="0"/>
    <n v="0"/>
    <n v="0"/>
    <n v="38"/>
    <n v="38"/>
    <n v="38"/>
    <x v="0"/>
    <n v="0"/>
    <s v="NA"/>
    <n v="0"/>
    <s v="Voucher"/>
    <s v="563 W Main St STE 2"/>
    <n v="0"/>
    <s v="Sylva"/>
    <s v="NC"/>
    <n v="28779"/>
  </r>
  <r>
    <x v="1"/>
    <x v="11"/>
    <s v="Richmond"/>
    <x v="133"/>
    <s v="Outreach for Jesus Dream Center - Richmond County - Transitional Housing - TH - Private"/>
    <n v="20169"/>
    <x v="3"/>
    <n v="5"/>
    <n v="2"/>
    <n v="5"/>
    <n v="10"/>
    <n v="0"/>
    <n v="10"/>
    <n v="10"/>
    <x v="2"/>
    <n v="0"/>
    <s v="NA"/>
    <n v="0"/>
    <n v="0"/>
    <s v="440 Battley Dairy Rd"/>
    <n v="0"/>
    <s v="Hamlet"/>
    <s v="NC"/>
    <n v="28345"/>
  </r>
  <r>
    <x v="1"/>
    <x v="9"/>
    <n v="0"/>
    <x v="104"/>
    <s v="Haywood Pathways Center - Haywood County - Men's Shelter - ES - Private"/>
    <n v="20238"/>
    <x v="1"/>
    <n v="0"/>
    <n v="0"/>
    <n v="32"/>
    <n v="32"/>
    <n v="0"/>
    <n v="26"/>
    <n v="32"/>
    <x v="0"/>
    <n v="0"/>
    <s v="NA"/>
    <s v="Private FUnds"/>
    <s v="Facility"/>
    <s v="179 Hemlock St"/>
    <n v="0"/>
    <s v="Waynesville"/>
    <s v="NC"/>
    <n v="28786"/>
  </r>
  <r>
    <x v="1"/>
    <x v="9"/>
    <n v="0"/>
    <x v="104"/>
    <s v="Haywood Pathways Center - Haywood County - Women's Shelter - ES - Private"/>
    <n v="20239"/>
    <x v="1"/>
    <n v="0"/>
    <n v="0"/>
    <n v="28"/>
    <n v="28"/>
    <n v="0"/>
    <n v="11"/>
    <n v="28"/>
    <x v="0"/>
    <n v="0"/>
    <s v="NA"/>
    <s v="Private FUnds"/>
    <s v="Facility"/>
    <s v="179 Hemlock St"/>
    <n v="0"/>
    <s v="Waynesville"/>
    <s v="NC"/>
    <n v="28786"/>
  </r>
  <r>
    <x v="1"/>
    <x v="9"/>
    <s v="Haywood"/>
    <x v="104"/>
    <s v="Haywood Pathways Center - Haywood County - Cold Weather Shelter - ES - Private"/>
    <n v="20240"/>
    <x v="1"/>
    <n v="0"/>
    <n v="0"/>
    <n v="0"/>
    <n v="0"/>
    <n v="2"/>
    <n v="2"/>
    <n v="2"/>
    <x v="2"/>
    <n v="0"/>
    <s v="NA"/>
    <s v="Private FUnds"/>
    <s v="Facility"/>
    <s v="179 Hemlock St"/>
    <n v="0"/>
    <s v="Waynesville"/>
    <s v="NC"/>
    <n v="28786"/>
  </r>
  <r>
    <x v="1"/>
    <x v="6"/>
    <n v="0"/>
    <x v="134"/>
    <s v="Hand Up Ministries - Nash County - Men's Emergency Shelter - ES - State ESG"/>
    <n v="20313"/>
    <x v="1"/>
    <n v="0"/>
    <n v="0"/>
    <n v="12"/>
    <n v="12"/>
    <n v="0"/>
    <n v="7"/>
    <n v="12"/>
    <x v="0"/>
    <n v="0"/>
    <s v="NA"/>
    <n v="0"/>
    <s v="Facility"/>
    <s v="911-915 Sunset Ave"/>
    <n v="0"/>
    <s v="Rocky Mount"/>
    <s v="NC"/>
    <n v="27804"/>
  </r>
  <r>
    <x v="1"/>
    <x v="6"/>
    <n v="0"/>
    <x v="135"/>
    <s v="Gang Free Inc. - Vance County -Women and Families - ES - Private"/>
    <n v="20331"/>
    <x v="1"/>
    <n v="24"/>
    <n v="7"/>
    <n v="3"/>
    <n v="27"/>
    <n v="0"/>
    <n v="24"/>
    <n v="27"/>
    <x v="0"/>
    <n v="0"/>
    <s v="NA"/>
    <s v="Private"/>
    <s v="Facility"/>
    <s v="940 County Home Rd"/>
    <n v="0"/>
    <s v="Henderson"/>
    <s v="NC"/>
    <n v="27536"/>
  </r>
  <r>
    <x v="1"/>
    <x v="5"/>
    <n v="0"/>
    <x v="19"/>
    <s v="Rowan Helping Ministries - Rowan County - GPD Beds - TH - VA"/>
    <n v="20343"/>
    <x v="3"/>
    <n v="2"/>
    <n v="1"/>
    <n v="9"/>
    <n v="11"/>
    <n v="0"/>
    <n v="7"/>
    <n v="11"/>
    <x v="0"/>
    <n v="0"/>
    <s v="NA"/>
    <n v="0"/>
    <n v="0"/>
    <s v="217 North Long Street"/>
    <n v="0"/>
    <s v="Salisbury"/>
    <s v="NC"/>
    <n v="28144"/>
  </r>
  <r>
    <x v="1"/>
    <x v="7"/>
    <s v="Caldwell"/>
    <x v="106"/>
    <s v="Charles George VAMC - Caldwell County - HUD-VASH - VA"/>
    <n v="20345"/>
    <x v="0"/>
    <n v="0"/>
    <n v="0"/>
    <n v="7"/>
    <n v="7"/>
    <n v="0"/>
    <n v="7"/>
    <n v="7"/>
    <x v="2"/>
    <n v="0"/>
    <s v="NA"/>
    <n v="0"/>
    <n v="0"/>
    <n v="0"/>
    <n v="0"/>
    <n v="0"/>
    <n v="0"/>
    <n v="28630"/>
  </r>
  <r>
    <x v="1"/>
    <x v="14"/>
    <s v="Transylvania"/>
    <x v="106"/>
    <s v="Charles George VAMC - Transylvania County - HUD-VASH - VA"/>
    <n v="20346"/>
    <x v="0"/>
    <n v="0"/>
    <n v="0"/>
    <n v="2"/>
    <n v="2"/>
    <n v="0"/>
    <n v="1"/>
    <n v="2"/>
    <x v="2"/>
    <n v="0"/>
    <s v="NA"/>
    <n v="0"/>
    <n v="0"/>
    <n v="0"/>
    <n v="0"/>
    <n v="0"/>
    <n v="0"/>
    <n v="28712"/>
  </r>
  <r>
    <x v="1"/>
    <x v="6"/>
    <s v="Edgecombe"/>
    <x v="136"/>
    <s v="Durham VAMC - Edgecombe County - HUD-VASH - VA"/>
    <n v="20349"/>
    <x v="0"/>
    <n v="0"/>
    <n v="0"/>
    <n v="1"/>
    <n v="1"/>
    <n v="0"/>
    <n v="1"/>
    <n v="1"/>
    <x v="2"/>
    <n v="0"/>
    <s v="NA"/>
    <n v="0"/>
    <n v="0"/>
    <n v="0"/>
    <n v="0"/>
    <n v="0"/>
    <n v="0"/>
    <n v="27801"/>
  </r>
  <r>
    <x v="1"/>
    <x v="2"/>
    <s v="Wilson"/>
    <x v="136"/>
    <s v="Durham VAMC - Wilson County - HUD-VASH - VA"/>
    <n v="20352"/>
    <x v="0"/>
    <n v="0"/>
    <n v="0"/>
    <n v="1"/>
    <n v="1"/>
    <n v="0"/>
    <n v="1"/>
    <n v="1"/>
    <x v="2"/>
    <n v="0"/>
    <s v="NA"/>
    <n v="0"/>
    <n v="0"/>
    <n v="0"/>
    <n v="0"/>
    <n v="0"/>
    <n v="0"/>
    <n v="27893"/>
  </r>
  <r>
    <x v="1"/>
    <x v="4"/>
    <n v="0"/>
    <x v="24"/>
    <s v="Trillium - Multiple BoS Counties - Region 13 Trillium RRH - RRH - HUD"/>
    <n v="20364"/>
    <x v="2"/>
    <n v="9"/>
    <n v="2"/>
    <n v="4"/>
    <n v="13"/>
    <n v="0"/>
    <n v="13"/>
    <n v="13"/>
    <x v="0"/>
    <n v="0"/>
    <s v="NA"/>
    <n v="0"/>
    <n v="0"/>
    <s v="201 West First Street"/>
    <n v="0"/>
    <s v="Greenville"/>
    <s v="NC"/>
    <n v="28546"/>
  </r>
  <r>
    <x v="1"/>
    <x v="11"/>
    <s v="Harnett"/>
    <x v="121"/>
    <s v="Fayetteville VAMC - Harnett County - HUD-VASH - VA"/>
    <n v="20376"/>
    <x v="0"/>
    <n v="0"/>
    <n v="0"/>
    <n v="3"/>
    <n v="3"/>
    <n v="0"/>
    <n v="3"/>
    <n v="3"/>
    <x v="2"/>
    <n v="0"/>
    <s v="NA"/>
    <n v="0"/>
    <n v="0"/>
    <n v="0"/>
    <n v="0"/>
    <n v="0"/>
    <n v="0"/>
    <n v="28236"/>
  </r>
  <r>
    <x v="1"/>
    <x v="11"/>
    <s v="Hoke"/>
    <x v="121"/>
    <s v="Fayetteville VAMC - Hoke County - HUD-VASH - VA"/>
    <n v="20377"/>
    <x v="0"/>
    <n v="0"/>
    <n v="0"/>
    <n v="2"/>
    <n v="2"/>
    <n v="0"/>
    <n v="2"/>
    <n v="2"/>
    <x v="2"/>
    <n v="0"/>
    <s v="NA"/>
    <n v="0"/>
    <n v="0"/>
    <n v="0"/>
    <n v="0"/>
    <n v="0"/>
    <n v="0"/>
    <n v="28376"/>
  </r>
  <r>
    <x v="1"/>
    <x v="2"/>
    <s v="Lenoir"/>
    <x v="121"/>
    <s v="Fayetteville VAMC - Lenoir County - HUD-VASH - VA"/>
    <n v="20378"/>
    <x v="0"/>
    <n v="0"/>
    <n v="0"/>
    <n v="2"/>
    <n v="2"/>
    <n v="0"/>
    <n v="2"/>
    <n v="2"/>
    <x v="2"/>
    <n v="0"/>
    <s v="NA"/>
    <n v="0"/>
    <n v="0"/>
    <n v="0"/>
    <n v="0"/>
    <n v="0"/>
    <n v="0"/>
    <n v="28501"/>
  </r>
  <r>
    <x v="1"/>
    <x v="1"/>
    <s v="Beaufort"/>
    <x v="136"/>
    <s v="Durham VAMC - Beaufort County - HUD-VASH - VA"/>
    <n v="20385"/>
    <x v="0"/>
    <n v="0"/>
    <n v="0"/>
    <n v="1"/>
    <n v="1"/>
    <n v="0"/>
    <n v="1"/>
    <n v="1"/>
    <x v="2"/>
    <n v="0"/>
    <s v="NA"/>
    <n v="0"/>
    <n v="0"/>
    <n v="0"/>
    <n v="0"/>
    <n v="0"/>
    <n v="0"/>
    <n v="27889"/>
  </r>
  <r>
    <x v="1"/>
    <x v="11"/>
    <s v="Moore"/>
    <x v="137"/>
    <s v="TambraPlace - Moore County - Young Womens Transitional Home of Moore County - TH - Private"/>
    <n v="20398"/>
    <x v="3"/>
    <n v="0"/>
    <n v="0"/>
    <n v="7"/>
    <n v="8"/>
    <n v="0"/>
    <n v="7"/>
    <n v="8"/>
    <x v="2"/>
    <n v="0"/>
    <s v="NA"/>
    <n v="0"/>
    <n v="0"/>
    <s v="PO Box 4324"/>
    <n v="0"/>
    <s v="Pinehurst"/>
    <s v="NC"/>
    <n v="28374"/>
  </r>
  <r>
    <x v="1"/>
    <x v="1"/>
    <s v="Pitt"/>
    <x v="41"/>
    <s v="Greenville Housing Authority - Pitt County - EHV - PH - HUD"/>
    <n v="20414"/>
    <x v="4"/>
    <n v="52"/>
    <n v="14"/>
    <n v="13"/>
    <n v="65"/>
    <n v="0"/>
    <n v="65"/>
    <n v="65"/>
    <x v="2"/>
    <n v="0"/>
    <s v="NA"/>
    <n v="0"/>
    <n v="0"/>
    <n v="0"/>
    <n v="0"/>
    <s v="Greenville"/>
    <s v="NC"/>
    <n v="27834"/>
  </r>
  <r>
    <x v="1"/>
    <x v="14"/>
    <s v="Rutherford"/>
    <x v="138"/>
    <s v="Foothills Regional Commission - Rutherford County - EHV - PH - HUD"/>
    <n v="20416"/>
    <x v="4"/>
    <n v="0"/>
    <n v="0"/>
    <n v="5"/>
    <n v="5"/>
    <n v="0"/>
    <n v="5"/>
    <n v="5"/>
    <x v="2"/>
    <n v="0"/>
    <s v="NA"/>
    <n v="0"/>
    <n v="0"/>
    <s v="111 W Court Street"/>
    <s v="Rutherfordton"/>
    <s v="Rutherfordton"/>
    <s v="NC"/>
    <n v="28139"/>
  </r>
  <r>
    <x v="1"/>
    <x v="7"/>
    <s v="Catawba"/>
    <x v="139"/>
    <s v="Western Piedmont Council of Governments - Catawba County - EHV - OPH - HUD"/>
    <n v="20418"/>
    <x v="4"/>
    <n v="24"/>
    <n v="8"/>
    <n v="2"/>
    <n v="26"/>
    <n v="0"/>
    <n v="26"/>
    <n v="26"/>
    <x v="2"/>
    <n v="0"/>
    <s v="NA"/>
    <n v="0"/>
    <n v="0"/>
    <s v="1880 2nd Ave NW"/>
    <n v="0"/>
    <s v="Lenoir"/>
    <s v="NC"/>
    <n v="28601"/>
  </r>
  <r>
    <x v="1"/>
    <x v="6"/>
    <s v="Edgecombe"/>
    <x v="140"/>
    <s v="North Carolina Commission of Indian Affairs - Edgecombe County - EHV - PH - HUD"/>
    <n v="20420"/>
    <x v="4"/>
    <n v="0"/>
    <n v="0"/>
    <n v="39"/>
    <n v="39"/>
    <n v="0"/>
    <n v="39"/>
    <n v="39"/>
    <x v="2"/>
    <n v="0"/>
    <s v="NA"/>
    <n v="0"/>
    <n v="0"/>
    <s v="100 E Six Forks Rd # 200"/>
    <n v="0"/>
    <s v="Raleigh"/>
    <s v="NC"/>
    <n v="27886"/>
  </r>
  <r>
    <x v="1"/>
    <x v="5"/>
    <s v="Cabarrus"/>
    <x v="141"/>
    <s v="Housing Authority of the City of Concord - Cabarrus County - EHV - PH - HUD"/>
    <n v="20422"/>
    <x v="4"/>
    <n v="48"/>
    <n v="12"/>
    <n v="12"/>
    <n v="60"/>
    <n v="0"/>
    <n v="60"/>
    <n v="60"/>
    <x v="2"/>
    <n v="0"/>
    <s v="NA"/>
    <n v="0"/>
    <n v="0"/>
    <n v="0"/>
    <n v="0"/>
    <s v="Concord"/>
    <s v="NC"/>
    <n v="28025"/>
  </r>
  <r>
    <x v="1"/>
    <x v="11"/>
    <s v="Richmond"/>
    <x v="142"/>
    <s v="Rockingham Housing Authority - Richmond County - EHV - PH - HUD"/>
    <n v="20424"/>
    <x v="4"/>
    <n v="25"/>
    <n v="6"/>
    <n v="10"/>
    <n v="35"/>
    <n v="0"/>
    <n v="35"/>
    <n v="35"/>
    <x v="2"/>
    <n v="0"/>
    <s v="NA"/>
    <n v="0"/>
    <n v="0"/>
    <n v="0"/>
    <n v="0"/>
    <s v="Rockingham"/>
    <s v="NC"/>
    <n v="28379"/>
  </r>
  <r>
    <x v="1"/>
    <x v="11"/>
    <s v="Anson"/>
    <x v="143"/>
    <s v="Wadesboro Housing Authority - Anson County - EHV - PH - HUD"/>
    <n v="20428"/>
    <x v="4"/>
    <n v="21"/>
    <n v="5"/>
    <n v="5"/>
    <n v="26"/>
    <n v="0"/>
    <n v="26"/>
    <n v="26"/>
    <x v="2"/>
    <n v="0"/>
    <s v="NA"/>
    <n v="0"/>
    <n v="0"/>
    <s v="200 W Short Pl"/>
    <n v="0"/>
    <s v="Wadesboro"/>
    <s v="NC"/>
    <n v="28170"/>
  </r>
  <r>
    <x v="1"/>
    <x v="6"/>
    <s v="Northampton"/>
    <x v="144"/>
    <s v="Roanoke-Chowan Regional Housing Authority - Northampton County - EHV - PH - HUD"/>
    <n v="20430"/>
    <x v="4"/>
    <n v="7"/>
    <n v="2"/>
    <n v="0"/>
    <n v="7"/>
    <n v="0"/>
    <n v="7"/>
    <n v="7"/>
    <x v="2"/>
    <n v="0"/>
    <s v="NA"/>
    <n v="0"/>
    <n v="0"/>
    <s v="205 Tinsley Way"/>
    <n v="0"/>
    <s v="Gaston"/>
    <s v="NC"/>
    <n v="27831"/>
  </r>
  <r>
    <x v="1"/>
    <x v="13"/>
    <s v="Scotland"/>
    <x v="145"/>
    <s v="Housing Authority of the Town of Laurinburg - Scotland County - EHV - PH - HUD"/>
    <n v="20434"/>
    <x v="4"/>
    <n v="0"/>
    <n v="0"/>
    <n v="1"/>
    <n v="1"/>
    <n v="0"/>
    <n v="1"/>
    <n v="1"/>
    <x v="2"/>
    <n v="0"/>
    <s v="NA"/>
    <n v="0"/>
    <n v="0"/>
    <n v="0"/>
    <n v="0"/>
    <s v="Laurinburg"/>
    <s v="NC"/>
    <n v="28352"/>
  </r>
  <r>
    <x v="1"/>
    <x v="13"/>
    <s v="Bladen"/>
    <x v="146"/>
    <s v="Bladenboro Housing Authority - Bladen County - EHV - PH - HUD"/>
    <n v="20436"/>
    <x v="4"/>
    <n v="11"/>
    <n v="2"/>
    <n v="2"/>
    <n v="13"/>
    <n v="0"/>
    <n v="13"/>
    <n v="13"/>
    <x v="2"/>
    <n v="0"/>
    <s v="NA"/>
    <n v="0"/>
    <n v="0"/>
    <n v="0"/>
    <n v="0"/>
    <s v="Bladenboro"/>
    <s v="NC"/>
    <n v="28337"/>
  </r>
  <r>
    <x v="1"/>
    <x v="10"/>
    <s v="Chatham"/>
    <x v="147"/>
    <s v="Chatham County Housing Authority - Chatham County - EHV - PH - HUD"/>
    <n v="20438"/>
    <x v="4"/>
    <n v="24"/>
    <n v="9"/>
    <n v="5"/>
    <n v="29"/>
    <n v="0"/>
    <n v="29"/>
    <n v="29"/>
    <x v="2"/>
    <n v="0"/>
    <s v="NA"/>
    <n v="0"/>
    <n v="0"/>
    <n v="0"/>
    <n v="0"/>
    <s v="Siler City"/>
    <s v="NC"/>
    <n v="27344"/>
  </r>
  <r>
    <x v="1"/>
    <x v="3"/>
    <n v="0"/>
    <x v="21"/>
    <s v="SHAHC - Yadkin County - Transitional Housing - TH - Private"/>
    <n v="20449"/>
    <x v="3"/>
    <n v="4"/>
    <n v="1"/>
    <n v="0"/>
    <n v="4"/>
    <n v="0"/>
    <n v="4"/>
    <n v="4"/>
    <x v="0"/>
    <n v="0"/>
    <s v="NA"/>
    <n v="0"/>
    <n v="0"/>
    <s v="105 Maple St"/>
    <n v="0"/>
    <s v="Jonesville"/>
    <s v="NC"/>
    <n v="27055"/>
  </r>
  <r>
    <x v="1"/>
    <x v="7"/>
    <s v="McDowell"/>
    <x v="25"/>
    <s v="Mission Ministries Alliance - McDowell County - Overnight Shelter - ES - Private"/>
    <n v="20456"/>
    <x v="1"/>
    <n v="0"/>
    <n v="0"/>
    <n v="14"/>
    <n v="14"/>
    <n v="0"/>
    <n v="0"/>
    <n v="14"/>
    <x v="2"/>
    <n v="0"/>
    <s v="NA"/>
    <n v="0"/>
    <s v="Facility"/>
    <s v="804 State Street"/>
    <n v="0"/>
    <s v="Marion"/>
    <s v="NC"/>
    <n v="28752"/>
  </r>
  <r>
    <x v="1"/>
    <x v="3"/>
    <n v="0"/>
    <x v="26"/>
    <s v="Diakonos, Inc. - Iredell County - Transitional Housing - TH - Private"/>
    <n v="20476"/>
    <x v="3"/>
    <n v="0"/>
    <n v="0"/>
    <n v="15"/>
    <n v="15"/>
    <n v="0"/>
    <n v="15"/>
    <n v="15"/>
    <x v="0"/>
    <n v="0"/>
    <s v="NA"/>
    <n v="0"/>
    <n v="0"/>
    <s v="1410 5th St"/>
    <s v="Unit A &amp; Unit B"/>
    <s v="Statesville"/>
    <s v="NC"/>
    <n v="28677"/>
  </r>
  <r>
    <x v="1"/>
    <x v="13"/>
    <s v="Scotland"/>
    <x v="148"/>
    <s v="Church Community Services of Scotland County - Scotland County - Hotel/Motel Shelter - ES - Private"/>
    <n v="20500"/>
    <x v="1"/>
    <n v="0"/>
    <n v="0"/>
    <n v="3"/>
    <n v="3"/>
    <n v="0"/>
    <n v="3"/>
    <n v="3"/>
    <x v="2"/>
    <n v="0"/>
    <s v="NA"/>
    <s v="FEMA's Emergency Food/Shelter"/>
    <s v="Voucher"/>
    <s v="108 S. Gill Street"/>
    <n v="0"/>
    <s v="Laurinburg"/>
    <s v="NC"/>
    <n v="28352"/>
  </r>
  <r>
    <x v="1"/>
    <x v="10"/>
    <s v="Alamance"/>
    <x v="149"/>
    <s v="Family Abuse Services - Alamance County - DV Apt-Based Shelter - ES - ESG"/>
    <n v="20508"/>
    <x v="1"/>
    <n v="10"/>
    <n v="3"/>
    <n v="3"/>
    <n v="13"/>
    <n v="0"/>
    <n v="5"/>
    <n v="13"/>
    <x v="1"/>
    <s v="VSP"/>
    <s v="DV"/>
    <s v="FVPSA"/>
    <s v="Facility"/>
    <n v="0"/>
    <n v="0"/>
    <s v="Burlington"/>
    <s v="NC"/>
    <n v="27216"/>
  </r>
  <r>
    <x v="1"/>
    <x v="11"/>
    <s v="Moore"/>
    <x v="121"/>
    <s v="Fayetteville VAMC - Moore County - HUD-VASH - VA"/>
    <n v="20510"/>
    <x v="0"/>
    <n v="0"/>
    <n v="0"/>
    <n v="2"/>
    <n v="2"/>
    <n v="0"/>
    <n v="2"/>
    <n v="2"/>
    <x v="2"/>
    <n v="0"/>
    <s v="NA"/>
    <n v="0"/>
    <n v="0"/>
    <n v="0"/>
    <n v="0"/>
    <n v="0"/>
    <n v="0"/>
    <n v="27376"/>
  </r>
  <r>
    <x v="1"/>
    <x v="12"/>
    <s v="Dare"/>
    <x v="150"/>
    <s v="Outer Banks Room in the Inn - Dare County - Seasonal ES - Private"/>
    <n v="20513"/>
    <x v="1"/>
    <n v="0"/>
    <n v="0"/>
    <n v="0"/>
    <n v="0"/>
    <n v="0"/>
    <n v="14"/>
    <n v="20"/>
    <x v="2"/>
    <n v="0"/>
    <s v="NA"/>
    <s v="Emergency Food and Shelter Program (EFSP)"/>
    <s v="Facility"/>
    <s v="4301 South Croatan Highway"/>
    <n v="0"/>
    <s v="Nags Head"/>
    <s v="NC"/>
    <n v="27959"/>
  </r>
  <r>
    <x v="1"/>
    <x v="11"/>
    <s v="Johnston"/>
    <x v="52"/>
    <s v="Smithfield Rescue Mission - Johnston County - Women's TH - Private"/>
    <n v="20514"/>
    <x v="3"/>
    <n v="0"/>
    <n v="0"/>
    <n v="7"/>
    <n v="7"/>
    <n v="0"/>
    <n v="1"/>
    <n v="7"/>
    <x v="2"/>
    <n v="0"/>
    <s v="NA"/>
    <n v="0"/>
    <n v="0"/>
    <s v="523 Glenn St"/>
    <n v="0"/>
    <s v="Smithfield"/>
    <s v="NC"/>
    <n v="27577"/>
  </r>
  <r>
    <x v="1"/>
    <x v="13"/>
    <s v="Scotland"/>
    <x v="151"/>
    <s v="Concerned Citizens for the Homeless  - Scotland County - Emergency Shelter - Private"/>
    <n v="20520"/>
    <x v="1"/>
    <n v="0"/>
    <n v="0"/>
    <n v="8"/>
    <n v="8"/>
    <n v="0"/>
    <n v="4"/>
    <n v="8"/>
    <x v="2"/>
    <n v="0"/>
    <s v="NA"/>
    <n v="0"/>
    <s v="Facility"/>
    <s v="130 Biggs St"/>
    <n v="0"/>
    <s v="Laurinburg"/>
    <s v="NC"/>
    <n v="28352"/>
  </r>
  <r>
    <x v="1"/>
    <x v="1"/>
    <s v="Pitt"/>
    <x v="41"/>
    <s v="Greenville Housing Authority - Pitt County - Housing Choice Vouchers - PH - HUD"/>
    <n v="20524"/>
    <x v="4"/>
    <n v="4"/>
    <n v="1"/>
    <n v="24"/>
    <n v="28"/>
    <n v="0"/>
    <n v="19"/>
    <n v="28"/>
    <x v="2"/>
    <n v="0"/>
    <s v="NA"/>
    <n v="0"/>
    <n v="0"/>
    <n v="0"/>
    <n v="0"/>
    <s v="Greenville"/>
    <s v="NC"/>
    <n v="27834"/>
  </r>
  <r>
    <x v="1"/>
    <x v="14"/>
    <n v="0"/>
    <x v="152"/>
    <s v="Only Hope WNC - Henderson County - Dream Home Housing Program(under18) - ES - Private"/>
    <n v="20542"/>
    <x v="1"/>
    <n v="0"/>
    <n v="0"/>
    <n v="0"/>
    <n v="3"/>
    <n v="0"/>
    <n v="1"/>
    <n v="3"/>
    <x v="0"/>
    <n v="0"/>
    <s v="NA"/>
    <n v="0"/>
    <s v="Facility"/>
    <s v="416 Allen Road"/>
    <n v="0"/>
    <s v="East Flat Rock"/>
    <s v="NC"/>
    <n v="28726"/>
  </r>
  <r>
    <x v="1"/>
    <x v="14"/>
    <n v="0"/>
    <x v="152"/>
    <s v="Only Hope WNC - Henderson County - Dream Home Housing Program(18+) - ES - Private"/>
    <n v="20544"/>
    <x v="1"/>
    <n v="0"/>
    <n v="0"/>
    <n v="4"/>
    <n v="4"/>
    <n v="0"/>
    <n v="4"/>
    <n v="4"/>
    <x v="0"/>
    <n v="0"/>
    <s v="NA"/>
    <n v="0"/>
    <s v="Facility"/>
    <s v="416 Allen Road"/>
    <n v="0"/>
    <s v="East Flat Rock"/>
    <s v="NC"/>
    <n v="28726"/>
  </r>
  <r>
    <x v="1"/>
    <x v="14"/>
    <n v="0"/>
    <x v="110"/>
    <s v="Thrive - Multiple BoS Counties - Rapid Re-Housing - RRH - HUD"/>
    <n v="20546"/>
    <x v="2"/>
    <n v="10"/>
    <n v="3"/>
    <n v="5"/>
    <n v="15"/>
    <n v="0"/>
    <n v="15"/>
    <n v="15"/>
    <x v="0"/>
    <n v="0"/>
    <s v="NA"/>
    <n v="0"/>
    <n v="0"/>
    <s v="218 West Allen Street"/>
    <s v="Suite B"/>
    <s v="Hendersonville"/>
    <s v="NC"/>
    <n v="28739"/>
  </r>
  <r>
    <x v="1"/>
    <x v="11"/>
    <s v="Randolph"/>
    <x v="153"/>
    <s v="Place of Grace - Randolph County - Men's Emergency Shelter - ES - Private"/>
    <n v="20548"/>
    <x v="1"/>
    <n v="0"/>
    <n v="0"/>
    <n v="29"/>
    <n v="29"/>
    <n v="0"/>
    <n v="26"/>
    <n v="29"/>
    <x v="2"/>
    <n v="0"/>
    <s v="NA"/>
    <s v="Private and county"/>
    <s v="Facility"/>
    <s v="133 W. Wainman Ave"/>
    <n v="0"/>
    <s v="Asheboro"/>
    <s v="NC"/>
    <n v="27203"/>
  </r>
  <r>
    <x v="1"/>
    <x v="7"/>
    <n v="0"/>
    <x v="154"/>
    <s v="House of Refuge - Burke County - Emergency Shelter - ES - Private"/>
    <n v="20552"/>
    <x v="1"/>
    <n v="0"/>
    <n v="0"/>
    <n v="16"/>
    <n v="16"/>
    <n v="0"/>
    <n v="10"/>
    <n v="16"/>
    <x v="0"/>
    <n v="0"/>
    <s v="NA"/>
    <s v="Private donations"/>
    <s v="Facility"/>
    <s v="106 Murphy St"/>
    <n v="0"/>
    <s v="Morganton"/>
    <s v="NC"/>
    <n v="28655"/>
  </r>
  <r>
    <x v="1"/>
    <x v="11"/>
    <s v="Randolph"/>
    <x v="155"/>
    <s v="Lydia's Place Shelter - Randolph County - Women &amp; Families Shelter - ES - Private"/>
    <n v="20561"/>
    <x v="1"/>
    <n v="32"/>
    <n v="6"/>
    <n v="12"/>
    <n v="44"/>
    <n v="0"/>
    <n v="43"/>
    <n v="44"/>
    <x v="2"/>
    <n v="0"/>
    <s v="NA"/>
    <s v="foundations, county commissioners office, etc."/>
    <s v="Facility"/>
    <s v="114 Francis St"/>
    <n v="0"/>
    <s v="Asheboro"/>
    <s v="NC"/>
    <n v="27203"/>
  </r>
  <r>
    <x v="1"/>
    <x v="7"/>
    <s v="Catawba"/>
    <x v="139"/>
    <s v="Western Piedmont Council of Governments - Catawba County - HCV - OPH - HUD"/>
    <n v="20562"/>
    <x v="4"/>
    <n v="0"/>
    <n v="0"/>
    <n v="1"/>
    <n v="1"/>
    <n v="0"/>
    <n v="0"/>
    <n v="1"/>
    <x v="2"/>
    <n v="0"/>
    <s v="NA"/>
    <n v="0"/>
    <n v="0"/>
    <s v="1880 2nd Ave NW"/>
    <n v="0"/>
    <s v="Hickory"/>
    <s v="NC"/>
    <n v="28601"/>
  </r>
  <r>
    <x v="1"/>
    <x v="3"/>
    <s v="Iredell"/>
    <x v="156"/>
    <s v="Hope of Mooresville - Iredell County - ES - Private"/>
    <n v="20565"/>
    <x v="1"/>
    <n v="12"/>
    <n v="4"/>
    <n v="0"/>
    <n v="13"/>
    <n v="0"/>
    <n v="13"/>
    <n v="13"/>
    <x v="2"/>
    <n v="0"/>
    <s v="NA"/>
    <n v="0"/>
    <s v="Facility"/>
    <s v="384 North Broad Street"/>
    <n v="0"/>
    <s v="Mooresville"/>
    <s v="NC"/>
    <n v="28115"/>
  </r>
  <r>
    <x v="1"/>
    <x v="2"/>
    <s v="Sampson"/>
    <x v="157"/>
    <s v="U Care Inc. - Sampson County - DV Shelter"/>
    <n v="20574"/>
    <x v="1"/>
    <n v="8"/>
    <n v="3"/>
    <n v="4"/>
    <n v="12"/>
    <n v="0"/>
    <n v="9"/>
    <n v="12"/>
    <x v="2"/>
    <s v="VSP"/>
    <s v="DV"/>
    <s v="FEMA's EFSP, GCC, NCCW, FEMA, Human Trafficking Commissions, OSBM"/>
    <s v="Facility"/>
    <s v="PO Box 761"/>
    <n v="0"/>
    <s v="Clinton"/>
    <s v="NC"/>
    <n v="28328"/>
  </r>
  <r>
    <x v="1"/>
    <x v="3"/>
    <s v="Davie"/>
    <x v="158"/>
    <s v="Family Promise of Davie - Davie County - Emergency Shelter - Private"/>
    <n v="20576"/>
    <x v="1"/>
    <n v="8"/>
    <n v="2"/>
    <n v="0"/>
    <n v="8"/>
    <n v="0"/>
    <n v="2"/>
    <n v="8"/>
    <x v="0"/>
    <n v="0"/>
    <s v="NA"/>
    <s v="Davie Community Foundation, Pearls of Empowerment, and Energy United Foundation"/>
    <s v="Facility"/>
    <s v="129 Liberty Circle"/>
    <n v="0"/>
    <s v="Mocksville"/>
    <s v="NC"/>
    <n v="27028"/>
  </r>
  <r>
    <x v="1"/>
    <x v="3"/>
    <s v="Davie"/>
    <x v="158"/>
    <s v="Family Promise of Davie - Davie County - Transitional Housing - Private"/>
    <n v="20577"/>
    <x v="3"/>
    <n v="10"/>
    <n v="2"/>
    <n v="0"/>
    <n v="10"/>
    <n v="0"/>
    <n v="7"/>
    <n v="10"/>
    <x v="0"/>
    <n v="0"/>
    <s v="NA"/>
    <s v="Davie Community Foundation, Pearls of Empowerment, and Energy United Foundation"/>
    <n v="0"/>
    <s v="129 Liberty Circle"/>
    <n v="0"/>
    <s v="Mocksville"/>
    <s v="NC"/>
    <n v="27028"/>
  </r>
  <r>
    <x v="1"/>
    <x v="11"/>
    <s v="Johnston"/>
    <x v="121"/>
    <s v="Fayetteville VAMC - Johnston County - HUD-VASH - VA"/>
    <n v="20583"/>
    <x v="0"/>
    <n v="0"/>
    <n v="0"/>
    <n v="1"/>
    <n v="1"/>
    <n v="0"/>
    <n v="1"/>
    <n v="1"/>
    <x v="2"/>
    <n v="0"/>
    <s v="NA"/>
    <n v="0"/>
    <n v="0"/>
    <n v="0"/>
    <n v="0"/>
    <n v="0"/>
    <n v="0"/>
    <n v="27504"/>
  </r>
  <r>
    <x v="1"/>
    <x v="4"/>
    <s v="Jones"/>
    <x v="121"/>
    <s v="Fayetteville VAMC - Jones County - HUD-VASH - VA"/>
    <n v="20584"/>
    <x v="0"/>
    <n v="0"/>
    <n v="0"/>
    <n v="3"/>
    <n v="3"/>
    <n v="0"/>
    <n v="3"/>
    <n v="3"/>
    <x v="2"/>
    <n v="0"/>
    <s v="NA"/>
    <n v="0"/>
    <n v="0"/>
    <n v="0"/>
    <n v="0"/>
    <n v="0"/>
    <n v="0"/>
    <n v="28555"/>
  </r>
  <r>
    <x v="1"/>
    <x v="2"/>
    <s v="Sampson"/>
    <x v="121"/>
    <s v="Fayetteville VAMC - Sampson County - HUD-VASH - VA"/>
    <n v="20585"/>
    <x v="0"/>
    <n v="0"/>
    <n v="0"/>
    <n v="1"/>
    <n v="1"/>
    <n v="0"/>
    <n v="1"/>
    <n v="1"/>
    <x v="2"/>
    <n v="0"/>
    <s v="NA"/>
    <n v="0"/>
    <n v="0"/>
    <n v="0"/>
    <n v="0"/>
    <n v="0"/>
    <n v="0"/>
    <n v="27576"/>
  </r>
  <r>
    <x v="1"/>
    <x v="6"/>
    <s v="Halifax"/>
    <x v="136"/>
    <s v="Durham VAMC - Halifax County - HUD-VASH - VA"/>
    <n v="20586"/>
    <x v="0"/>
    <n v="0"/>
    <n v="0"/>
    <n v="1"/>
    <n v="1"/>
    <n v="0"/>
    <n v="1"/>
    <n v="1"/>
    <x v="2"/>
    <n v="0"/>
    <s v="NA"/>
    <n v="0"/>
    <n v="0"/>
    <n v="0"/>
    <n v="0"/>
    <n v="0"/>
    <n v="0"/>
    <n v="27823"/>
  </r>
  <r>
    <x v="1"/>
    <x v="3"/>
    <n v="0"/>
    <x v="100"/>
    <s v="Greater Mt. Airy Ministry of Hospitality - Surry County - PATH - TH - Private"/>
    <n v="20604"/>
    <x v="3"/>
    <n v="0"/>
    <n v="0"/>
    <n v="10"/>
    <n v="10"/>
    <n v="0"/>
    <n v="5"/>
    <n v="10"/>
    <x v="0"/>
    <n v="0"/>
    <s v="NA"/>
    <s v="Private"/>
    <n v="0"/>
    <s v="227 Rockford Street Mount Airy"/>
    <n v="0"/>
    <s v="Mount Airy"/>
    <s v="NC"/>
    <n v="27030"/>
  </r>
  <r>
    <x v="1"/>
    <x v="15"/>
    <n v="0"/>
    <x v="159"/>
    <s v="Brick Capital Community Development - Region 7 - PSH - HUD"/>
    <n v="20612"/>
    <x v="0"/>
    <n v="0"/>
    <n v="0"/>
    <n v="8"/>
    <n v="8"/>
    <n v="0"/>
    <n v="8"/>
    <n v="8"/>
    <x v="0"/>
    <n v="0"/>
    <s v="NA"/>
    <n v="0"/>
    <n v="0"/>
    <s v="403 W Makepeace St."/>
    <n v="0"/>
    <s v="Sanford"/>
    <s v="NC"/>
    <n v="27330"/>
  </r>
  <r>
    <x v="1"/>
    <x v="12"/>
    <n v="0"/>
    <x v="131"/>
    <s v="River City Community Development Corporation - Pasquotank County - Hotel/ Motel - ES - NCCF"/>
    <n v="20622"/>
    <x v="1"/>
    <n v="0"/>
    <n v="0"/>
    <n v="0"/>
    <n v="0"/>
    <n v="18"/>
    <n v="8"/>
    <n v="18"/>
    <x v="0"/>
    <n v="0"/>
    <s v="NA"/>
    <n v="0"/>
    <s v="Voucher"/>
    <s v="501 E Main St"/>
    <n v="0"/>
    <s v="Elizabeth City"/>
    <s v="NC"/>
    <n v="27909"/>
  </r>
  <r>
    <x v="1"/>
    <x v="10"/>
    <n v="0"/>
    <x v="160"/>
    <s v="Salvation Army of Chatham - Chatham County - Pathway to Success - RRH - Private"/>
    <n v="20623"/>
    <x v="2"/>
    <n v="0"/>
    <n v="0"/>
    <n v="0"/>
    <n v="0"/>
    <n v="0"/>
    <n v="0"/>
    <n v="0"/>
    <x v="0"/>
    <n v="0"/>
    <s v="NA"/>
    <n v="0"/>
    <n v="0"/>
    <s v="PO Box 752"/>
    <n v="0"/>
    <s v="Pittsboro"/>
    <s v="NC"/>
    <n v="27344"/>
  </r>
  <r>
    <x v="1"/>
    <x v="7"/>
    <n v="0"/>
    <x v="161"/>
    <s v="NCORR - Region 1 - HERE in Jackson - PSH - Unsheltered CoC"/>
    <n v="20640"/>
    <x v="0"/>
    <n v="5"/>
    <n v="1"/>
    <n v="2"/>
    <n v="7"/>
    <n v="0"/>
    <n v="7"/>
    <n v="7"/>
    <x v="0"/>
    <n v="0"/>
    <s v="NA"/>
    <n v="0"/>
    <n v="0"/>
    <s v="563 W Main St STE 2"/>
    <n v="0"/>
    <s v="Sylva"/>
    <s v="NC"/>
    <n v="28786"/>
  </r>
  <r>
    <x v="1"/>
    <x v="3"/>
    <n v="0"/>
    <x v="161"/>
    <s v="NCORR - Region 1 - HERE in Jackson - RRH - Rural CoC"/>
    <n v="20641"/>
    <x v="2"/>
    <n v="19"/>
    <n v="4"/>
    <n v="21"/>
    <n v="40"/>
    <n v="0"/>
    <n v="40"/>
    <n v="40"/>
    <x v="0"/>
    <n v="0"/>
    <s v="NA"/>
    <n v="0"/>
    <n v="0"/>
    <s v="563 W Main St STE 2"/>
    <n v="0"/>
    <s v="Sylva"/>
    <s v="NC"/>
    <n v="28786"/>
  </r>
  <r>
    <x v="1"/>
    <x v="5"/>
    <n v="0"/>
    <x v="161"/>
    <s v="NCORR - Region 1 - HERE in Jackson - RRH - Unsheltered CoC"/>
    <n v="20642"/>
    <x v="2"/>
    <n v="2"/>
    <n v="1"/>
    <n v="22"/>
    <n v="24"/>
    <n v="0"/>
    <n v="24"/>
    <n v="24"/>
    <x v="0"/>
    <n v="0"/>
    <s v="NA"/>
    <n v="0"/>
    <n v="0"/>
    <s v="563 W Main St STE 2"/>
    <n v="0"/>
    <s v="Sylva"/>
    <s v="NC"/>
    <n v="28786"/>
  </r>
  <r>
    <x v="1"/>
    <x v="5"/>
    <n v="0"/>
    <x v="161"/>
    <s v="NCORR - Region 5 - Brick Capital - RRH - Unsheltered CoC"/>
    <n v="20646"/>
    <x v="2"/>
    <n v="69"/>
    <n v="22"/>
    <n v="10"/>
    <n v="79"/>
    <n v="0"/>
    <n v="79"/>
    <n v="79"/>
    <x v="0"/>
    <n v="0"/>
    <s v="NA"/>
    <n v="0"/>
    <n v="0"/>
    <s v="822 S Horner Blvd"/>
    <n v="0"/>
    <s v="Sanford"/>
    <s v="NC"/>
    <n v="27292"/>
  </r>
  <r>
    <x v="1"/>
    <x v="3"/>
    <n v="0"/>
    <x v="161"/>
    <s v="NCORR - Region 4 - Diakonos - RRH - Rural CoC"/>
    <n v="20648"/>
    <x v="2"/>
    <n v="32"/>
    <n v="9"/>
    <n v="16"/>
    <n v="48"/>
    <n v="0"/>
    <n v="48"/>
    <n v="48"/>
    <x v="0"/>
    <n v="0"/>
    <s v="NA"/>
    <n v="0"/>
    <n v="0"/>
    <s v="1421 Fifth St"/>
    <n v="0"/>
    <s v="Statesville"/>
    <s v="NC"/>
    <n v="28687"/>
  </r>
  <r>
    <x v="1"/>
    <x v="3"/>
    <n v="0"/>
    <x v="161"/>
    <s v="NCORR - Region 4 - Diakonos - RRH - Unsheltered CoC"/>
    <n v="20651"/>
    <x v="2"/>
    <n v="5"/>
    <n v="1"/>
    <n v="18"/>
    <n v="23"/>
    <n v="0"/>
    <n v="23"/>
    <n v="23"/>
    <x v="0"/>
    <n v="0"/>
    <s v="NA"/>
    <n v="0"/>
    <n v="0"/>
    <s v="1421 Fifth Street"/>
    <n v="0"/>
    <s v="Statesville"/>
    <s v="NC"/>
    <n v="28677"/>
  </r>
  <r>
    <x v="1"/>
    <x v="5"/>
    <n v="0"/>
    <x v="161"/>
    <s v="NCORR - Region 5 - Partners - RRH - Unsheltered CoC"/>
    <n v="20654"/>
    <x v="2"/>
    <n v="86"/>
    <n v="22"/>
    <n v="21"/>
    <n v="107"/>
    <n v="0"/>
    <n v="107"/>
    <n v="107"/>
    <x v="0"/>
    <n v="0"/>
    <s v="NA"/>
    <n v="0"/>
    <n v="0"/>
    <s v="1985 Tate Blvd. S.E. Suite 529"/>
    <n v="0"/>
    <s v="Hickory"/>
    <s v="NC"/>
    <n v="28025"/>
  </r>
  <r>
    <x v="1"/>
    <x v="5"/>
    <n v="0"/>
    <x v="161"/>
    <s v="NCORR - Region 5 - Partners - RRH - Rural CoC"/>
    <n v="20655"/>
    <x v="2"/>
    <n v="17"/>
    <n v="6"/>
    <n v="18"/>
    <n v="35"/>
    <n v="0"/>
    <n v="35"/>
    <n v="35"/>
    <x v="0"/>
    <n v="0"/>
    <s v="NA"/>
    <n v="0"/>
    <n v="0"/>
    <s v="1985 Tate Blvd. S.E. Suite 529"/>
    <n v="0"/>
    <s v="Hickory"/>
    <s v="NC"/>
    <n v="28001"/>
  </r>
  <r>
    <x v="1"/>
    <x v="13"/>
    <n v="0"/>
    <x v="161"/>
    <s v="NCORR - Region 8 - Brick Capital - RRH - Rural CoC"/>
    <n v="20657"/>
    <x v="2"/>
    <n v="11"/>
    <n v="4"/>
    <n v="1"/>
    <n v="12"/>
    <n v="0"/>
    <n v="12"/>
    <n v="12"/>
    <x v="0"/>
    <n v="0"/>
    <s v="NA"/>
    <n v="0"/>
    <n v="0"/>
    <s v="822 S Horner Blvd"/>
    <n v="0"/>
    <s v="Sanford"/>
    <s v="NC"/>
    <n v="28358"/>
  </r>
  <r>
    <x v="1"/>
    <x v="13"/>
    <n v="0"/>
    <x v="161"/>
    <s v="NCORR - Region 8 - Trillium - RRH - Rural CoC"/>
    <n v="20660"/>
    <x v="2"/>
    <n v="10"/>
    <n v="3"/>
    <n v="19"/>
    <n v="29"/>
    <n v="0"/>
    <n v="29"/>
    <n v="29"/>
    <x v="0"/>
    <n v="0"/>
    <s v="NA"/>
    <n v="0"/>
    <n v="0"/>
    <s v="201 West First Street"/>
    <n v="0"/>
    <s v="Greenville"/>
    <s v="NC"/>
    <n v="28358"/>
  </r>
  <r>
    <x v="1"/>
    <x v="15"/>
    <n v="0"/>
    <x v="161"/>
    <s v="NCORR - Region 5 - Vaya - RRH - Unsheltered CoC"/>
    <n v="20667"/>
    <x v="2"/>
    <n v="0"/>
    <n v="0"/>
    <n v="35"/>
    <n v="35"/>
    <n v="0"/>
    <n v="35"/>
    <n v="35"/>
    <x v="0"/>
    <n v="0"/>
    <s v="NA"/>
    <n v="0"/>
    <n v="0"/>
    <s v="825 Wilkesboro Blvd."/>
    <n v="0"/>
    <s v="Lenoir"/>
    <s v="NC"/>
    <n v="28144"/>
  </r>
  <r>
    <x v="1"/>
    <x v="14"/>
    <n v="0"/>
    <x v="161"/>
    <s v="NCORR - Region 2 - Thrive - RRH - Rural CoC"/>
    <n v="20669"/>
    <x v="2"/>
    <n v="11"/>
    <n v="3"/>
    <n v="6"/>
    <n v="17"/>
    <n v="0"/>
    <n v="17"/>
    <n v="17"/>
    <x v="0"/>
    <n v="0"/>
    <s v="NA"/>
    <n v="0"/>
    <n v="0"/>
    <s v="218 West Allen Street"/>
    <n v="0"/>
    <s v="Hendersonville"/>
    <s v="NC"/>
    <n v="28043"/>
  </r>
  <r>
    <x v="1"/>
    <x v="6"/>
    <n v="0"/>
    <x v="161"/>
    <s v="NCORR - Region 9 - Greene Lamp - RRH - Unsheltered CoC"/>
    <n v="20671"/>
    <x v="2"/>
    <n v="0"/>
    <n v="0"/>
    <n v="2"/>
    <n v="2"/>
    <n v="0"/>
    <n v="2"/>
    <n v="2"/>
    <x v="0"/>
    <n v="0"/>
    <s v="NA"/>
    <n v="0"/>
    <n v="0"/>
    <s v="309 Summit"/>
    <n v="0"/>
    <s v="Kinston"/>
    <s v="NC"/>
    <n v="27801"/>
  </r>
  <r>
    <x v="1"/>
    <x v="14"/>
    <n v="0"/>
    <x v="161"/>
    <s v="NCORR - Region 2 - Thrive - RRH - Unsheltered CoC"/>
    <n v="20673"/>
    <x v="2"/>
    <n v="25"/>
    <n v="9"/>
    <n v="32"/>
    <n v="57"/>
    <n v="0"/>
    <n v="57"/>
    <n v="57"/>
    <x v="0"/>
    <n v="0"/>
    <s v="NA"/>
    <n v="0"/>
    <n v="0"/>
    <s v="218 West Allen Street"/>
    <n v="0"/>
    <s v="Hendersonville"/>
    <s v="NC"/>
    <n v="28792"/>
  </r>
  <r>
    <x v="1"/>
    <x v="15"/>
    <n v="0"/>
    <x v="161"/>
    <s v="NCORR - Region 9 - Trillium - RRH - Unsheltered CoC"/>
    <n v="20675"/>
    <x v="2"/>
    <n v="0"/>
    <n v="0"/>
    <n v="0"/>
    <n v="0"/>
    <n v="0"/>
    <n v="0"/>
    <n v="0"/>
    <x v="0"/>
    <n v="0"/>
    <s v="NA"/>
    <n v="0"/>
    <n v="0"/>
    <s v="201 West First Street"/>
    <n v="0"/>
    <s v="Greenville"/>
    <s v="NC"/>
    <n v="27856"/>
  </r>
  <r>
    <x v="1"/>
    <x v="15"/>
    <n v="0"/>
    <x v="161"/>
    <s v="NCORR - Region 9 - Vaya - RRH - Rural CoC"/>
    <n v="20680"/>
    <x v="2"/>
    <n v="28"/>
    <n v="8"/>
    <n v="4"/>
    <n v="32"/>
    <n v="0"/>
    <n v="32"/>
    <n v="32"/>
    <x v="0"/>
    <n v="0"/>
    <s v="NA"/>
    <n v="0"/>
    <n v="0"/>
    <s v="134 S. Garnett St."/>
    <n v="0"/>
    <s v="Henderson"/>
    <s v="NC"/>
    <n v="27536"/>
  </r>
  <r>
    <x v="1"/>
    <x v="10"/>
    <n v="0"/>
    <x v="161"/>
    <s v="NCORR - Region 6 - Salvation Army Greensboro - RRH - Rural CoC"/>
    <n v="20685"/>
    <x v="2"/>
    <n v="0"/>
    <n v="0"/>
    <n v="1"/>
    <n v="1"/>
    <n v="0"/>
    <n v="1"/>
    <n v="1"/>
    <x v="0"/>
    <n v="0"/>
    <s v="NA"/>
    <n v="0"/>
    <n v="0"/>
    <s v="1001 Freeman Mill Rd"/>
    <n v="0"/>
    <s v="Greensboro"/>
    <s v="NC"/>
    <n v="27573"/>
  </r>
  <r>
    <x v="1"/>
    <x v="10"/>
    <n v="0"/>
    <x v="161"/>
    <s v="NCORR - Region 6 - Salvation Army Greensboro - RRH - Unsheltered CoC"/>
    <n v="20687"/>
    <x v="2"/>
    <n v="21"/>
    <n v="7"/>
    <n v="12"/>
    <n v="33"/>
    <n v="0"/>
    <n v="33"/>
    <n v="33"/>
    <x v="0"/>
    <n v="0"/>
    <s v="NA"/>
    <n v="0"/>
    <n v="0"/>
    <s v="1001 Freeman Mill Rd"/>
    <n v="0"/>
    <s v="Greensboro"/>
    <s v="NC"/>
    <n v="27375"/>
  </r>
  <r>
    <x v="1"/>
    <x v="2"/>
    <n v="0"/>
    <x v="161"/>
    <s v="NCORR - Region 10 - Greene Lamp - RRH - Unsheltered CoC"/>
    <n v="20691"/>
    <x v="2"/>
    <n v="0"/>
    <n v="0"/>
    <n v="14"/>
    <n v="14"/>
    <n v="0"/>
    <n v="14"/>
    <n v="14"/>
    <x v="0"/>
    <n v="0"/>
    <s v="NA"/>
    <n v="0"/>
    <n v="0"/>
    <s v="309 Summit"/>
    <n v="0"/>
    <s v="Kinston"/>
    <s v="NC"/>
    <n v="27530"/>
  </r>
  <r>
    <x v="1"/>
    <x v="2"/>
    <n v="0"/>
    <x v="161"/>
    <s v="NCORR - Region 10 - Greene Lamp - RRH - Rural CoC"/>
    <n v="20692"/>
    <x v="2"/>
    <n v="0"/>
    <n v="0"/>
    <n v="57"/>
    <n v="57"/>
    <n v="0"/>
    <n v="57"/>
    <n v="57"/>
    <x v="0"/>
    <n v="0"/>
    <s v="NA"/>
    <n v="0"/>
    <n v="0"/>
    <s v="309 Summit"/>
    <n v="0"/>
    <s v="Kinston"/>
    <s v="NC"/>
    <n v="27893"/>
  </r>
  <r>
    <x v="1"/>
    <x v="7"/>
    <n v="0"/>
    <x v="161"/>
    <s v="NCORR - Region 3 - Partners - RRH - Unsheltered CoC"/>
    <n v="20695"/>
    <x v="2"/>
    <n v="17"/>
    <n v="5"/>
    <n v="20"/>
    <n v="37"/>
    <n v="0"/>
    <n v="37"/>
    <n v="37"/>
    <x v="0"/>
    <n v="0"/>
    <s v="NA"/>
    <n v="0"/>
    <n v="0"/>
    <s v="1985 Tate Blvd. S.E. Suite 529"/>
    <n v="0"/>
    <s v="Hickory"/>
    <s v="NC"/>
    <n v="28601"/>
  </r>
  <r>
    <x v="1"/>
    <x v="11"/>
    <n v="0"/>
    <x v="161"/>
    <s v="NCORR - Region 7 - Brick Capital - RRH - Rural CoC"/>
    <n v="20698"/>
    <x v="2"/>
    <n v="62"/>
    <n v="19"/>
    <n v="21"/>
    <n v="83"/>
    <n v="0"/>
    <n v="83"/>
    <n v="83"/>
    <x v="0"/>
    <n v="0"/>
    <s v="NA"/>
    <n v="0"/>
    <n v="0"/>
    <s v="822 S Horner Blvd"/>
    <n v="0"/>
    <s v="Sanford"/>
    <s v="NC"/>
    <n v="28334"/>
  </r>
  <r>
    <x v="1"/>
    <x v="11"/>
    <n v="0"/>
    <x v="161"/>
    <s v="NCORR - Region 7 - Brick Capital - RRH - Unsheltered CoC"/>
    <n v="20700"/>
    <x v="2"/>
    <n v="4"/>
    <n v="1"/>
    <n v="1"/>
    <n v="5"/>
    <n v="0"/>
    <n v="5"/>
    <n v="5"/>
    <x v="0"/>
    <n v="0"/>
    <s v="NA"/>
    <n v="0"/>
    <n v="0"/>
    <s v="822 S Horner Blvd"/>
    <n v="0"/>
    <s v="Sanford"/>
    <s v="NC"/>
    <n v="28334"/>
  </r>
  <r>
    <x v="1"/>
    <x v="12"/>
    <n v="0"/>
    <x v="161"/>
    <s v="NCORR - Region 11 - Trillium - RRH - Rural CoC"/>
    <n v="20703"/>
    <x v="2"/>
    <n v="9"/>
    <n v="2"/>
    <n v="3"/>
    <n v="12"/>
    <n v="0"/>
    <n v="12"/>
    <n v="12"/>
    <x v="0"/>
    <n v="0"/>
    <s v="NA"/>
    <n v="0"/>
    <n v="0"/>
    <s v="201 West First Street"/>
    <n v="0"/>
    <s v="Greenville"/>
    <s v="NC"/>
    <n v="27909"/>
  </r>
  <r>
    <x v="1"/>
    <x v="1"/>
    <n v="0"/>
    <x v="161"/>
    <s v="NCORR - Region 12 - Trillium - RRH - Rural CoC"/>
    <n v="20706"/>
    <x v="2"/>
    <n v="6"/>
    <n v="1"/>
    <n v="2"/>
    <n v="8"/>
    <n v="0"/>
    <n v="8"/>
    <n v="8"/>
    <x v="0"/>
    <n v="0"/>
    <s v="NA"/>
    <n v="0"/>
    <n v="0"/>
    <s v="201 West First Street"/>
    <n v="0"/>
    <s v="Greenville"/>
    <s v="NC"/>
    <n v="27889"/>
  </r>
  <r>
    <x v="1"/>
    <x v="1"/>
    <n v="0"/>
    <x v="161"/>
    <s v="NCORR - Region 12 - Trillium - RRH - Unsheltered CoC"/>
    <n v="20708"/>
    <x v="2"/>
    <n v="54"/>
    <n v="14"/>
    <n v="31"/>
    <n v="85"/>
    <n v="0"/>
    <n v="85"/>
    <n v="85"/>
    <x v="0"/>
    <n v="0"/>
    <s v="NA"/>
    <n v="0"/>
    <n v="0"/>
    <s v="201 West First Street"/>
    <n v="0"/>
    <s v="Greenville"/>
    <s v="NC"/>
    <n v="27858"/>
  </r>
  <r>
    <x v="1"/>
    <x v="4"/>
    <n v="0"/>
    <x v="161"/>
    <s v="NCORR - Region 13 - Trillium - RRH - Rural CoC"/>
    <n v="20711"/>
    <x v="2"/>
    <n v="0"/>
    <n v="0"/>
    <n v="0"/>
    <n v="0"/>
    <n v="0"/>
    <n v="0"/>
    <n v="0"/>
    <x v="0"/>
    <n v="0"/>
    <s v="NA"/>
    <n v="0"/>
    <n v="0"/>
    <s v="201 West First Street"/>
    <n v="0"/>
    <s v="Greenville"/>
    <s v="NC"/>
    <n v="28516"/>
  </r>
  <r>
    <x v="1"/>
    <x v="4"/>
    <n v="0"/>
    <x v="161"/>
    <s v="NCORR - Region 13 - Trillium - RRH - Unsheltered CoC"/>
    <n v="20713"/>
    <x v="2"/>
    <n v="6"/>
    <n v="3"/>
    <n v="19"/>
    <n v="25"/>
    <n v="0"/>
    <n v="25"/>
    <n v="25"/>
    <x v="0"/>
    <n v="0"/>
    <s v="NA"/>
    <n v="0"/>
    <n v="0"/>
    <s v="201 West First Street"/>
    <n v="0"/>
    <s v="Greenville"/>
    <s v="NC"/>
    <n v="28540"/>
  </r>
  <r>
    <x v="1"/>
    <x v="15"/>
    <n v="0"/>
    <x v="161"/>
    <s v="NCORR - Region 3 - Vaya - RRH - Rural CoC"/>
    <n v="20716"/>
    <x v="2"/>
    <n v="10"/>
    <n v="4"/>
    <n v="5"/>
    <n v="15"/>
    <n v="0"/>
    <n v="15"/>
    <n v="15"/>
    <x v="0"/>
    <n v="0"/>
    <s v="NA"/>
    <n v="0"/>
    <n v="0"/>
    <s v="408 Spaulding Rd. Suite B"/>
    <n v="0"/>
    <s v="Marion"/>
    <s v="NC"/>
    <n v="28752"/>
  </r>
  <r>
    <x v="1"/>
    <x v="14"/>
    <s v="Transylvania"/>
    <x v="162"/>
    <s v="Cove Shelter - Transylvania County - ES - Private"/>
    <n v="20727"/>
    <x v="1"/>
    <n v="0"/>
    <n v="0"/>
    <n v="0"/>
    <n v="0"/>
    <n v="0"/>
    <n v="4"/>
    <n v="20"/>
    <x v="2"/>
    <n v="0"/>
    <s v="NA"/>
    <n v="0"/>
    <s v="Facility"/>
    <s v="40 Nicholson Creek Road"/>
    <n v="0"/>
    <s v="Brevard"/>
    <s v="NC"/>
    <n v="28712"/>
  </r>
  <r>
    <x v="1"/>
    <x v="10"/>
    <s v="Caswell"/>
    <x v="163"/>
    <s v="Family Services of Caswell County - Caswell County - DV Shelter - GCC VOCA"/>
    <n v="20728"/>
    <x v="1"/>
    <n v="2"/>
    <n v="1"/>
    <n v="0"/>
    <n v="2"/>
    <n v="0"/>
    <n v="2"/>
    <n v="2"/>
    <x v="1"/>
    <n v="0"/>
    <s v="DV"/>
    <s v="Governor's Crime Commission, Victims of Crime Act, NC Council of Women"/>
    <s v="Voucher"/>
    <s v="339 Wall Street"/>
    <n v="0"/>
    <s v="Yanceyville"/>
    <s v="NC"/>
    <n v="27379"/>
  </r>
  <r>
    <x v="1"/>
    <x v="1"/>
    <s v="Hyde"/>
    <x v="164"/>
    <s v="Hyde County Hotline Program - Hyde County - DV Shelter - ES - Private"/>
    <n v="20732"/>
    <x v="1"/>
    <n v="2"/>
    <n v="1"/>
    <n v="5"/>
    <n v="7"/>
    <n v="0"/>
    <n v="2"/>
    <n v="7"/>
    <x v="1"/>
    <s v="VSP"/>
    <s v="DV"/>
    <s v="VOCA, GCC, Human Trafficking Commission, NCCADV"/>
    <s v="Facility"/>
    <s v="BO Box 335"/>
    <n v="0"/>
    <s v="Engelhard"/>
    <s v="NC"/>
    <n v="27824"/>
  </r>
  <r>
    <x v="1"/>
    <x v="7"/>
    <s v="McDowell"/>
    <x v="165"/>
    <s v="New Hope of McDowell - McDowell County - ES - Private"/>
    <n v="20734"/>
    <x v="1"/>
    <n v="8"/>
    <n v="2"/>
    <n v="6"/>
    <n v="14"/>
    <n v="0"/>
    <n v="0"/>
    <n v="14"/>
    <x v="1"/>
    <s v="VSP"/>
    <s v="DV"/>
    <n v="0"/>
    <s v="Facility"/>
    <s v="PO Box 1572"/>
    <n v="0"/>
    <s v="Marion"/>
    <s v="NC"/>
    <n v="28752"/>
  </r>
  <r>
    <x v="1"/>
    <x v="9"/>
    <s v="Macon"/>
    <x v="166"/>
    <s v="NCCADV - Macon County - Safe@Home Reach of Macon - RRH - CoC"/>
    <n v="20736"/>
    <x v="2"/>
    <n v="25"/>
    <n v="7"/>
    <n v="2"/>
    <n v="27"/>
    <n v="0"/>
    <n v="27"/>
    <n v="27"/>
    <x v="1"/>
    <s v="VSP"/>
    <s v="DV"/>
    <n v="0"/>
    <n v="0"/>
    <s v="P.O. Box 228"/>
    <n v="0"/>
    <s v="Franklin"/>
    <s v="NC"/>
    <n v="28734"/>
  </r>
  <r>
    <x v="1"/>
    <x v="14"/>
    <s v="Henderson"/>
    <x v="166"/>
    <s v="NCCADV - Henderson - Safe@Home Safelight- RRH - CoC"/>
    <n v="20737"/>
    <x v="2"/>
    <n v="11"/>
    <n v="4"/>
    <n v="2"/>
    <n v="13"/>
    <n v="0"/>
    <n v="13"/>
    <n v="13"/>
    <x v="1"/>
    <s v="VSP"/>
    <s v="DV"/>
    <n v="0"/>
    <n v="0"/>
    <n v="0"/>
    <n v="0"/>
    <s v="Franklin"/>
    <s v="NC"/>
    <n v="28792"/>
  </r>
  <r>
    <x v="1"/>
    <x v="5"/>
    <s v="Davidson"/>
    <x v="166"/>
    <s v="NCCADV - Davidson County - Safe@Home FSD - RRH - CoC"/>
    <n v="20739"/>
    <x v="2"/>
    <n v="7"/>
    <n v="3"/>
    <n v="1"/>
    <n v="8"/>
    <n v="0"/>
    <n v="8"/>
    <n v="8"/>
    <x v="1"/>
    <s v="VSP"/>
    <s v="DV"/>
    <n v="0"/>
    <n v="0"/>
    <n v="0"/>
    <n v="0"/>
    <s v="Lexington"/>
    <s v="NC"/>
    <n v="27295"/>
  </r>
  <r>
    <x v="1"/>
    <x v="13"/>
    <s v="Robeson"/>
    <x v="166"/>
    <s v="NCCADV - Robeson County - Safe@Home SFVC - RRH - CoC"/>
    <n v="20740"/>
    <x v="2"/>
    <n v="39"/>
    <n v="10"/>
    <n v="0"/>
    <n v="39"/>
    <n v="0"/>
    <n v="39"/>
    <n v="39"/>
    <x v="1"/>
    <s v="VSP"/>
    <s v="DV"/>
    <n v="0"/>
    <n v="0"/>
    <n v="0"/>
    <n v="0"/>
    <s v="Lumberton"/>
    <s v="NC"/>
    <n v="28358"/>
  </r>
  <r>
    <x v="1"/>
    <x v="1"/>
    <s v="Pitt"/>
    <x v="166"/>
    <s v="NCCADV - Pitt County - Safe@Home CFVP - RRH - CoC"/>
    <n v="20742"/>
    <x v="2"/>
    <n v="7"/>
    <n v="3"/>
    <n v="2"/>
    <n v="9"/>
    <n v="0"/>
    <n v="9"/>
    <n v="9"/>
    <x v="1"/>
    <s v="VSP"/>
    <s v="DV"/>
    <n v="0"/>
    <n v="0"/>
    <s v="n/a"/>
    <n v="0"/>
    <s v="Greenville"/>
    <s v="NC"/>
    <n v="27834"/>
  </r>
  <r>
    <x v="1"/>
    <x v="2"/>
    <s v="Duplin"/>
    <x v="166"/>
    <s v="NCCADV - Duplin County - Safe@Home Safe Haven of Pender - RRH - CoC"/>
    <n v="20744"/>
    <x v="2"/>
    <n v="19"/>
    <n v="6"/>
    <n v="2"/>
    <n v="21"/>
    <n v="0"/>
    <n v="21"/>
    <n v="21"/>
    <x v="1"/>
    <s v="VSP"/>
    <s v="DV"/>
    <n v="0"/>
    <n v="0"/>
    <s v="n/a"/>
    <n v="0"/>
    <s v="Wallace"/>
    <s v="NC"/>
    <n v="28466"/>
  </r>
  <r>
    <x v="1"/>
    <x v="3"/>
    <n v="0"/>
    <x v="26"/>
    <s v="Diakonos, Inc. - Iredell County - PSH - HUD"/>
    <n v="20747"/>
    <x v="0"/>
    <n v="0"/>
    <n v="0"/>
    <n v="6"/>
    <n v="6"/>
    <n v="0"/>
    <n v="6"/>
    <n v="6"/>
    <x v="0"/>
    <n v="0"/>
    <s v="NA"/>
    <n v="0"/>
    <n v="0"/>
    <s v="PO Box 5217"/>
    <n v="0"/>
    <s v="Statesville"/>
    <s v="NC"/>
    <n v="28677"/>
  </r>
  <r>
    <x v="1"/>
    <x v="1"/>
    <n v="0"/>
    <x v="84"/>
    <s v="Pitt County Community Development - Pitt County - RRH - SFRF"/>
    <n v="20756"/>
    <x v="2"/>
    <n v="2"/>
    <n v="1"/>
    <n v="0"/>
    <n v="2"/>
    <n v="0"/>
    <n v="2"/>
    <n v="2"/>
    <x v="0"/>
    <n v="0"/>
    <s v="NA"/>
    <s v="State Fiscal recovery Funds via DHHS"/>
    <n v="0"/>
    <s v="1717 W. 5th Street, Greeville, NC 27834"/>
    <n v="0"/>
    <s v="Greenville"/>
    <s v="NC"/>
    <n v="27834"/>
  </r>
  <r>
    <x v="1"/>
    <x v="5"/>
    <n v="0"/>
    <x v="19"/>
    <s v="Rowan Helping Ministries - Region 5 - Choosing Home - RRH - SFRF"/>
    <n v="20765"/>
    <x v="2"/>
    <n v="0"/>
    <n v="0"/>
    <n v="0"/>
    <n v="0"/>
    <n v="0"/>
    <n v="0"/>
    <n v="0"/>
    <x v="0"/>
    <n v="0"/>
    <s v="NA"/>
    <s v="State Fiscal Recover Funds via State ESG office"/>
    <n v="0"/>
    <s v="226 N Long St"/>
    <n v="0"/>
    <s v="Salisbury"/>
    <s v="NC"/>
    <n v="28144"/>
  </r>
  <r>
    <x v="1"/>
    <x v="5"/>
    <n v="0"/>
    <x v="22"/>
    <s v="UCCS - Union County - Choosing Home - RRH - SFRF"/>
    <n v="20766"/>
    <x v="2"/>
    <n v="17"/>
    <n v="3"/>
    <n v="7"/>
    <n v="24"/>
    <n v="0"/>
    <n v="24"/>
    <n v="24"/>
    <x v="0"/>
    <n v="0"/>
    <s v="NA"/>
    <s v="SFRF State Fiscal Recovery Funds"/>
    <n v="0"/>
    <s v="160 Meadow Street"/>
    <n v="0"/>
    <s v="Monroe"/>
    <s v="NC"/>
    <n v="28112"/>
  </r>
  <r>
    <x v="1"/>
    <x v="9"/>
    <n v="0"/>
    <x v="125"/>
    <s v="HERE in Jackson County - Region 1 - Choosing Home - RRH - SFRF"/>
    <n v="20768"/>
    <x v="2"/>
    <n v="0"/>
    <n v="0"/>
    <n v="0"/>
    <n v="0"/>
    <n v="0"/>
    <n v="0"/>
    <n v="0"/>
    <x v="0"/>
    <n v="0"/>
    <s v="NA"/>
    <n v="0"/>
    <n v="0"/>
    <s v="563 W Main St STE 2"/>
    <n v="0"/>
    <s v="Sylva"/>
    <s v="NC"/>
    <n v="28779"/>
  </r>
  <r>
    <x v="1"/>
    <x v="2"/>
    <n v="0"/>
    <x v="33"/>
    <s v="Hope Station - Wilson County - Choosing Home - RRH - SFRF"/>
    <n v="20772"/>
    <x v="2"/>
    <n v="5"/>
    <n v="1"/>
    <n v="1"/>
    <n v="6"/>
    <n v="0"/>
    <n v="6"/>
    <n v="6"/>
    <x v="0"/>
    <n v="0"/>
    <s v="NA"/>
    <n v="0"/>
    <n v="0"/>
    <s v="309 Goldsboro Street East"/>
    <n v="0"/>
    <s v="Wilson"/>
    <s v="NC"/>
    <n v="27893"/>
  </r>
  <r>
    <x v="1"/>
    <x v="6"/>
    <n v="0"/>
    <x v="167"/>
    <s v="The REACH Center - Edgecombe County - Choosing Home - RRH - SFRF"/>
    <n v="20774"/>
    <x v="2"/>
    <n v="18"/>
    <n v="5"/>
    <n v="0"/>
    <n v="18"/>
    <n v="0"/>
    <n v="18"/>
    <n v="18"/>
    <x v="0"/>
    <n v="0"/>
    <s v="NA"/>
    <s v="State Fiscal Recovery Funds via State ESG"/>
    <n v="0"/>
    <s v="921 Hunter Hill Road"/>
    <n v="0"/>
    <s v="Rocky Mount"/>
    <s v="NC"/>
    <n v="27886"/>
  </r>
  <r>
    <x v="1"/>
    <x v="2"/>
    <n v="0"/>
    <x v="132"/>
    <s v="Greene Lamp - Region 10 - Choosing Home - RRH - SFRF"/>
    <n v="20775"/>
    <x v="2"/>
    <n v="0"/>
    <n v="0"/>
    <n v="1"/>
    <n v="1"/>
    <n v="0"/>
    <n v="1"/>
    <n v="1"/>
    <x v="0"/>
    <n v="0"/>
    <s v="NA"/>
    <s v="State Fiscal Recovery Funds"/>
    <n v="0"/>
    <s v="309 Summit"/>
    <n v="0"/>
    <s v="Kinston"/>
    <s v="NC"/>
    <n v="28501"/>
  </r>
  <r>
    <x v="1"/>
    <x v="5"/>
    <n v="0"/>
    <x v="26"/>
    <s v="Diakonos, Inc. - Multiple BoS Counties - Choosing Home - RRH - SFRF"/>
    <n v="20781"/>
    <x v="2"/>
    <n v="8"/>
    <n v="2"/>
    <n v="2"/>
    <n v="10"/>
    <n v="0"/>
    <n v="10"/>
    <n v="10"/>
    <x v="0"/>
    <n v="0"/>
    <s v="NA"/>
    <s v="State Fiscal Recovery Funds"/>
    <n v="0"/>
    <s v="PO Box 5217"/>
    <n v="0"/>
    <s v="Statesville"/>
    <s v="NC"/>
    <n v="28677"/>
  </r>
  <r>
    <x v="1"/>
    <x v="11"/>
    <n v="0"/>
    <x v="93"/>
    <s v="Johnston-Lee-Harnett Community Action - Multiple BoS Counties - Choosing Home - RRH - SFRF"/>
    <n v="20782"/>
    <x v="2"/>
    <n v="9"/>
    <n v="2"/>
    <n v="5"/>
    <n v="14"/>
    <n v="0"/>
    <n v="14"/>
    <n v="14"/>
    <x v="0"/>
    <n v="0"/>
    <s v="NA"/>
    <s v="State Fiscal Recovery Funds"/>
    <n v="0"/>
    <s v="PO Drawer 711"/>
    <n v="0"/>
    <s v="Smithfield"/>
    <s v="NC"/>
    <n v="27577"/>
  </r>
  <r>
    <x v="1"/>
    <x v="15"/>
    <n v="0"/>
    <x v="88"/>
    <s v="Asheville Buncombe Community Christian Ministries - Region 13 - Rapid Rehousing - SSVF"/>
    <n v="20784"/>
    <x v="2"/>
    <n v="0"/>
    <n v="0"/>
    <n v="0"/>
    <n v="0"/>
    <n v="0"/>
    <n v="0"/>
    <n v="0"/>
    <x v="0"/>
    <n v="0"/>
    <s v="NA"/>
    <n v="0"/>
    <n v="0"/>
    <s v="20 20th Street"/>
    <n v="0"/>
    <s v="Asheville"/>
    <s v="NC"/>
    <n v="28540"/>
  </r>
  <r>
    <x v="1"/>
    <x v="7"/>
    <s v="McDowell"/>
    <x v="138"/>
    <s v="Foothills Regional Commission - McDowell County - EHV - PH - HUD"/>
    <n v="20785"/>
    <x v="4"/>
    <n v="6"/>
    <n v="2"/>
    <n v="3"/>
    <n v="9"/>
    <n v="0"/>
    <n v="9"/>
    <n v="9"/>
    <x v="2"/>
    <n v="0"/>
    <s v="NA"/>
    <n v="0"/>
    <n v="0"/>
    <n v="0"/>
    <n v="0"/>
    <s v="Marion"/>
    <s v="NC"/>
    <n v="28752"/>
  </r>
  <r>
    <x v="1"/>
    <x v="3"/>
    <s v="Iredell"/>
    <x v="117"/>
    <s v="Carolina CARE Partnership - Iredell County - TBRA - PSH - HOPWA"/>
    <n v="20786"/>
    <x v="0"/>
    <n v="3"/>
    <n v="1"/>
    <n v="3"/>
    <n v="6"/>
    <n v="0"/>
    <n v="6"/>
    <n v="6"/>
    <x v="2"/>
    <n v="0"/>
    <s v="HIV"/>
    <n v="0"/>
    <n v="0"/>
    <n v="0"/>
    <n v="0"/>
    <n v="0"/>
    <n v="0"/>
    <n v="28625"/>
  </r>
  <r>
    <x v="1"/>
    <x v="5"/>
    <s v="Union"/>
    <x v="117"/>
    <s v="Carolina CARE Partnership - Union County - TBRA - PSH - HOPWA"/>
    <n v="20787"/>
    <x v="0"/>
    <n v="0"/>
    <n v="0"/>
    <n v="2"/>
    <n v="2"/>
    <n v="0"/>
    <n v="2"/>
    <n v="2"/>
    <x v="2"/>
    <n v="0"/>
    <s v="HIV"/>
    <n v="0"/>
    <n v="0"/>
    <n v="0"/>
    <n v="0"/>
    <n v="0"/>
    <n v="0"/>
    <n v="28112"/>
  </r>
  <r>
    <x v="1"/>
    <x v="5"/>
    <s v="Rowan"/>
    <x v="117"/>
    <s v="Carolina CARE Partnership - Rowan County - TBRA - PSH - HOPWA"/>
    <n v="20788"/>
    <x v="0"/>
    <n v="0"/>
    <n v="0"/>
    <n v="1"/>
    <n v="1"/>
    <n v="0"/>
    <n v="1"/>
    <n v="1"/>
    <x v="2"/>
    <n v="0"/>
    <s v="HIV"/>
    <n v="0"/>
    <n v="0"/>
    <n v="0"/>
    <n v="0"/>
    <n v="0"/>
    <n v="0"/>
    <n v="28144"/>
  </r>
  <r>
    <x v="1"/>
    <x v="9"/>
    <s v="Swain"/>
    <x v="166"/>
    <s v="NCCADV - Swain County - Safe@Home Reach of Macon - RRH - CoC"/>
    <n v="20790"/>
    <x v="2"/>
    <n v="4"/>
    <n v="1"/>
    <n v="0"/>
    <n v="4"/>
    <n v="0"/>
    <n v="4"/>
    <n v="4"/>
    <x v="1"/>
    <s v="VSP"/>
    <s v="DV"/>
    <n v="0"/>
    <n v="0"/>
    <s v="P.O. Box 228"/>
    <n v="0"/>
    <s v="Franklin"/>
    <s v="NC"/>
    <n v="28713"/>
  </r>
  <r>
    <x v="1"/>
    <x v="9"/>
    <s v="Jackson"/>
    <x v="166"/>
    <s v="NCCADV - Jackson County - Safe@Home Reach of Macon - RRH - CoC"/>
    <n v="20791"/>
    <x v="2"/>
    <n v="2"/>
    <n v="1"/>
    <n v="1"/>
    <n v="3"/>
    <n v="0"/>
    <n v="3"/>
    <n v="3"/>
    <x v="1"/>
    <s v="VSP"/>
    <s v="DV"/>
    <n v="0"/>
    <n v="0"/>
    <s v="P.O. Box 228"/>
    <n v="0"/>
    <s v="Franklin"/>
    <s v="NC"/>
    <n v="28779"/>
  </r>
  <r>
    <x v="1"/>
    <x v="6"/>
    <s v="Halifax"/>
    <x v="144"/>
    <s v="Roanoke-Chowan Regional Housing Authority - Halifax  County - EHV - PH - HUD"/>
    <n v="20797"/>
    <x v="4"/>
    <n v="16"/>
    <n v="6"/>
    <n v="6"/>
    <n v="22"/>
    <n v="0"/>
    <n v="21"/>
    <n v="22"/>
    <x v="2"/>
    <n v="0"/>
    <s v="NA"/>
    <n v="0"/>
    <n v="0"/>
    <s v="205 Tinsley Way"/>
    <n v="0"/>
    <s v="Gaston"/>
    <s v="NC"/>
    <n v="27870"/>
  </r>
  <r>
    <x v="1"/>
    <x v="11"/>
    <s v="Richmond"/>
    <x v="121"/>
    <s v="Fayetteville VAMC - Richmond County - HUD-VASH - VA"/>
    <n v="20800"/>
    <x v="0"/>
    <n v="0"/>
    <n v="0"/>
    <n v="2"/>
    <n v="2"/>
    <n v="0"/>
    <n v="1"/>
    <n v="2"/>
    <x v="2"/>
    <n v="0"/>
    <s v="NA"/>
    <n v="0"/>
    <n v="0"/>
    <n v="0"/>
    <n v="0"/>
    <n v="0"/>
    <n v="0"/>
    <n v="28379"/>
  </r>
  <r>
    <x v="1"/>
    <x v="13"/>
    <s v="Robeson"/>
    <x v="121"/>
    <s v="Fayetteville VAMC - Robeson County - Tribal HUD-VASH - VA"/>
    <n v="20801"/>
    <x v="0"/>
    <n v="0"/>
    <n v="0"/>
    <n v="43"/>
    <n v="43"/>
    <n v="0"/>
    <n v="38"/>
    <n v="43"/>
    <x v="2"/>
    <n v="0"/>
    <s v="NA"/>
    <n v="0"/>
    <n v="0"/>
    <n v="0"/>
    <n v="0"/>
    <n v="0"/>
    <n v="0"/>
    <n v="28383"/>
  </r>
  <r>
    <x v="1"/>
    <x v="13"/>
    <s v="Scotland"/>
    <x v="121"/>
    <s v="Fayetteville VAMC - Scotland County - Tribal HUD-VASH - VA"/>
    <n v="20802"/>
    <x v="0"/>
    <n v="0"/>
    <n v="0"/>
    <n v="1"/>
    <n v="1"/>
    <n v="0"/>
    <n v="1"/>
    <n v="1"/>
    <x v="2"/>
    <n v="0"/>
    <s v="NA"/>
    <n v="0"/>
    <n v="0"/>
    <n v="0"/>
    <n v="0"/>
    <n v="0"/>
    <n v="0"/>
    <n v="28352"/>
  </r>
  <r>
    <x v="1"/>
    <x v="1"/>
    <s v="Beaufort"/>
    <x v="41"/>
    <s v="Greenville Housing Authority - Beaufort County - EHV - PH - HUD"/>
    <n v="20803"/>
    <x v="4"/>
    <n v="2"/>
    <n v="1"/>
    <n v="0"/>
    <n v="2"/>
    <n v="0"/>
    <n v="2"/>
    <n v="2"/>
    <x v="2"/>
    <n v="0"/>
    <s v="NA"/>
    <n v="0"/>
    <n v="0"/>
    <n v="0"/>
    <n v="0"/>
    <s v="Greenville"/>
    <s v="NC"/>
    <n v="27889"/>
  </r>
  <r>
    <x v="1"/>
    <x v="7"/>
    <s v="McDowell"/>
    <x v="138"/>
    <s v="Foothills Regional Commission - McDowell County - Stability Voucher - PH - HUD"/>
    <n v="20807"/>
    <x v="4"/>
    <n v="11"/>
    <n v="4"/>
    <n v="0"/>
    <n v="11"/>
    <n v="0"/>
    <n v="0"/>
    <n v="11"/>
    <x v="2"/>
    <n v="0"/>
    <s v="NA"/>
    <n v="0"/>
    <n v="0"/>
    <n v="0"/>
    <n v="0"/>
    <s v="Marion"/>
    <s v="NC"/>
    <n v="28737"/>
  </r>
  <r>
    <x v="1"/>
    <x v="7"/>
    <s v="Caldwell"/>
    <x v="139"/>
    <s v="Western Piedmont Council of Governments - Caldwell County - EHV - OPH - HUD"/>
    <n v="20810"/>
    <x v="4"/>
    <n v="4"/>
    <n v="2"/>
    <n v="6"/>
    <n v="10"/>
    <n v="0"/>
    <n v="10"/>
    <n v="10"/>
    <x v="2"/>
    <n v="0"/>
    <s v="NA"/>
    <n v="0"/>
    <n v="0"/>
    <s v="1880 2nd Ave NW"/>
    <n v="0"/>
    <s v="Hickory"/>
    <s v="NC"/>
    <n v="28645"/>
  </r>
  <r>
    <x v="1"/>
    <x v="7"/>
    <s v="Burke"/>
    <x v="139"/>
    <s v="Western Piedmont Council of Governments - Burke County - EHV - OPH - HUD"/>
    <n v="20811"/>
    <x v="4"/>
    <n v="12"/>
    <n v="4"/>
    <n v="1"/>
    <n v="13"/>
    <n v="0"/>
    <n v="13"/>
    <n v="13"/>
    <x v="2"/>
    <n v="0"/>
    <s v="NA"/>
    <n v="0"/>
    <n v="0"/>
    <s v="1880 2nd Ave NW"/>
    <n v="0"/>
    <s v="Hickory"/>
    <s v="NC"/>
    <n v="28655"/>
  </r>
  <r>
    <x v="1"/>
    <x v="6"/>
    <s v="Halifax"/>
    <x v="140"/>
    <s v="North Carolina Commission of Indian Affairs - Halifax County - EHV - PH - HUD"/>
    <n v="20812"/>
    <x v="4"/>
    <n v="0"/>
    <n v="0"/>
    <n v="168"/>
    <n v="168"/>
    <n v="0"/>
    <n v="168"/>
    <n v="168"/>
    <x v="2"/>
    <n v="0"/>
    <s v="NA"/>
    <n v="0"/>
    <n v="0"/>
    <s v="100 E Six Forks Rd # 200"/>
    <n v="0"/>
    <s v="Raleigh"/>
    <s v="NC"/>
    <n v="27844"/>
  </r>
  <r>
    <x v="1"/>
    <x v="13"/>
    <s v="Columbus"/>
    <x v="140"/>
    <s v="North Carolina Commission of Indian Affairs - Columbus County - EHV - PH - HUD"/>
    <n v="20814"/>
    <x v="4"/>
    <n v="3"/>
    <n v="1"/>
    <n v="3"/>
    <n v="6"/>
    <n v="0"/>
    <n v="6"/>
    <n v="6"/>
    <x v="2"/>
    <n v="0"/>
    <s v="NA"/>
    <n v="0"/>
    <n v="0"/>
    <s v="100 E Six Forks Rd # 200"/>
    <n v="0"/>
    <s v="Raleigh"/>
    <s v="NC"/>
    <n v="28450"/>
  </r>
  <r>
    <x v="1"/>
    <x v="2"/>
    <s v="Duplin"/>
    <x v="140"/>
    <s v="North Carolina Commission of Indian Affairs - Duplin County - EHV - PH - HUD"/>
    <n v="20816"/>
    <x v="4"/>
    <n v="0"/>
    <n v="0"/>
    <n v="1"/>
    <n v="1"/>
    <n v="0"/>
    <n v="1"/>
    <n v="1"/>
    <x v="2"/>
    <n v="0"/>
    <s v="NA"/>
    <n v="0"/>
    <n v="0"/>
    <s v="100 E Six Forks Rd # 200"/>
    <n v="0"/>
    <s v="Raleigh"/>
    <s v="NC"/>
    <n v="28349"/>
  </r>
  <r>
    <x v="1"/>
    <x v="6"/>
    <s v="Franklin"/>
    <x v="140"/>
    <s v="North Carolina Commission of Indian Affairs - Franklin County - EHV - PH - HUD"/>
    <n v="20817"/>
    <x v="4"/>
    <n v="40"/>
    <n v="12"/>
    <n v="4"/>
    <n v="44"/>
    <n v="0"/>
    <n v="44"/>
    <n v="44"/>
    <x v="2"/>
    <n v="0"/>
    <s v="NA"/>
    <n v="0"/>
    <n v="0"/>
    <s v="100 E Six Forks Rd # 200"/>
    <n v="0"/>
    <s v="Raleigh"/>
    <s v="NC"/>
    <n v="27549"/>
  </r>
  <r>
    <x v="1"/>
    <x v="6"/>
    <s v="Granville"/>
    <x v="140"/>
    <s v="North Carolina Commission of Indian Affairs - Granville County - EHV - PH - HUD"/>
    <n v="20818"/>
    <x v="4"/>
    <n v="49"/>
    <n v="11"/>
    <n v="2"/>
    <n v="51"/>
    <n v="0"/>
    <n v="51"/>
    <n v="51"/>
    <x v="2"/>
    <n v="0"/>
    <s v="NA"/>
    <n v="0"/>
    <n v="0"/>
    <s v="100 E Six Forks Rd # 200"/>
    <n v="0"/>
    <s v="Raleigh"/>
    <s v="NC"/>
    <n v="27565"/>
  </r>
  <r>
    <x v="1"/>
    <x v="11"/>
    <s v="Hoke"/>
    <x v="140"/>
    <s v="North Carolina Commission of Indian Affairs - Hoke County - EHV - PH - HUD"/>
    <n v="20819"/>
    <x v="4"/>
    <n v="8"/>
    <n v="2"/>
    <n v="3"/>
    <n v="11"/>
    <n v="0"/>
    <n v="11"/>
    <n v="11"/>
    <x v="2"/>
    <n v="0"/>
    <s v="NA"/>
    <n v="0"/>
    <n v="0"/>
    <s v="100 E Six Forks Rd # 200"/>
    <n v="0"/>
    <s v="Raleigh"/>
    <s v="NC"/>
    <n v="28376"/>
  </r>
  <r>
    <x v="1"/>
    <x v="1"/>
    <s v="Martin"/>
    <x v="140"/>
    <s v="North Carolina Commission of Indian Affairs - Martin County - EHV - PH - HUD"/>
    <n v="20820"/>
    <x v="4"/>
    <n v="0"/>
    <n v="0"/>
    <n v="1"/>
    <n v="1"/>
    <n v="0"/>
    <n v="1"/>
    <n v="1"/>
    <x v="2"/>
    <n v="0"/>
    <s v="NA"/>
    <n v="0"/>
    <n v="0"/>
    <s v="100 E Six Forks Rd # 200"/>
    <n v="0"/>
    <s v="Raleigh"/>
    <s v="NC"/>
    <n v="28205"/>
  </r>
  <r>
    <x v="1"/>
    <x v="11"/>
    <s v="Montgomery"/>
    <x v="140"/>
    <s v="North Carolina Commission of Indian Affairs - Montgomery County - EHV - PH - HUD"/>
    <n v="20821"/>
    <x v="4"/>
    <n v="0"/>
    <n v="0"/>
    <n v="1"/>
    <n v="1"/>
    <n v="0"/>
    <n v="1"/>
    <n v="1"/>
    <x v="2"/>
    <n v="0"/>
    <s v="NA"/>
    <n v="0"/>
    <n v="0"/>
    <s v="100 E Six Forks Rd # 200"/>
    <n v="0"/>
    <s v="Raleigh"/>
    <s v="NC"/>
    <n v="27306"/>
  </r>
  <r>
    <x v="1"/>
    <x v="11"/>
    <s v="Moore"/>
    <x v="140"/>
    <s v="North Carolina Commission of Indian Affairs - Moore County - EHV - PH - HUD"/>
    <n v="20822"/>
    <x v="4"/>
    <n v="2"/>
    <n v="1"/>
    <n v="1"/>
    <n v="3"/>
    <n v="0"/>
    <n v="3"/>
    <n v="3"/>
    <x v="2"/>
    <n v="0"/>
    <s v="NA"/>
    <n v="0"/>
    <n v="0"/>
    <s v="100 E Six Forks Rd # 200"/>
    <n v="0"/>
    <s v="Raleigh"/>
    <s v="NC"/>
    <n v="28387"/>
  </r>
  <r>
    <x v="1"/>
    <x v="6"/>
    <s v="Nash"/>
    <x v="140"/>
    <s v="North Carolina Commission of Indian Affairs - Nash County - EHV - PH - HUD"/>
    <n v="20823"/>
    <x v="4"/>
    <n v="78"/>
    <n v="24"/>
    <n v="33"/>
    <n v="111"/>
    <n v="0"/>
    <n v="111"/>
    <n v="111"/>
    <x v="2"/>
    <n v="0"/>
    <s v="NA"/>
    <n v="0"/>
    <n v="0"/>
    <s v="100 E Six Forks Rd # 200"/>
    <n v="0"/>
    <s v="Raleigh"/>
    <s v="NC"/>
    <n v="27801"/>
  </r>
  <r>
    <x v="1"/>
    <x v="4"/>
    <s v="Onslow"/>
    <x v="140"/>
    <s v="North Carolina Commission of Indian Affairs - Onslow County - EHV - PH - HUD"/>
    <n v="20824"/>
    <x v="4"/>
    <n v="96"/>
    <n v="27"/>
    <n v="71"/>
    <n v="167"/>
    <n v="0"/>
    <n v="167"/>
    <n v="167"/>
    <x v="2"/>
    <n v="0"/>
    <s v="NA"/>
    <n v="0"/>
    <n v="0"/>
    <s v="100 E Six Forks Rd # 200"/>
    <n v="0"/>
    <s v="Raleigh"/>
    <s v="NC"/>
    <n v="28540"/>
  </r>
  <r>
    <x v="1"/>
    <x v="12"/>
    <s v="Pasquotank"/>
    <x v="140"/>
    <s v="North Carolina Commission of Indian Affairs - Pasquotank County - EHV - PH - HUD"/>
    <n v="20825"/>
    <x v="4"/>
    <n v="8"/>
    <n v="2"/>
    <n v="5"/>
    <n v="13"/>
    <n v="0"/>
    <n v="13"/>
    <n v="13"/>
    <x v="2"/>
    <n v="0"/>
    <s v="NA"/>
    <n v="0"/>
    <n v="0"/>
    <s v="100 E Six Forks Rd # 200"/>
    <n v="0"/>
    <s v="Raleigh"/>
    <s v="NC"/>
    <n v="27909"/>
  </r>
  <r>
    <x v="1"/>
    <x v="10"/>
    <s v="Person"/>
    <x v="140"/>
    <s v="North Carolina Commission of Indian Affairs - Person County - EHV - PH - HUD"/>
    <n v="20827"/>
    <x v="4"/>
    <n v="7"/>
    <n v="2"/>
    <n v="0"/>
    <n v="7"/>
    <n v="0"/>
    <n v="7"/>
    <n v="7"/>
    <x v="2"/>
    <n v="0"/>
    <s v="NA"/>
    <n v="0"/>
    <n v="0"/>
    <s v="100 E Six Forks Rd # 200"/>
    <n v="0"/>
    <s v="Raleigh"/>
    <s v="NC"/>
    <n v="27573"/>
  </r>
  <r>
    <x v="1"/>
    <x v="1"/>
    <s v="Pitt"/>
    <x v="140"/>
    <s v="North Carolina Commission of Indian Affairs - Pitt County - EHV - PH - HUD"/>
    <n v="20828"/>
    <x v="4"/>
    <n v="2"/>
    <n v="1"/>
    <n v="0"/>
    <n v="2"/>
    <n v="0"/>
    <n v="2"/>
    <n v="2"/>
    <x v="2"/>
    <n v="0"/>
    <s v="NA"/>
    <n v="0"/>
    <n v="0"/>
    <s v="100 E Six Forks Rd # 200"/>
    <n v="0"/>
    <s v="Raleigh"/>
    <s v="NC"/>
    <n v="27834"/>
  </r>
  <r>
    <x v="1"/>
    <x v="5"/>
    <s v="Rowan"/>
    <x v="140"/>
    <s v="North Carolina Commission of Indian Affairs - Rowan County - EHV - PH - HUD"/>
    <n v="20829"/>
    <x v="4"/>
    <n v="0"/>
    <n v="0"/>
    <n v="3"/>
    <n v="3"/>
    <n v="0"/>
    <n v="3"/>
    <n v="3"/>
    <x v="2"/>
    <n v="0"/>
    <s v="NA"/>
    <n v="0"/>
    <n v="0"/>
    <s v="100 E Six Forks Rd # 200"/>
    <n v="0"/>
    <s v="Raleigh"/>
    <s v="NC"/>
    <n v="28144"/>
  </r>
  <r>
    <x v="1"/>
    <x v="6"/>
    <s v="Vance"/>
    <x v="140"/>
    <s v="North Carolina Commission of Indian Affairs - Vance County - EHV - PH - HUD"/>
    <n v="20832"/>
    <x v="4"/>
    <n v="124"/>
    <n v="33"/>
    <n v="9"/>
    <n v="133"/>
    <n v="0"/>
    <n v="133"/>
    <n v="133"/>
    <x v="2"/>
    <n v="0"/>
    <s v="NA"/>
    <n v="0"/>
    <n v="0"/>
    <s v="100 E Six Forks Rd # 200"/>
    <n v="0"/>
    <s v="Raleigh"/>
    <s v="NC"/>
    <n v="27536"/>
  </r>
  <r>
    <x v="1"/>
    <x v="6"/>
    <s v="Warren"/>
    <x v="140"/>
    <s v="North Carolina Commission of Indian Affairs - Warren County - EHV - PH - HUD"/>
    <n v="20833"/>
    <x v="4"/>
    <n v="38"/>
    <n v="8"/>
    <n v="4"/>
    <n v="42"/>
    <n v="0"/>
    <n v="42"/>
    <n v="42"/>
    <x v="2"/>
    <n v="0"/>
    <s v="NA"/>
    <n v="0"/>
    <n v="0"/>
    <s v="100 E Six Forks Rd # 200"/>
    <n v="0"/>
    <s v="Raleigh"/>
    <s v="NC"/>
    <n v="27589"/>
  </r>
  <r>
    <x v="1"/>
    <x v="2"/>
    <s v="Wayne"/>
    <x v="140"/>
    <s v="North Carolina Commission of Indian Affairs - Wayne County - EHV - PH - HUD"/>
    <n v="20834"/>
    <x v="4"/>
    <n v="16"/>
    <n v="4"/>
    <n v="3"/>
    <n v="19"/>
    <n v="0"/>
    <n v="19"/>
    <n v="19"/>
    <x v="2"/>
    <n v="0"/>
    <s v="NA"/>
    <n v="0"/>
    <n v="0"/>
    <n v="0"/>
    <n v="0"/>
    <n v="0"/>
    <s v="NC"/>
    <n v="27530"/>
  </r>
  <r>
    <x v="1"/>
    <x v="2"/>
    <s v="Wilson"/>
    <x v="140"/>
    <s v="North Carolina Commission of Indian Affairs - Wilson County - EHV - PH - HUD"/>
    <n v="20835"/>
    <x v="4"/>
    <n v="10"/>
    <n v="4"/>
    <n v="6"/>
    <n v="16"/>
    <n v="0"/>
    <n v="16"/>
    <n v="16"/>
    <x v="2"/>
    <n v="0"/>
    <s v="NA"/>
    <n v="0"/>
    <n v="0"/>
    <s v="100 E Six Forks Rd # 200"/>
    <n v="0"/>
    <s v="Raleigh"/>
    <s v="NC"/>
    <n v="27822"/>
  </r>
  <r>
    <x v="1"/>
    <x v="13"/>
    <s v="Columbus"/>
    <x v="140"/>
    <s v="North Carolina Commission of Indian Affairs - Columbus County - HCV - PH - HUD"/>
    <n v="20837"/>
    <x v="4"/>
    <n v="0"/>
    <n v="0"/>
    <n v="3"/>
    <n v="3"/>
    <n v="0"/>
    <n v="0"/>
    <n v="3"/>
    <x v="2"/>
    <n v="0"/>
    <s v="NA"/>
    <n v="0"/>
    <n v="0"/>
    <s v="100 E Six Forks Rd # 200"/>
    <n v="0"/>
    <s v="Raleigh"/>
    <s v="NC"/>
    <n v="28472"/>
  </r>
  <r>
    <x v="1"/>
    <x v="6"/>
    <s v="Granville"/>
    <x v="140"/>
    <s v="North Carolina Commission of Indian Affairs - Granville County - HCV - PH - HUD"/>
    <n v="20838"/>
    <x v="4"/>
    <n v="0"/>
    <n v="0"/>
    <n v="4"/>
    <n v="4"/>
    <n v="0"/>
    <n v="0"/>
    <n v="4"/>
    <x v="2"/>
    <n v="0"/>
    <s v="NA"/>
    <n v="0"/>
    <n v="0"/>
    <s v="100 E Six Forks Rd # 200"/>
    <n v="0"/>
    <s v="Raleigh"/>
    <s v="NC"/>
    <n v="27565"/>
  </r>
  <r>
    <x v="1"/>
    <x v="6"/>
    <s v="Halifax"/>
    <x v="140"/>
    <s v="North Carolina Commission of Indian Affairs - Halifax County - HCV - PH - HUD"/>
    <n v="20839"/>
    <x v="4"/>
    <n v="0"/>
    <n v="0"/>
    <n v="5"/>
    <n v="5"/>
    <n v="0"/>
    <n v="0"/>
    <n v="5"/>
    <x v="2"/>
    <n v="0"/>
    <s v="NA"/>
    <n v="0"/>
    <n v="0"/>
    <s v="100 E Six Forks Rd # 200"/>
    <n v="0"/>
    <s v="Raleigh"/>
    <s v="NC"/>
    <n v="27870"/>
  </r>
  <r>
    <x v="1"/>
    <x v="11"/>
    <s v="Hoke"/>
    <x v="140"/>
    <s v="North Carolina Commission of Indian Affairs - Hoke County - HCV - PH - HUD"/>
    <n v="20840"/>
    <x v="4"/>
    <n v="0"/>
    <n v="0"/>
    <n v="4"/>
    <n v="4"/>
    <n v="0"/>
    <n v="0"/>
    <n v="4"/>
    <x v="2"/>
    <n v="0"/>
    <s v="NA"/>
    <n v="0"/>
    <n v="0"/>
    <s v="100 E Six Forks Rd # 200"/>
    <n v="0"/>
    <s v="Raleigh"/>
    <s v="NC"/>
    <n v="28376"/>
  </r>
  <r>
    <x v="1"/>
    <x v="10"/>
    <s v="Person"/>
    <x v="140"/>
    <s v="North Carolina Commission of Indian Affairs - Person County - HCV - PH - HUD"/>
    <n v="20841"/>
    <x v="4"/>
    <n v="0"/>
    <n v="0"/>
    <n v="3"/>
    <n v="3"/>
    <n v="0"/>
    <n v="0"/>
    <n v="3"/>
    <x v="2"/>
    <n v="0"/>
    <s v="NA"/>
    <n v="0"/>
    <n v="0"/>
    <s v="100 E Six Forks Rd # 200"/>
    <n v="0"/>
    <s v="Raleigh"/>
    <s v="NC"/>
    <n v="27574"/>
  </r>
  <r>
    <x v="1"/>
    <x v="2"/>
    <s v="Sampson"/>
    <x v="140"/>
    <s v="North Carolina Commission of Indian Affairs - Sampson County - HCV - PH - HUD"/>
    <n v="20842"/>
    <x v="4"/>
    <n v="0"/>
    <n v="0"/>
    <n v="3"/>
    <n v="3"/>
    <n v="0"/>
    <n v="0"/>
    <n v="3"/>
    <x v="2"/>
    <n v="0"/>
    <s v="NA"/>
    <n v="0"/>
    <n v="0"/>
    <s v="100 E Six Forks Rd # 200"/>
    <n v="0"/>
    <s v="Raleigh"/>
    <s v="NC"/>
    <n v="28328"/>
  </r>
  <r>
    <x v="1"/>
    <x v="6"/>
    <s v="Warren"/>
    <x v="140"/>
    <s v="North Carolina Commission of Indian Affairs - Warren County - HCV - PH - HUD"/>
    <n v="20843"/>
    <x v="4"/>
    <n v="0"/>
    <n v="0"/>
    <n v="3"/>
    <n v="3"/>
    <n v="0"/>
    <n v="0"/>
    <n v="3"/>
    <x v="2"/>
    <n v="0"/>
    <s v="NA"/>
    <n v="0"/>
    <n v="0"/>
    <s v="100 E Six Forks Rd # 200"/>
    <n v="0"/>
    <s v="Raleigh"/>
    <s v="NC"/>
    <n v="27589"/>
  </r>
  <r>
    <x v="1"/>
    <x v="13"/>
    <s v="Columbus"/>
    <x v="140"/>
    <s v="North Carolina Commission of Indian Affairs - Columbus County - SV - PH - HUD"/>
    <n v="20844"/>
    <x v="4"/>
    <n v="0"/>
    <n v="0"/>
    <n v="2"/>
    <n v="2"/>
    <n v="0"/>
    <n v="0"/>
    <n v="2"/>
    <x v="2"/>
    <n v="0"/>
    <s v="NA"/>
    <n v="0"/>
    <n v="0"/>
    <n v="0"/>
    <n v="0"/>
    <n v="0"/>
    <s v="NC"/>
    <n v="28472"/>
  </r>
  <r>
    <x v="1"/>
    <x v="11"/>
    <s v="Hoke"/>
    <x v="140"/>
    <s v="North Carolina Commission of Indian Affairs - Hoke County - SV - PH - HUD"/>
    <n v="20846"/>
    <x v="4"/>
    <n v="0"/>
    <n v="0"/>
    <n v="1"/>
    <n v="1"/>
    <n v="0"/>
    <n v="0"/>
    <n v="1"/>
    <x v="2"/>
    <n v="0"/>
    <s v="NA"/>
    <n v="0"/>
    <n v="0"/>
    <s v="100 E Six Forks Rd # 200"/>
    <n v="0"/>
    <s v="Raleigh"/>
    <s v="NC"/>
    <n v="28376"/>
  </r>
  <r>
    <x v="1"/>
    <x v="7"/>
    <s v="Alexander"/>
    <x v="139"/>
    <s v="Western Piedmont Council of Governments - Alexander County - HCV - OPH - HUD"/>
    <n v="20849"/>
    <x v="4"/>
    <n v="0"/>
    <n v="0"/>
    <n v="1"/>
    <n v="1"/>
    <n v="0"/>
    <n v="0"/>
    <n v="1"/>
    <x v="2"/>
    <n v="0"/>
    <s v="NA"/>
    <n v="0"/>
    <n v="0"/>
    <n v="0"/>
    <n v="0"/>
    <n v="0"/>
    <s v="NC"/>
    <n v="28681"/>
  </r>
  <r>
    <x v="1"/>
    <x v="7"/>
    <s v="Burke"/>
    <x v="139"/>
    <s v="Western Piedmont Council of Governments - Burke County - HCV - OPH - HUD"/>
    <n v="20850"/>
    <x v="4"/>
    <n v="0"/>
    <n v="0"/>
    <n v="22"/>
    <n v="22"/>
    <n v="0"/>
    <n v="0"/>
    <n v="22"/>
    <x v="2"/>
    <n v="0"/>
    <s v="NA"/>
    <n v="0"/>
    <n v="0"/>
    <n v="0"/>
    <n v="0"/>
    <n v="0"/>
    <s v="NC"/>
    <n v="28655"/>
  </r>
  <r>
    <x v="1"/>
    <x v="7"/>
    <s v="Caldwell"/>
    <x v="139"/>
    <s v="Western Piedmont Council of Governments - Caldwell County - HCV - OPH - HUD"/>
    <n v="20851"/>
    <x v="4"/>
    <n v="0"/>
    <n v="0"/>
    <n v="1"/>
    <n v="1"/>
    <n v="0"/>
    <n v="0"/>
    <n v="1"/>
    <x v="2"/>
    <n v="0"/>
    <s v="NA"/>
    <n v="0"/>
    <n v="0"/>
    <n v="0"/>
    <n v="0"/>
    <n v="0"/>
    <s v="NC"/>
    <n v="28645"/>
  </r>
  <r>
    <x v="1"/>
    <x v="7"/>
    <s v="Burke"/>
    <x v="139"/>
    <s v="Western Piedmont Council of Governments - Burke County - SV - OPH - HUD"/>
    <n v="20854"/>
    <x v="4"/>
    <n v="0"/>
    <n v="0"/>
    <n v="1"/>
    <n v="1"/>
    <n v="0"/>
    <n v="0"/>
    <n v="1"/>
    <x v="2"/>
    <n v="0"/>
    <s v="NA"/>
    <n v="0"/>
    <n v="0"/>
    <n v="0"/>
    <n v="0"/>
    <n v="0"/>
    <s v="NC"/>
    <n v="28655"/>
  </r>
  <r>
    <x v="1"/>
    <x v="7"/>
    <s v="Catawba"/>
    <x v="139"/>
    <s v="Western Piedmont Council of Governments - Catawba County - SV - OPH - HUD"/>
    <n v="20856"/>
    <x v="4"/>
    <n v="0"/>
    <n v="0"/>
    <n v="2"/>
    <n v="2"/>
    <n v="0"/>
    <n v="0"/>
    <n v="2"/>
    <x v="2"/>
    <n v="0"/>
    <s v="NA"/>
    <n v="0"/>
    <n v="0"/>
    <n v="0"/>
    <n v="0"/>
    <n v="0"/>
    <s v="NC"/>
    <n v="28601"/>
  </r>
  <r>
    <x v="1"/>
    <x v="11"/>
    <s v="Anson"/>
    <x v="168"/>
    <s v="Anson County Homes of Hope - Anson County - Transitional Housing - TH - Private"/>
    <n v="20857"/>
    <x v="3"/>
    <n v="12"/>
    <n v="3"/>
    <n v="1"/>
    <n v="13"/>
    <n v="0"/>
    <n v="13"/>
    <n v="13"/>
    <x v="2"/>
    <n v="0"/>
    <s v="NA"/>
    <n v="0"/>
    <n v="0"/>
    <s v="207 South Park Road"/>
    <n v="0"/>
    <s v="Wadesboro"/>
    <s v="NC"/>
    <n v="28170"/>
  </r>
  <r>
    <x v="1"/>
    <x v="10"/>
    <s v="Chatham"/>
    <x v="169"/>
    <s v="Love Chatham - Chatham County - Hotel - ES - Private"/>
    <n v="20859"/>
    <x v="1"/>
    <n v="0"/>
    <n v="0"/>
    <n v="0"/>
    <n v="0"/>
    <n v="1"/>
    <n v="1"/>
    <n v="1"/>
    <x v="2"/>
    <n v="0"/>
    <s v="NA"/>
    <s v="N/A"/>
    <s v="Voucher"/>
    <s v="1002 N 2nd Ave"/>
    <n v="0"/>
    <s v="Siler City"/>
    <s v="NC"/>
    <n v="27344"/>
  </r>
  <r>
    <x v="1"/>
    <x v="10"/>
    <s v="Chatham"/>
    <x v="169"/>
    <s v="Love Chatham - Chatham County - Our House - TH - Private"/>
    <n v="20861"/>
    <x v="3"/>
    <n v="7"/>
    <n v="3"/>
    <n v="0"/>
    <n v="7"/>
    <n v="0"/>
    <n v="5"/>
    <n v="7"/>
    <x v="2"/>
    <n v="0"/>
    <s v="NA"/>
    <s v="N/A"/>
    <n v="0"/>
    <s v="501 W. 5th Street"/>
    <n v="0"/>
    <s v="Siler City"/>
    <s v="NC"/>
    <n v="27344"/>
  </r>
  <r>
    <x v="1"/>
    <x v="1"/>
    <s v="Pitt"/>
    <x v="41"/>
    <s v="Greenville Housing Authority - Pitt County - Stability Vouchers - PH - HUD"/>
    <n v="20862"/>
    <x v="4"/>
    <n v="0"/>
    <n v="0"/>
    <n v="2"/>
    <n v="2"/>
    <n v="0"/>
    <n v="0"/>
    <n v="2"/>
    <x v="2"/>
    <n v="0"/>
    <s v="NA"/>
    <n v="0"/>
    <n v="0"/>
    <n v="0"/>
    <n v="0"/>
    <s v="Greenville"/>
    <s v="NC"/>
    <n v="27834"/>
  </r>
  <r>
    <x v="1"/>
    <x v="7"/>
    <s v="Catawba"/>
    <x v="141"/>
    <s v="Hickory Housing Authority - Catawba County - SV - PH - PIH"/>
    <n v="20866"/>
    <x v="4"/>
    <n v="0"/>
    <n v="0"/>
    <n v="5"/>
    <n v="5"/>
    <n v="0"/>
    <n v="0"/>
    <n v="5"/>
    <x v="2"/>
    <n v="0"/>
    <s v="NA"/>
    <n v="0"/>
    <n v="0"/>
    <s v="283 Harold Goodman Cir SW"/>
    <n v="0"/>
    <s v="Concord"/>
    <s v="NC"/>
    <n v="28601"/>
  </r>
  <r>
    <x v="1"/>
    <x v="7"/>
    <n v="0"/>
    <x v="25"/>
    <s v="Mission Ministries Alliance - McDowell County - Transitional Housing - TH - Private"/>
    <n v="20869"/>
    <x v="3"/>
    <n v="0"/>
    <n v="0"/>
    <n v="9"/>
    <n v="9"/>
    <n v="0"/>
    <n v="4"/>
    <n v="9"/>
    <x v="0"/>
    <n v="0"/>
    <s v="NA"/>
    <s v="N/A"/>
    <n v="0"/>
    <s v="PO Box 297"/>
    <n v="0"/>
    <s v="Marion"/>
    <s v="NC"/>
    <n v="28752"/>
  </r>
  <r>
    <x v="1"/>
    <x v="5"/>
    <n v="0"/>
    <x v="159"/>
    <s v="Brick Capital Community Development - Piedmont Transfer - PSH - HUD"/>
    <n v="20873"/>
    <x v="0"/>
    <n v="91"/>
    <n v="23"/>
    <n v="63"/>
    <n v="154"/>
    <n v="0"/>
    <n v="154"/>
    <n v="154"/>
    <x v="0"/>
    <n v="0"/>
    <s v="NA"/>
    <n v="0"/>
    <n v="0"/>
    <s v="403 W Makepeace St."/>
    <n v="0"/>
    <s v="Sanford"/>
    <s v="NC"/>
    <n v="28025"/>
  </r>
  <r>
    <x v="1"/>
    <x v="7"/>
    <n v="0"/>
    <x v="170"/>
    <s v="The Meeting Place One - Burke County - Rapid Re-Housing - Private"/>
    <n v="20881"/>
    <x v="2"/>
    <n v="0"/>
    <n v="0"/>
    <n v="0"/>
    <n v="0"/>
    <n v="0"/>
    <n v="0"/>
    <n v="0"/>
    <x v="0"/>
    <n v="0"/>
    <s v="NA"/>
    <s v="Grants, and Donations"/>
    <n v="0"/>
    <s v="P.O. Box 2861"/>
    <n v="0"/>
    <s v="Morganton"/>
    <s v="NC"/>
    <n v="28680"/>
  </r>
  <r>
    <x v="1"/>
    <x v="7"/>
    <n v="0"/>
    <x v="170"/>
    <s v="The Meeting Place One - Burke County - Women's Transitional Program - TH - Private"/>
    <n v="20899"/>
    <x v="3"/>
    <n v="0"/>
    <n v="0"/>
    <n v="8"/>
    <n v="8"/>
    <n v="0"/>
    <n v="5"/>
    <n v="8"/>
    <x v="0"/>
    <n v="0"/>
    <s v="NA"/>
    <s v="N/A"/>
    <n v="0"/>
    <s v="P.O. Box 2861"/>
    <n v="0"/>
    <s v="Morganton"/>
    <s v="NC"/>
    <n v="28680"/>
  </r>
  <r>
    <x v="1"/>
    <x v="6"/>
    <n v="0"/>
    <x v="171"/>
    <s v="CHOEDC - Multiple BoS Counties - Region 9 - RRH - State ESG"/>
    <n v="20928"/>
    <x v="2"/>
    <n v="6"/>
    <n v="2"/>
    <n v="3"/>
    <n v="9"/>
    <n v="0"/>
    <n v="9"/>
    <n v="9"/>
    <x v="0"/>
    <n v="0"/>
    <s v="NA"/>
    <n v="0"/>
    <n v="0"/>
    <s v="960 Corporate Drive, Suite 405"/>
    <n v="0"/>
    <s v="Hillsborough"/>
    <s v="NC"/>
    <n v="27801"/>
  </r>
  <r>
    <x v="1"/>
    <x v="13"/>
    <s v="Robeson"/>
    <x v="172"/>
    <s v="Sacred Pathways - Robeson County - The Shelter at Sacred Pathways - ES - Private"/>
    <n v="20930"/>
    <x v="1"/>
    <n v="0"/>
    <n v="0"/>
    <n v="0"/>
    <n v="0"/>
    <n v="0"/>
    <n v="17"/>
    <n v="17"/>
    <x v="2"/>
    <n v="0"/>
    <s v="NA"/>
    <s v="Private"/>
    <s v="Facility"/>
    <s v="303 College Street"/>
    <n v="0"/>
    <s v="Pembroke"/>
    <s v="NC"/>
    <n v="28372"/>
  </r>
  <r>
    <x v="1"/>
    <x v="1"/>
    <s v="Pitt"/>
    <x v="173"/>
    <s v="Everlasting Covenant Church - Pitt County - Hotel/Motel - ES - Private"/>
    <n v="20943"/>
    <x v="1"/>
    <n v="0"/>
    <n v="0"/>
    <n v="0"/>
    <n v="0"/>
    <n v="4"/>
    <n v="4"/>
    <n v="4"/>
    <x v="2"/>
    <n v="0"/>
    <s v="NA"/>
    <s v="Private"/>
    <s v="Facility"/>
    <s v="PO Box 301 Greenville Blvd SE"/>
    <n v="0"/>
    <s v="Greenville"/>
    <s v="NC"/>
    <n v="27858"/>
  </r>
  <r>
    <x v="1"/>
    <x v="13"/>
    <s v="Columbus"/>
    <x v="174"/>
    <s v="Families First - Columbus County - DV Hotel/Motel Shelter - Private"/>
    <n v="20944"/>
    <x v="1"/>
    <n v="4"/>
    <n v="1"/>
    <n v="2"/>
    <n v="6"/>
    <n v="0"/>
    <n v="6"/>
    <n v="6"/>
    <x v="1"/>
    <s v="VSP"/>
    <s v="DV"/>
    <n v="0"/>
    <s v="Facility"/>
    <s v="P.O. Box 1776"/>
    <n v="0"/>
    <s v="Whiteville"/>
    <s v="NC"/>
    <n v="28431"/>
  </r>
  <r>
    <x v="1"/>
    <x v="13"/>
    <s v="Scotland"/>
    <x v="175"/>
    <s v="Family Promise of Scotland - Scotland County - Transitional Housing - ES - Private"/>
    <n v="20946"/>
    <x v="1"/>
    <n v="15"/>
    <n v="5"/>
    <n v="0"/>
    <n v="15"/>
    <n v="0"/>
    <n v="11"/>
    <n v="15"/>
    <x v="2"/>
    <n v="0"/>
    <s v="NA"/>
    <s v="Private"/>
    <s v="Facility"/>
    <s v="402 S Caledonia Roada"/>
    <n v="0"/>
    <s v="Laurinburg"/>
    <s v="NC"/>
    <n v="29352"/>
  </r>
  <r>
    <x v="1"/>
    <x v="10"/>
    <s v="Alamance"/>
    <x v="176"/>
    <s v="Grace &amp; Mercy Shelter - Alamance County - ES - Private"/>
    <n v="20948"/>
    <x v="1"/>
    <n v="0"/>
    <n v="0"/>
    <n v="0"/>
    <n v="0"/>
    <n v="0"/>
    <n v="5"/>
    <n v="12"/>
    <x v="2"/>
    <n v="0"/>
    <s v="NA"/>
    <s v="Private"/>
    <s v="Facility"/>
    <s v="402 S Caledonia Roada"/>
    <n v="0"/>
    <s v="Burlington"/>
    <s v="NC"/>
    <n v="27217"/>
  </r>
  <r>
    <x v="1"/>
    <x v="1"/>
    <s v="Pitt"/>
    <x v="84"/>
    <s v="Pitt County Community Development - Pitt County - Safe Shelter Hotel/Motel - ES - ARPA"/>
    <n v="20949"/>
    <x v="1"/>
    <n v="0"/>
    <n v="0"/>
    <n v="1"/>
    <n v="1"/>
    <n v="0"/>
    <n v="1"/>
    <n v="1"/>
    <x v="2"/>
    <n v="0"/>
    <s v="NA"/>
    <s v="Local"/>
    <s v="Facility"/>
    <s v="1717 West 5th St"/>
    <n v="0"/>
    <s v="Greenville"/>
    <s v="NC"/>
    <n v="27834"/>
  </r>
  <r>
    <x v="1"/>
    <x v="5"/>
    <s v="Cabarrus"/>
    <x v="166"/>
    <s v="NCCADV - Cabarrus County - Safe@Home FSD - RRH - CoC"/>
    <n v="20952"/>
    <x v="2"/>
    <n v="3"/>
    <n v="1"/>
    <n v="0"/>
    <n v="3"/>
    <n v="0"/>
    <n v="3"/>
    <n v="3"/>
    <x v="1"/>
    <s v="VSP"/>
    <s v="DV"/>
    <n v="0"/>
    <n v="0"/>
    <n v="0"/>
    <n v="0"/>
    <s v="Concord"/>
    <s v="NC"/>
    <n v="28027"/>
  </r>
  <r>
    <x v="1"/>
    <x v="11"/>
    <s v="Lee"/>
    <x v="166"/>
    <s v="NCCADV - Lee County - Safe@Home - Haven of Lee/Safe of Harnett/Friend to Friend RRH - CoC"/>
    <n v="20953"/>
    <x v="2"/>
    <n v="3"/>
    <n v="1"/>
    <n v="1"/>
    <n v="4"/>
    <n v="0"/>
    <n v="4"/>
    <n v="4"/>
    <x v="1"/>
    <s v="VSP"/>
    <s v="DV"/>
    <n v="0"/>
    <n v="0"/>
    <s v="n/a"/>
    <n v="0"/>
    <s v="Spring Lake"/>
    <s v="NC"/>
    <n v="28390"/>
  </r>
  <r>
    <x v="1"/>
    <x v="11"/>
    <s v="Harnett"/>
    <x v="166"/>
    <s v="NCCADV - Harnett County - Safe@Home - Haven of Lee/Safe of Harnett/Friend to Friend RRH - CoC"/>
    <n v="20954"/>
    <x v="2"/>
    <n v="9"/>
    <n v="3"/>
    <n v="1"/>
    <n v="10"/>
    <n v="0"/>
    <n v="10"/>
    <n v="10"/>
    <x v="1"/>
    <s v="VSP"/>
    <s v="DV"/>
    <n v="0"/>
    <n v="0"/>
    <s v="n/a"/>
    <n v="0"/>
    <s v="Southern Pines"/>
    <s v="NC"/>
    <n v="27330"/>
  </r>
  <r>
    <x v="1"/>
    <x v="11"/>
    <s v="Moore"/>
    <x v="166"/>
    <s v="NCCADV - Moore County - Safe@Home - Haven of Lee/Safe of Harnett/Friend to Friend RRH - CoC"/>
    <n v="20955"/>
    <x v="2"/>
    <n v="6"/>
    <n v="2"/>
    <n v="3"/>
    <n v="9"/>
    <n v="0"/>
    <n v="9"/>
    <n v="9"/>
    <x v="1"/>
    <s v="VSP"/>
    <s v="DV"/>
    <n v="0"/>
    <n v="0"/>
    <n v="0"/>
    <n v="0"/>
    <s v="Spring Lake"/>
    <s v="NC"/>
    <n v="28388"/>
  </r>
  <r>
    <x v="1"/>
    <x v="4"/>
    <s v="Hyde"/>
    <x v="166"/>
    <s v="NCCADV - Hyde County - Safe@Home Hyde Co Hotline - RRH - CoC"/>
    <n v="20956"/>
    <x v="2"/>
    <n v="3"/>
    <n v="1"/>
    <n v="1"/>
    <n v="4"/>
    <n v="0"/>
    <n v="4"/>
    <n v="4"/>
    <x v="1"/>
    <s v="VSP"/>
    <s v="DV"/>
    <n v="0"/>
    <n v="0"/>
    <s v="n/a"/>
    <n v="0"/>
    <s v="Engelhard"/>
    <s v="NC"/>
    <n v="27824"/>
  </r>
  <r>
    <x v="1"/>
    <x v="10"/>
    <s v="Alamance"/>
    <x v="166"/>
    <s v="NCCADV - Alamance County - Safe@Home FAS - RRH - CoC"/>
    <n v="20957"/>
    <x v="2"/>
    <n v="10"/>
    <n v="4"/>
    <n v="0"/>
    <n v="10"/>
    <n v="0"/>
    <n v="10"/>
    <n v="10"/>
    <x v="1"/>
    <s v="VSP"/>
    <s v="DV"/>
    <n v="0"/>
    <n v="0"/>
    <n v="0"/>
    <n v="0"/>
    <s v="Burlington"/>
    <s v="NC"/>
    <n v="27217"/>
  </r>
  <r>
    <x v="1"/>
    <x v="6"/>
    <s v="Edgecombe"/>
    <x v="166"/>
    <s v="NCCADV - Edgecombe County - Safe@Home Reach Center - RRH - CoC"/>
    <n v="20958"/>
    <x v="2"/>
    <n v="3"/>
    <n v="1"/>
    <n v="2"/>
    <n v="5"/>
    <n v="0"/>
    <n v="5"/>
    <n v="5"/>
    <x v="1"/>
    <s v="VSP"/>
    <s v="DV"/>
    <n v="0"/>
    <n v="0"/>
    <n v="0"/>
    <n v="0"/>
    <s v="Rocky Mount"/>
    <s v="NC"/>
    <n v="27801"/>
  </r>
  <r>
    <x v="1"/>
    <x v="6"/>
    <s v="Nash"/>
    <x v="166"/>
    <s v="NCCADV - Nash County - Safe@Home Reach Center - RRH - CoC"/>
    <n v="20959"/>
    <x v="2"/>
    <n v="3"/>
    <n v="1"/>
    <n v="2"/>
    <n v="5"/>
    <n v="0"/>
    <n v="5"/>
    <n v="5"/>
    <x v="1"/>
    <s v="VSP"/>
    <s v="DV"/>
    <n v="0"/>
    <n v="0"/>
    <n v="0"/>
    <n v="0"/>
    <s v="Rocky Mount"/>
    <s v="NC"/>
    <n v="27803"/>
  </r>
  <r>
    <x v="1"/>
    <x v="6"/>
    <s v="Halifax"/>
    <x v="166"/>
    <s v="NCCADV - Halifax County - Safe@Home Reach Center - RRH - CoC"/>
    <n v="20960"/>
    <x v="2"/>
    <n v="0"/>
    <n v="0"/>
    <n v="2"/>
    <n v="2"/>
    <n v="0"/>
    <n v="2"/>
    <n v="2"/>
    <x v="1"/>
    <s v="VSP"/>
    <s v="DV"/>
    <n v="0"/>
    <n v="0"/>
    <n v="0"/>
    <n v="0"/>
    <s v="Roanoke Rapids"/>
    <s v="NC"/>
    <n v="27870"/>
  </r>
  <r>
    <x v="1"/>
    <x v="1"/>
    <s v="Beaufort"/>
    <x v="166"/>
    <s v="NCCADV - Beaufort County - Safe@Home Hyde Co Hotline - RRH - CoC"/>
    <n v="20961"/>
    <x v="2"/>
    <n v="0"/>
    <n v="0"/>
    <n v="1"/>
    <n v="1"/>
    <n v="0"/>
    <n v="1"/>
    <n v="1"/>
    <x v="1"/>
    <s v="VSP"/>
    <s v="DV"/>
    <n v="0"/>
    <n v="0"/>
    <s v="n/a"/>
    <n v="0"/>
    <s v="Washington"/>
    <s v="NC"/>
    <n v="27889"/>
  </r>
  <r>
    <x v="1"/>
    <x v="11"/>
    <s v="Harnett"/>
    <x v="166"/>
    <s v="NCCADV - Harnett County - Safe@Home Safelight - RRH - CoC"/>
    <n v="20962"/>
    <x v="2"/>
    <n v="0"/>
    <n v="0"/>
    <n v="1"/>
    <n v="1"/>
    <n v="0"/>
    <n v="1"/>
    <n v="1"/>
    <x v="1"/>
    <s v="VSP"/>
    <s v="DV"/>
    <n v="0"/>
    <n v="0"/>
    <s v="n/a"/>
    <n v="0"/>
    <s v="Erwin"/>
    <s v="NC"/>
    <n v="27339"/>
  </r>
  <r>
    <x v="1"/>
    <x v="2"/>
    <s v="Lenoir"/>
    <x v="139"/>
    <s v="Western Piedmont Council of Governments - Lenoir County - EHV - OPH - HUD"/>
    <n v="20965"/>
    <x v="4"/>
    <n v="3"/>
    <n v="1"/>
    <n v="0"/>
    <n v="3"/>
    <n v="0"/>
    <n v="3"/>
    <n v="3"/>
    <x v="2"/>
    <n v="0"/>
    <s v="NA"/>
    <n v="0"/>
    <n v="0"/>
    <n v="0"/>
    <n v="0"/>
    <n v="0"/>
    <s v="NC"/>
    <n v="28645"/>
  </r>
  <r>
    <x v="1"/>
    <x v="7"/>
    <s v="Alexander"/>
    <x v="139"/>
    <s v="Western Piedmont Council of Governments - Alexander County - EHV - OPH - HUD"/>
    <n v="20966"/>
    <x v="4"/>
    <n v="0"/>
    <n v="0"/>
    <n v="2"/>
    <n v="2"/>
    <n v="0"/>
    <n v="2"/>
    <n v="2"/>
    <x v="2"/>
    <n v="0"/>
    <s v="NA"/>
    <n v="0"/>
    <n v="0"/>
    <s v="1880 2nd Ave NW"/>
    <n v="0"/>
    <s v="Hickory"/>
    <s v="NC"/>
    <n v="28681"/>
  </r>
  <r>
    <x v="1"/>
    <x v="14"/>
    <s v="Polk"/>
    <x v="138"/>
    <s v="Foothills Regional Commission - Polk County - EHV - PH - HUD"/>
    <n v="20967"/>
    <x v="4"/>
    <n v="0"/>
    <n v="0"/>
    <n v="1"/>
    <n v="1"/>
    <n v="0"/>
    <n v="1"/>
    <n v="1"/>
    <x v="2"/>
    <n v="0"/>
    <s v="NA"/>
    <n v="0"/>
    <n v="0"/>
    <n v="0"/>
    <n v="0"/>
    <s v="Columbus"/>
    <s v="NC"/>
    <n v="28722"/>
  </r>
  <r>
    <x v="1"/>
    <x v="13"/>
    <s v="Columbus"/>
    <x v="177"/>
    <s v="Facts of Life Church - Columbus County - Warming Shelter - ES - Private"/>
    <n v="20969"/>
    <x v="1"/>
    <n v="0"/>
    <n v="0"/>
    <n v="0"/>
    <n v="0"/>
    <n v="0"/>
    <n v="29"/>
    <n v="39"/>
    <x v="2"/>
    <n v="0"/>
    <s v="NA"/>
    <s v="Private"/>
    <s v="Facility"/>
    <s v="506 N Lee St"/>
    <n v="0"/>
    <s v="Whiteville"/>
    <s v="NC"/>
    <n v="28472"/>
  </r>
  <r>
    <x v="1"/>
    <x v="12"/>
    <s v="Hertford"/>
    <x v="113"/>
    <s v="Charles George VAMC - Hertford County - HUD-VASH - VA"/>
    <n v="20970"/>
    <x v="0"/>
    <n v="0"/>
    <n v="0"/>
    <n v="1"/>
    <n v="1"/>
    <n v="0"/>
    <n v="1"/>
    <n v="1"/>
    <x v="2"/>
    <n v="0"/>
    <s v="NA"/>
    <n v="0"/>
    <n v="0"/>
    <n v="0"/>
    <n v="0"/>
    <s v="Murfreesboro"/>
    <s v="NC"/>
    <n v="27855"/>
  </r>
  <r>
    <x v="1"/>
    <x v="10"/>
    <s v="Person"/>
    <x v="73"/>
    <s v="Safe Haven of Person County - Person County - Hotel DV Shelter - ES - Private"/>
    <n v="20971"/>
    <x v="1"/>
    <n v="0"/>
    <n v="0"/>
    <n v="0"/>
    <n v="0"/>
    <n v="1"/>
    <n v="1"/>
    <n v="1"/>
    <x v="1"/>
    <s v="VSP"/>
    <s v="DV"/>
    <s v="Private"/>
    <s v="Facility"/>
    <s v="P.O. Box 474"/>
    <n v="0"/>
    <s v="Roxboro"/>
    <s v="NC"/>
    <n v="27573"/>
  </r>
  <r>
    <x v="1"/>
    <x v="2"/>
    <s v="Duplin"/>
    <x v="121"/>
    <s v="Fayetteville VAMC - Duplin County - HUD-VASH - VA"/>
    <n v="20972"/>
    <x v="0"/>
    <n v="0"/>
    <n v="0"/>
    <n v="1"/>
    <n v="1"/>
    <n v="0"/>
    <n v="1"/>
    <n v="1"/>
    <x v="2"/>
    <n v="0"/>
    <s v="NA"/>
    <n v="0"/>
    <n v="0"/>
    <n v="0"/>
    <n v="0"/>
    <s v="Wallace"/>
    <s v="NC"/>
    <n v="28466"/>
  </r>
  <r>
    <x v="1"/>
    <x v="10"/>
    <s v="Rockingham"/>
    <x v="121"/>
    <s v="Fayetteville VAMC - Rockingham County - HUD-VASH - VA"/>
    <n v="20973"/>
    <x v="0"/>
    <n v="0"/>
    <n v="0"/>
    <n v="1"/>
    <n v="1"/>
    <n v="0"/>
    <n v="1"/>
    <n v="1"/>
    <x v="2"/>
    <n v="0"/>
    <s v="NA"/>
    <n v="0"/>
    <n v="0"/>
    <n v="0"/>
    <n v="0"/>
    <s v="Wallace"/>
    <s v="NC"/>
    <n v="27320"/>
  </r>
  <r>
    <x v="1"/>
    <x v="6"/>
    <s v="Granville"/>
    <x v="140"/>
    <s v="North Carolina Commission of Indian Affairs - Granville County - SV - PH - HUD"/>
    <n v="20974"/>
    <x v="4"/>
    <n v="0"/>
    <n v="0"/>
    <n v="2"/>
    <n v="2"/>
    <n v="0"/>
    <n v="0"/>
    <n v="2"/>
    <x v="2"/>
    <n v="0"/>
    <s v="NA"/>
    <n v="0"/>
    <n v="0"/>
    <s v="100 E Six Forks Rd # 200"/>
    <n v="0"/>
    <s v="Raleigh"/>
    <s v="NC"/>
    <n v="27565"/>
  </r>
  <r>
    <x v="1"/>
    <x v="7"/>
    <s v="Alexander"/>
    <x v="178"/>
    <s v="FEMA/NCEM - Alexander County - Temporary Shelter Assistance - ES - FEMA"/>
    <n v="20976"/>
    <x v="1"/>
    <n v="0"/>
    <n v="0"/>
    <n v="0"/>
    <n v="0"/>
    <n v="56"/>
    <n v="56"/>
    <n v="56"/>
    <x v="2"/>
    <n v="0"/>
    <s v="NA"/>
    <s v="FEMA"/>
    <s v="Voucher"/>
    <n v="0"/>
    <n v="0"/>
    <s v="Taylorsville"/>
    <s v="NC"/>
    <n v="28681"/>
  </r>
  <r>
    <x v="1"/>
    <x v="7"/>
    <s v="Burke"/>
    <x v="178"/>
    <s v="FEMA/NCEM - Burke County - Temporary Shelter Assistance - ES - FEMA"/>
    <n v="20977"/>
    <x v="1"/>
    <n v="0"/>
    <n v="0"/>
    <n v="0"/>
    <n v="0"/>
    <n v="239"/>
    <n v="239"/>
    <n v="239"/>
    <x v="2"/>
    <n v="0"/>
    <s v="NA"/>
    <s v="FEMA"/>
    <s v="Voucher"/>
    <n v="0"/>
    <n v="0"/>
    <s v="Valdese"/>
    <s v="NC"/>
    <n v="28690"/>
  </r>
  <r>
    <x v="1"/>
    <x v="5"/>
    <s v="Cabarrus"/>
    <x v="178"/>
    <s v="FEMA/NCEM - Cabarrus County - Temporary Shelter Assistance - ES - FEMA"/>
    <n v="20978"/>
    <x v="1"/>
    <n v="0"/>
    <n v="0"/>
    <n v="0"/>
    <n v="0"/>
    <n v="114"/>
    <n v="114"/>
    <n v="114"/>
    <x v="2"/>
    <n v="0"/>
    <s v="NA"/>
    <s v="FEMA"/>
    <s v="Voucher"/>
    <n v="0"/>
    <n v="0"/>
    <s v="Concord"/>
    <s v="NC"/>
    <n v="28027"/>
  </r>
  <r>
    <x v="1"/>
    <x v="7"/>
    <s v="Caldwell"/>
    <x v="178"/>
    <s v="FEMA/NCEM - Caldwell County - Temporary Shelter Assistance - ES - FEMA"/>
    <n v="20979"/>
    <x v="1"/>
    <n v="0"/>
    <n v="0"/>
    <n v="0"/>
    <n v="0"/>
    <n v="235"/>
    <n v="235"/>
    <n v="235"/>
    <x v="2"/>
    <n v="0"/>
    <s v="NA"/>
    <s v="FEMA"/>
    <s v="Voucher"/>
    <s v="1636 Gold Star Drive Raleigh NC"/>
    <n v="0"/>
    <s v="Raleigh"/>
    <s v="NC"/>
    <n v="28633"/>
  </r>
  <r>
    <x v="1"/>
    <x v="7"/>
    <s v="Catawba"/>
    <x v="178"/>
    <s v="FEMA/NCEM - Catawba County - Temporary Shelter Assistance - ES - FEMA"/>
    <n v="20980"/>
    <x v="1"/>
    <n v="0"/>
    <n v="0"/>
    <n v="0"/>
    <n v="0"/>
    <n v="230"/>
    <n v="230"/>
    <n v="230"/>
    <x v="2"/>
    <n v="0"/>
    <s v="NA"/>
    <s v="FEMA"/>
    <s v="Voucher"/>
    <s v="1636 Gold Star Drive Raleigh NC"/>
    <n v="0"/>
    <s v="Raleigh"/>
    <s v="NC"/>
    <n v="28601"/>
  </r>
  <r>
    <x v="1"/>
    <x v="9"/>
    <s v="Eastern Band of Cherokee Indians boundary"/>
    <x v="178"/>
    <s v="FEMA/NCEM - Eastern Band of Cherokee - Temporary Shelter Assistance - ES - FEMA"/>
    <n v="20981"/>
    <x v="1"/>
    <n v="0"/>
    <n v="0"/>
    <n v="0"/>
    <n v="0"/>
    <n v="23"/>
    <n v="23"/>
    <n v="23"/>
    <x v="2"/>
    <n v="0"/>
    <s v="NA"/>
    <s v="FEMA"/>
    <s v="Voucher"/>
    <n v="0"/>
    <n v="0"/>
    <s v="Cherokee"/>
    <s v="NC"/>
    <n v="28719"/>
  </r>
  <r>
    <x v="1"/>
    <x v="9"/>
    <s v="Graham"/>
    <x v="178"/>
    <s v="FEMA/NCEM - Graham County - Temporary Shelter Assistance - ES - FEMA"/>
    <n v="20982"/>
    <x v="1"/>
    <n v="0"/>
    <n v="0"/>
    <n v="0"/>
    <n v="0"/>
    <n v="1"/>
    <n v="1"/>
    <n v="1"/>
    <x v="2"/>
    <n v="0"/>
    <s v="NA"/>
    <s v="FEMA"/>
    <s v="Voucher"/>
    <n v="0"/>
    <n v="0"/>
    <s v="Robbinsville"/>
    <s v="NC"/>
    <n v="28771"/>
  </r>
  <r>
    <x v="1"/>
    <x v="9"/>
    <s v="Haywood"/>
    <x v="178"/>
    <s v="FEMA/NCEM - Haywood County - Temporary Shelter Assistance - ES - FEMA"/>
    <n v="20983"/>
    <x v="1"/>
    <n v="0"/>
    <n v="0"/>
    <n v="0"/>
    <n v="0"/>
    <n v="279"/>
    <n v="279"/>
    <n v="279"/>
    <x v="2"/>
    <n v="0"/>
    <s v="NA"/>
    <s v="FEMA"/>
    <s v="Voucher"/>
    <n v="0"/>
    <n v="0"/>
    <s v="Hazelwood"/>
    <s v="NC"/>
    <n v="28738"/>
  </r>
  <r>
    <x v="1"/>
    <x v="14"/>
    <s v="Henderson"/>
    <x v="178"/>
    <s v="FEMA/NCEM - Henderson County - Temporary Shelter Assistance - ES - FEMA"/>
    <n v="20984"/>
    <x v="1"/>
    <n v="0"/>
    <n v="0"/>
    <n v="0"/>
    <n v="0"/>
    <n v="392"/>
    <n v="392"/>
    <n v="392"/>
    <x v="2"/>
    <n v="0"/>
    <s v="NA"/>
    <s v="FEMA"/>
    <s v="Voucher"/>
    <s v="1636 Gold Star Drive Raleigh NC"/>
    <n v="0"/>
    <s v="Raleigh"/>
    <s v="NC"/>
    <n v="28739"/>
  </r>
  <r>
    <x v="1"/>
    <x v="3"/>
    <s v="Iredell"/>
    <x v="178"/>
    <s v="FEMA/NCEM - Iredell County - Temporary Shelter Assistance - ES - FEMA"/>
    <n v="20985"/>
    <x v="1"/>
    <n v="0"/>
    <n v="0"/>
    <n v="0"/>
    <n v="0"/>
    <n v="137"/>
    <n v="137"/>
    <n v="137"/>
    <x v="2"/>
    <n v="0"/>
    <s v="NA"/>
    <s v="FEMA"/>
    <s v="Voucher"/>
    <s v="1636 Gold Star Drive Raleigh NC"/>
    <n v="0"/>
    <s v="Raleigh"/>
    <s v="NC"/>
    <n v="28625"/>
  </r>
  <r>
    <x v="1"/>
    <x v="9"/>
    <s v="Jackson"/>
    <x v="178"/>
    <s v="FEMA/NCEM - Jackson County - Temporary Shelter Assistance - ES - FEMA"/>
    <n v="20986"/>
    <x v="1"/>
    <n v="0"/>
    <n v="0"/>
    <n v="0"/>
    <n v="0"/>
    <n v="69"/>
    <n v="69"/>
    <n v="69"/>
    <x v="2"/>
    <n v="0"/>
    <s v="NA"/>
    <s v="FEMA"/>
    <s v="Voucher"/>
    <s v="1636 Gold Star Drive Raleigh NC"/>
    <n v="0"/>
    <s v="Raleigh"/>
    <s v="NC"/>
    <n v="28779"/>
  </r>
  <r>
    <x v="1"/>
    <x v="9"/>
    <s v="Macon"/>
    <x v="178"/>
    <s v="FEMA/NCEM - Macon County - Temporary Shelter Assistance - ES - FEMA"/>
    <n v="20987"/>
    <x v="1"/>
    <n v="0"/>
    <n v="0"/>
    <n v="0"/>
    <n v="0"/>
    <n v="23"/>
    <n v="23"/>
    <n v="23"/>
    <x v="2"/>
    <n v="0"/>
    <s v="NA"/>
    <s v="FEMA"/>
    <s v="Voucher"/>
    <s v="1636 Gold Star Drive Raleigh NC"/>
    <n v="0"/>
    <s v="Raleigh"/>
    <s v="NC"/>
    <n v="28633"/>
  </r>
  <r>
    <x v="1"/>
    <x v="7"/>
    <s v="McDowell"/>
    <x v="178"/>
    <s v="FEMA/NCEM - McDowell County - Temporary Shelter Assistance - ES - FEMA"/>
    <n v="20988"/>
    <x v="1"/>
    <n v="0"/>
    <n v="0"/>
    <n v="0"/>
    <n v="0"/>
    <n v="148"/>
    <n v="148"/>
    <n v="148"/>
    <x v="2"/>
    <n v="0"/>
    <s v="NA"/>
    <s v="FEMA"/>
    <s v="Voucher"/>
    <s v="1636 Gold Star Drive Raleigh NC"/>
    <n v="0"/>
    <s v="Raleigh"/>
    <s v="NC"/>
    <n v="28752"/>
  </r>
  <r>
    <x v="1"/>
    <x v="9"/>
    <s v="Madison"/>
    <x v="178"/>
    <s v="FEMA/NCEM - Madison County - Temporary Shelter Assistance - ES - FEMA"/>
    <n v="20989"/>
    <x v="1"/>
    <n v="0"/>
    <n v="0"/>
    <n v="0"/>
    <n v="0"/>
    <n v="50"/>
    <n v="50"/>
    <n v="50"/>
    <x v="2"/>
    <n v="0"/>
    <s v="NA"/>
    <s v="FEMA"/>
    <s v="Voucher"/>
    <s v="1636 Gold Star Drive Raleigh NC"/>
    <n v="0"/>
    <s v="Raleigh"/>
    <s v="NC"/>
    <n v="28702"/>
  </r>
  <r>
    <x v="1"/>
    <x v="6"/>
    <s v="Nash"/>
    <x v="178"/>
    <s v="FEMA/NCEM - Nash County - Temporary Shelter Assistance - ES - FEMA"/>
    <n v="20990"/>
    <x v="1"/>
    <n v="0"/>
    <n v="0"/>
    <n v="0"/>
    <n v="0"/>
    <n v="17"/>
    <n v="17"/>
    <n v="17"/>
    <x v="2"/>
    <n v="0"/>
    <s v="NA"/>
    <s v="FEMA"/>
    <s v="Voucher"/>
    <s v="1636 Gold Star Drive Raleigh NC"/>
    <n v="0"/>
    <s v="Raleigh"/>
    <s v="NC"/>
    <n v="27804"/>
  </r>
  <r>
    <x v="1"/>
    <x v="14"/>
    <s v="Polk"/>
    <x v="178"/>
    <s v="FEMA/NCEM - Polk County - Temporary Shelter Assistance - ES - FEMA"/>
    <n v="20991"/>
    <x v="1"/>
    <n v="0"/>
    <n v="0"/>
    <n v="0"/>
    <n v="0"/>
    <n v="25"/>
    <n v="25"/>
    <n v="25"/>
    <x v="2"/>
    <n v="0"/>
    <s v="NA"/>
    <s v="FEMA"/>
    <s v="Voucher"/>
    <s v="1636 Gold Star Drive Raleigh NC"/>
    <n v="0"/>
    <s v="Raleigh"/>
    <s v="NC"/>
    <n v="28759"/>
  </r>
  <r>
    <x v="1"/>
    <x v="5"/>
    <s v="Rowan"/>
    <x v="178"/>
    <s v="FEMA/NCEM - Rowan County - Temporary Shelter Assistance - ES - FEMA"/>
    <n v="20992"/>
    <x v="1"/>
    <n v="0"/>
    <n v="0"/>
    <n v="0"/>
    <n v="0"/>
    <n v="29"/>
    <n v="29"/>
    <n v="29"/>
    <x v="2"/>
    <n v="0"/>
    <s v="NA"/>
    <s v="FEMA"/>
    <s v="Voucher"/>
    <s v="1636 Gold Star Drive Raleigh NC"/>
    <n v="0"/>
    <s v="Raleigh"/>
    <s v="NC"/>
    <n v="28147"/>
  </r>
  <r>
    <x v="1"/>
    <x v="14"/>
    <s v="Rutherford"/>
    <x v="178"/>
    <s v="FEMA/NCEM - Rutherford County - Temporary Shelter Assistance - ES - FEMA"/>
    <n v="20993"/>
    <x v="1"/>
    <n v="0"/>
    <n v="0"/>
    <n v="0"/>
    <n v="0"/>
    <n v="275"/>
    <n v="275"/>
    <n v="275"/>
    <x v="2"/>
    <n v="0"/>
    <s v="NA"/>
    <s v="FEMA"/>
    <s v="Voucher"/>
    <s v="1636 Gold Star Drive Raleigh NC"/>
    <n v="0"/>
    <s v="Raleigh"/>
    <s v="NC"/>
    <n v="28139"/>
  </r>
  <r>
    <x v="1"/>
    <x v="5"/>
    <s v="Stanly"/>
    <x v="178"/>
    <s v="FEMA/NCEM - Stanly County - Temporary Shelter Assistance - ES - FEMA"/>
    <n v="20994"/>
    <x v="1"/>
    <n v="0"/>
    <n v="0"/>
    <n v="0"/>
    <n v="0"/>
    <n v="8"/>
    <n v="8"/>
    <n v="8"/>
    <x v="2"/>
    <n v="0"/>
    <s v="NA"/>
    <s v="FEMA"/>
    <s v="Voucher"/>
    <s v="1636 Gold Star Drive Raleigh NC"/>
    <n v="0"/>
    <s v="Raleigh"/>
    <s v="NC"/>
    <n v="28001"/>
  </r>
  <r>
    <x v="1"/>
    <x v="9"/>
    <s v="Swain"/>
    <x v="178"/>
    <s v="FEMA/NCEM - Swain County - Temporary Shelter Assistance - ES - FEMA"/>
    <n v="20995"/>
    <x v="1"/>
    <n v="0"/>
    <n v="0"/>
    <n v="0"/>
    <n v="0"/>
    <n v="24"/>
    <n v="24"/>
    <n v="24"/>
    <x v="2"/>
    <n v="0"/>
    <s v="NA"/>
    <s v="FEMA"/>
    <s v="Voucher"/>
    <s v="1636 Gold Star Drive Raleigh NC"/>
    <n v="0"/>
    <s v="Raleigh"/>
    <s v="NC"/>
    <n v="28713"/>
  </r>
  <r>
    <x v="1"/>
    <x v="14"/>
    <s v="Transylvania"/>
    <x v="178"/>
    <s v="FEMA/NCEM - Transylvania County - Temporary Shelter Assistance - ES - FEMA"/>
    <n v="20996"/>
    <x v="1"/>
    <n v="0"/>
    <n v="0"/>
    <n v="0"/>
    <n v="0"/>
    <n v="43"/>
    <n v="43"/>
    <n v="43"/>
    <x v="2"/>
    <n v="0"/>
    <s v="NA"/>
    <s v="FEMA"/>
    <s v="Voucher"/>
    <s v="1636 Gold Star Drive Raleigh NC"/>
    <n v="0"/>
    <s v="Raleigh"/>
    <s v="NC"/>
    <n v="28712"/>
  </r>
  <r>
    <x v="1"/>
    <x v="5"/>
    <s v="Union"/>
    <x v="178"/>
    <s v="FEMA/NCEM - Union County - Temporary Shelter Assistance - ES - FEMA"/>
    <n v="20997"/>
    <x v="1"/>
    <n v="0"/>
    <n v="0"/>
    <n v="0"/>
    <n v="0"/>
    <n v="17"/>
    <n v="17"/>
    <n v="17"/>
    <x v="2"/>
    <n v="0"/>
    <s v="NA"/>
    <s v="FEMA"/>
    <s v="Voucher"/>
    <s v="1636 Gold Star Drive Raleigh NC"/>
    <n v="0"/>
    <s v="Raleigh"/>
    <s v="NC"/>
    <n v="28079"/>
  </r>
  <r>
    <x v="1"/>
    <x v="3"/>
    <s v="Yadkin"/>
    <x v="178"/>
    <s v="FEMA/NCEM - Yadkin County - Temporary Shelter Assistance - ES - FEMA"/>
    <n v="20998"/>
    <x v="1"/>
    <n v="0"/>
    <n v="0"/>
    <n v="0"/>
    <n v="0"/>
    <n v="1"/>
    <n v="1"/>
    <n v="1"/>
    <x v="2"/>
    <n v="0"/>
    <s v="NA"/>
    <s v="FEMA"/>
    <s v="Voucher"/>
    <s v="1636 Gold Star Drive Raleigh NC"/>
    <n v="0"/>
    <s v="Raleigh"/>
    <s v="NC"/>
    <n v="27055"/>
  </r>
  <r>
    <x v="1"/>
    <x v="1"/>
    <s v="Beaufort"/>
    <x v="40"/>
    <s v="Safe Harbor Rescue Mission - Catawba County - Hotel/Motel - ES - Private"/>
    <n v="20999"/>
    <x v="1"/>
    <n v="0"/>
    <n v="0"/>
    <n v="0"/>
    <n v="0"/>
    <n v="4"/>
    <n v="4"/>
    <n v="4"/>
    <x v="2"/>
    <n v="0"/>
    <s v="NA"/>
    <s v="Local/private"/>
    <s v="Voucher"/>
    <s v="112 2nd Ave SE"/>
    <n v="0"/>
    <s v="Hickory"/>
    <s v="NC"/>
    <n v="28602"/>
  </r>
  <r>
    <x v="2"/>
    <x v="0"/>
    <s v="Orange"/>
    <x v="179"/>
    <s v="Inter-Faith Council for Social Service - Orange County - HomeStart Singles Shelter - ES - State ESG"/>
    <n v="231"/>
    <x v="1"/>
    <n v="0"/>
    <n v="0"/>
    <n v="14"/>
    <n v="14"/>
    <n v="0"/>
    <n v="12"/>
    <n v="14"/>
    <x v="0"/>
    <n v="0"/>
    <s v="NA"/>
    <n v="0"/>
    <s v="Facility"/>
    <s v="2505 Homestead Rd"/>
    <n v="0"/>
    <s v="Chapel Hill"/>
    <s v="NC"/>
    <n v="27516"/>
  </r>
  <r>
    <x v="2"/>
    <x v="0"/>
    <s v="Orange"/>
    <x v="180"/>
    <s v="VoAC - Orange County - Priority 2 (Orange) RR - SSVF"/>
    <n v="5461"/>
    <x v="2"/>
    <n v="0"/>
    <n v="0"/>
    <n v="2"/>
    <n v="2"/>
    <n v="0"/>
    <n v="2"/>
    <n v="2"/>
    <x v="0"/>
    <n v="0"/>
    <s v="NA"/>
    <n v="0"/>
    <n v="0"/>
    <s v="3710 University Drive, St#218"/>
    <n v="0"/>
    <s v="Durham"/>
    <s v="NC"/>
    <n v="27278"/>
  </r>
  <r>
    <x v="2"/>
    <x v="0"/>
    <s v="Orange"/>
    <x v="179"/>
    <s v="Inter-Faith Council for Social Service - Orange County - Men's Transitional Housing - TH - Private"/>
    <n v="6660"/>
    <x v="3"/>
    <n v="0"/>
    <n v="0"/>
    <n v="52"/>
    <n v="52"/>
    <n v="0"/>
    <n v="47"/>
    <n v="52"/>
    <x v="0"/>
    <n v="0"/>
    <s v="NA"/>
    <s v="Private and local funding"/>
    <n v="0"/>
    <s v="1315 Martin Luther King Jr Blvd"/>
    <n v="0"/>
    <s v="Chapel Hill"/>
    <s v="NC"/>
    <n v="27514"/>
  </r>
  <r>
    <x v="2"/>
    <x v="0"/>
    <s v="Orange"/>
    <x v="179"/>
    <s v="Inter-Faith Council for Social Service - Orange County - Men's Cold Weather Cots  - ES - Private"/>
    <n v="6954"/>
    <x v="1"/>
    <n v="0"/>
    <n v="0"/>
    <n v="0"/>
    <n v="0"/>
    <n v="0"/>
    <n v="15"/>
    <n v="17"/>
    <x v="0"/>
    <n v="0"/>
    <s v="NA"/>
    <n v="0"/>
    <s v="Facility"/>
    <s v="1315 Martin Luther King Jr Blvd"/>
    <n v="0"/>
    <s v="Chapel Hill"/>
    <s v="NC"/>
    <n v="27514"/>
  </r>
  <r>
    <x v="2"/>
    <x v="0"/>
    <s v="Orange"/>
    <x v="179"/>
    <s v="Inter-Faith Council - Orange County - HomeStart Family Shelter - ES - State ESG"/>
    <n v="7084"/>
    <x v="1"/>
    <n v="28"/>
    <n v="8"/>
    <n v="4"/>
    <n v="32"/>
    <n v="0"/>
    <n v="12"/>
    <n v="32"/>
    <x v="0"/>
    <n v="0"/>
    <s v="NA"/>
    <n v="0"/>
    <s v="Facility"/>
    <s v="2505 Homestead Rd"/>
    <n v="0"/>
    <s v="Chapel Hill"/>
    <s v="NC"/>
    <n v="27516"/>
  </r>
  <r>
    <x v="2"/>
    <x v="0"/>
    <s v="Orange"/>
    <x v="179"/>
    <s v="Inter-Faith Council for Social Service - Orange County - Permanent Supportive Housing - PSH - HUD"/>
    <n v="7251"/>
    <x v="0"/>
    <n v="11"/>
    <n v="3"/>
    <n v="18"/>
    <n v="29"/>
    <n v="0"/>
    <n v="29"/>
    <n v="29"/>
    <x v="0"/>
    <n v="0"/>
    <s v="NA"/>
    <n v="0"/>
    <n v="0"/>
    <s v="110 W. Main Street"/>
    <n v="0"/>
    <s v="Carrboro"/>
    <s v="NC"/>
    <n v="27510"/>
  </r>
  <r>
    <x v="2"/>
    <x v="0"/>
    <s v="Orange"/>
    <x v="179"/>
    <s v="Inter-Faith Council - Orange County - HomeStart Singles Cold Weather Cots - ES - State ESG"/>
    <n v="7254"/>
    <x v="1"/>
    <n v="0"/>
    <n v="0"/>
    <n v="0"/>
    <n v="0"/>
    <n v="0"/>
    <n v="3"/>
    <n v="3"/>
    <x v="0"/>
    <n v="0"/>
    <s v="NA"/>
    <n v="0"/>
    <s v="Facility"/>
    <s v="2505 Homestead Rd"/>
    <n v="0"/>
    <s v="Chapel Hill"/>
    <s v="NC"/>
    <n v="27516"/>
  </r>
  <r>
    <x v="2"/>
    <x v="0"/>
    <s v="Orange"/>
    <x v="181"/>
    <s v="Orange County Housing Department - Orange County - RRH - State ESG"/>
    <n v="20367"/>
    <x v="2"/>
    <n v="4"/>
    <n v="1"/>
    <n v="3"/>
    <n v="7"/>
    <n v="0"/>
    <n v="7"/>
    <n v="7"/>
    <x v="0"/>
    <n v="0"/>
    <s v="NA"/>
    <n v="0"/>
    <n v="0"/>
    <s v="300 West Tryon St"/>
    <n v="0"/>
    <s v="Hillsborough"/>
    <s v="NC"/>
    <n v="27514"/>
  </r>
  <r>
    <x v="2"/>
    <x v="0"/>
    <s v="Orange"/>
    <x v="182"/>
    <s v="Orange County Housing Authority - Orange County - EHV - PH - HUD"/>
    <n v="20415"/>
    <x v="4"/>
    <n v="0"/>
    <n v="0"/>
    <n v="16"/>
    <n v="16"/>
    <n v="0"/>
    <n v="15"/>
    <n v="16"/>
    <x v="2"/>
    <n v="0"/>
    <s v="NA"/>
    <n v="0"/>
    <n v="0"/>
    <s v="140 west barbee chapel road"/>
    <n v="0"/>
    <s v="Chapel Hill"/>
    <s v="NC"/>
    <n v="27517"/>
  </r>
  <r>
    <x v="2"/>
    <x v="0"/>
    <s v="Orange"/>
    <x v="182"/>
    <s v="Orange County Housing Authority - Orange County - Housing Choice Vouchers - PH - HUD"/>
    <n v="20505"/>
    <x v="4"/>
    <n v="0"/>
    <n v="0"/>
    <n v="404"/>
    <n v="404"/>
    <n v="0"/>
    <n v="310"/>
    <n v="404"/>
    <x v="2"/>
    <n v="0"/>
    <s v="NA"/>
    <n v="0"/>
    <n v="0"/>
    <n v="0"/>
    <n v="0"/>
    <s v="Chapel Hill"/>
    <s v="NC"/>
    <n v="27514"/>
  </r>
  <r>
    <x v="2"/>
    <x v="0"/>
    <s v="Orange"/>
    <x v="181"/>
    <s v="Orange County Housing Department - Orange County - RRH - HUD"/>
    <n v="20545"/>
    <x v="2"/>
    <n v="0"/>
    <n v="0"/>
    <n v="5"/>
    <n v="5"/>
    <n v="0"/>
    <n v="5"/>
    <n v="5"/>
    <x v="0"/>
    <n v="0"/>
    <s v="NA"/>
    <n v="0"/>
    <n v="0"/>
    <s v="300 West Tryon St"/>
    <n v="0"/>
    <s v="Hillsborough"/>
    <s v="NC"/>
    <n v="27514"/>
  </r>
  <r>
    <x v="2"/>
    <x v="0"/>
    <s v="Orange"/>
    <x v="183"/>
    <s v="Durham Community Development Department - Orange County - TBRA - PSH - HOPWA"/>
    <n v="20619"/>
    <x v="0"/>
    <n v="0"/>
    <n v="0"/>
    <n v="1"/>
    <n v="1"/>
    <n v="0"/>
    <n v="1"/>
    <n v="1"/>
    <x v="0"/>
    <n v="0"/>
    <s v="HIV"/>
    <n v="0"/>
    <n v="0"/>
    <s v="1401 Ross Ave"/>
    <n v="0"/>
    <s v="Siler City"/>
    <s v="NC"/>
    <n v="27515"/>
  </r>
  <r>
    <x v="2"/>
    <x v="0"/>
    <s v="Orange"/>
    <x v="181"/>
    <s v="Orange County Housing Department - Orange County - RRH Transfer Grant - CoC"/>
    <n v="20752"/>
    <x v="2"/>
    <n v="2"/>
    <n v="1"/>
    <n v="4"/>
    <n v="6"/>
    <n v="0"/>
    <n v="6"/>
    <n v="6"/>
    <x v="0"/>
    <n v="0"/>
    <s v="DV"/>
    <n v="0"/>
    <n v="0"/>
    <s v="300 West Tryon St"/>
    <n v="0"/>
    <s v="Hillsborough"/>
    <s v="NC"/>
    <n v="27514"/>
  </r>
  <r>
    <x v="2"/>
    <x v="0"/>
    <s v="Orange"/>
    <x v="181"/>
    <s v="Orange County Housing Department - Orange County - CPS Families - RRH - SFRF"/>
    <n v="20753"/>
    <x v="2"/>
    <n v="5"/>
    <n v="1"/>
    <n v="5"/>
    <n v="10"/>
    <n v="0"/>
    <n v="10"/>
    <n v="10"/>
    <x v="0"/>
    <n v="0"/>
    <s v="DV"/>
    <s v="State Fiscal Recovery Funds via DHHS"/>
    <n v="0"/>
    <s v="300 West Tryon St"/>
    <n v="0"/>
    <s v="Hillsborough"/>
    <s v="NC"/>
    <n v="27514"/>
  </r>
  <r>
    <x v="2"/>
    <x v="0"/>
    <s v="Orange"/>
    <x v="184"/>
    <s v="Orange County Department of Social Services - Orange County - Hotel/Motel - ES - County"/>
    <n v="20933"/>
    <x v="1"/>
    <n v="6"/>
    <n v="1"/>
    <n v="0"/>
    <n v="6"/>
    <n v="0"/>
    <n v="6"/>
    <n v="6"/>
    <x v="2"/>
    <n v="0"/>
    <s v="NA"/>
    <s v="County Government"/>
    <s v="Voucher"/>
    <n v="0"/>
    <n v="0"/>
    <n v="0"/>
    <s v="NC"/>
    <n v="27516"/>
  </r>
  <r>
    <x v="2"/>
    <x v="0"/>
    <s v="Orange"/>
    <x v="185"/>
    <s v="Orange County Rape Crisis Center - Orange County - Hotel/Motel - ES - Private"/>
    <n v="20935"/>
    <x v="1"/>
    <n v="0"/>
    <n v="0"/>
    <n v="0"/>
    <n v="0"/>
    <n v="3"/>
    <n v="3"/>
    <n v="3"/>
    <x v="1"/>
    <s v="VSP"/>
    <s v="NA"/>
    <s v="Local"/>
    <s v="Voucher"/>
    <s v="1229 East Franklin St."/>
    <n v="0"/>
    <s v="Chapel Hill"/>
    <s v="NC"/>
    <n v="27514"/>
  </r>
  <r>
    <x v="2"/>
    <x v="0"/>
    <s v="Orange"/>
    <x v="186"/>
    <s v="Compass Center for Women and Families - Orange County - Emergency Hotel - ES - Private"/>
    <n v="20939"/>
    <x v="1"/>
    <n v="0"/>
    <n v="0"/>
    <n v="0"/>
    <n v="0"/>
    <n v="3"/>
    <n v="3"/>
    <n v="3"/>
    <x v="2"/>
    <n v="0"/>
    <s v="DV"/>
    <s v="Council for Women/GCC and Local/Private"/>
    <s v="Voucher"/>
    <s v="210 Henderson St"/>
    <n v="0"/>
    <s v="Chapel Hill"/>
    <s v="NC"/>
    <n v="27514"/>
  </r>
  <r>
    <x v="2"/>
    <x v="0"/>
    <s v="Orange"/>
    <x v="182"/>
    <s v="Orange County Housing Authority - Orange County - HUD VASH - PSH - hud"/>
    <n v="20963"/>
    <x v="0"/>
    <n v="0"/>
    <n v="0"/>
    <n v="41"/>
    <n v="41"/>
    <n v="0"/>
    <n v="23"/>
    <n v="41"/>
    <x v="2"/>
    <n v="0"/>
    <s v="NA"/>
    <n v="0"/>
    <n v="0"/>
    <n v="0"/>
    <n v="0"/>
    <s v="Chapel Hill"/>
    <s v="NC"/>
    <n v="27514"/>
  </r>
  <r>
    <x v="3"/>
    <x v="0"/>
    <s v="Orange"/>
    <x v="187"/>
    <e v="#VALUE!"/>
    <e v="#VALUE!"/>
    <x v="5"/>
    <e v="#VALUE!"/>
    <e v="#VALUE!"/>
    <e v="#VALUE!"/>
    <e v="#VALUE!"/>
    <e v="#VALUE!"/>
    <e v="#VALUE!"/>
    <e v="#VALUE!"/>
    <x v="3"/>
    <e v="#VALUE!"/>
    <e v="#VALUE!"/>
    <e v="#VALUE!"/>
    <e v="#VALUE!"/>
    <e v="#VALUE!"/>
    <e v="#VALUE!"/>
    <e v="#VALUE!"/>
    <e v="#VALUE!"/>
    <e v="#VALU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FD35F72-EA56-4DC4-AC7E-82082EE5FAF8}" name="PivotTable9"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31:I34" firstHeaderRow="1" firstDataRow="2" firstDataCol="1" rowPageCount="2"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2">
    <i>
      <x/>
    </i>
    <i t="grand">
      <x/>
    </i>
  </rowItems>
  <colFields count="1">
    <field x="15"/>
  </colFields>
  <colItems count="2">
    <i>
      <x/>
    </i>
    <i t="grand">
      <x/>
    </i>
  </colItems>
  <pageFields count="2">
    <pageField fld="2" item="1" hier="-1"/>
    <pageField fld="64" item="1"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52DCFFA-C6E3-4E38-93F5-2E64BAFA3A90}" name="PivotTable14"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1:E76" firstHeaderRow="1" firstDataRow="2" firstDataCol="1" rowPageCount="3" colPageCount="1"/>
  <pivotFields count="24">
    <pivotField axis="axisPage" showAll="0">
      <items count="5">
        <item x="0"/>
        <item x="1"/>
        <item x="2"/>
        <item x="3"/>
        <item t="default"/>
      </items>
    </pivotField>
    <pivotField axis="axisRow" showAll="0">
      <items count="17">
        <item x="15"/>
        <item x="8"/>
        <item x="0"/>
        <item x="9"/>
        <item x="14"/>
        <item x="7"/>
        <item x="3"/>
        <item x="5"/>
        <item x="10"/>
        <item x="11"/>
        <item x="13"/>
        <item x="6"/>
        <item x="2"/>
        <item x="12"/>
        <item x="1"/>
        <item x="4"/>
        <item t="default"/>
      </items>
    </pivotField>
    <pivotField showAll="0"/>
    <pivotField axis="axisPage" multipleItemSelectionAllowed="1" showAll="0">
      <items count="189">
        <item x="44"/>
        <item x="1"/>
        <item x="36"/>
        <item x="168"/>
        <item x="88"/>
        <item x="129"/>
        <item x="130"/>
        <item x="43"/>
        <item x="146"/>
        <item x="109"/>
        <item x="159"/>
        <item x="80"/>
        <item x="45"/>
        <item x="117"/>
        <item x="46"/>
        <item x="7"/>
        <item x="48"/>
        <item x="57"/>
        <item x="171"/>
        <item x="106"/>
        <item x="118"/>
        <item x="119"/>
        <item x="107"/>
        <item x="111"/>
        <item x="112"/>
        <item x="113"/>
        <item x="147"/>
        <item x="148"/>
        <item x="54"/>
        <item x="15"/>
        <item x="89"/>
        <item x="186"/>
        <item x="151"/>
        <item x="162"/>
        <item x="34"/>
        <item x="11"/>
        <item x="26"/>
        <item x="38"/>
        <item x="183"/>
        <item x="2"/>
        <item x="3"/>
        <item x="136"/>
        <item x="120"/>
        <item x="115"/>
        <item x="17"/>
        <item x="173"/>
        <item x="177"/>
        <item x="174"/>
        <item x="9"/>
        <item x="149"/>
        <item x="30"/>
        <item x="72"/>
        <item x="90"/>
        <item x="158"/>
        <item x="99"/>
        <item x="55"/>
        <item x="175"/>
        <item x="14"/>
        <item x="108"/>
        <item x="163"/>
        <item x="56"/>
        <item x="121"/>
        <item x="122"/>
        <item x="123"/>
        <item x="124"/>
        <item x="178"/>
        <item x="138"/>
        <item x="59"/>
        <item x="60"/>
        <item x="135"/>
        <item x="176"/>
        <item x="100"/>
        <item x="132"/>
        <item x="41"/>
        <item x="134"/>
        <item x="91"/>
        <item x="61"/>
        <item x="62"/>
        <item x="104"/>
        <item x="63"/>
        <item x="64"/>
        <item x="125"/>
        <item x="87"/>
        <item x="23"/>
        <item x="156"/>
        <item x="33"/>
        <item x="154"/>
        <item x="141"/>
        <item x="145"/>
        <item x="0"/>
        <item x="37"/>
        <item x="164"/>
        <item x="179"/>
        <item x="93"/>
        <item x="13"/>
        <item x="169"/>
        <item x="101"/>
        <item x="155"/>
        <item x="25"/>
        <item x="58"/>
        <item x="39"/>
        <item x="166"/>
        <item x="161"/>
        <item x="165"/>
        <item x="65"/>
        <item x="140"/>
        <item x="152"/>
        <item x="32"/>
        <item x="66"/>
        <item x="116"/>
        <item x="126"/>
        <item x="67"/>
        <item x="184"/>
        <item x="182"/>
        <item x="181"/>
        <item x="185"/>
        <item x="95"/>
        <item x="150"/>
        <item x="133"/>
        <item x="53"/>
        <item x="83"/>
        <item x="96"/>
        <item x="84"/>
        <item x="153"/>
        <item x="102"/>
        <item x="10"/>
        <item x="68"/>
        <item x="49"/>
        <item x="69"/>
        <item x="70"/>
        <item x="71"/>
        <item x="18"/>
        <item x="131"/>
        <item x="144"/>
        <item x="82"/>
        <item x="142"/>
        <item x="19"/>
        <item x="97"/>
        <item x="172"/>
        <item x="40"/>
        <item x="73"/>
        <item x="74"/>
        <item x="75"/>
        <item x="76"/>
        <item x="77"/>
        <item x="103"/>
        <item x="28"/>
        <item x="127"/>
        <item x="98"/>
        <item x="160"/>
        <item x="27"/>
        <item x="78"/>
        <item x="79"/>
        <item x="51"/>
        <item x="52"/>
        <item x="50"/>
        <item x="92"/>
        <item x="21"/>
        <item x="137"/>
        <item x="47"/>
        <item x="81"/>
        <item x="12"/>
        <item x="170"/>
        <item x="128"/>
        <item x="167"/>
        <item x="110"/>
        <item x="4"/>
        <item x="24"/>
        <item x="29"/>
        <item x="42"/>
        <item x="157"/>
        <item x="22"/>
        <item x="86"/>
        <item x="20"/>
        <item x="8"/>
        <item x="5"/>
        <item x="35"/>
        <item x="6"/>
        <item x="85"/>
        <item x="180"/>
        <item x="143"/>
        <item x="31"/>
        <item x="94"/>
        <item x="16"/>
        <item x="139"/>
        <item x="105"/>
        <item x="114"/>
        <item x="187"/>
        <item t="default"/>
      </items>
    </pivotField>
    <pivotField showAll="0"/>
    <pivotField showAll="0"/>
    <pivotField axis="axisPage" multipleItemSelectionAllowed="1" showAll="0">
      <items count="7">
        <item x="1"/>
        <item h="1" x="4"/>
        <item h="1" x="0"/>
        <item h="1" x="2"/>
        <item x="3"/>
        <item x="5"/>
        <item t="default"/>
      </items>
    </pivotField>
    <pivotField showAll="0"/>
    <pivotField showAll="0"/>
    <pivotField showAll="0"/>
    <pivotField dataField="1" showAll="0"/>
    <pivotField showAll="0"/>
    <pivotField showAll="0"/>
    <pivotField showAll="0"/>
    <pivotField axis="axisCol" showAll="0">
      <items count="5">
        <item x="1"/>
        <item x="2"/>
        <item x="0"/>
        <item x="3"/>
        <item t="default"/>
      </items>
    </pivotField>
    <pivotField showAll="0"/>
    <pivotField showAll="0"/>
    <pivotField showAll="0"/>
    <pivotField showAll="0"/>
    <pivotField showAll="0"/>
    <pivotField showAll="0"/>
    <pivotField showAll="0"/>
    <pivotField showAll="0"/>
    <pivotField showAll="0"/>
  </pivotFields>
  <rowFields count="1">
    <field x="1"/>
  </rowFields>
  <rowItems count="14">
    <i>
      <x v="3"/>
    </i>
    <i>
      <x v="4"/>
    </i>
    <i>
      <x v="5"/>
    </i>
    <i>
      <x v="6"/>
    </i>
    <i>
      <x v="7"/>
    </i>
    <i>
      <x v="8"/>
    </i>
    <i>
      <x v="9"/>
    </i>
    <i>
      <x v="10"/>
    </i>
    <i>
      <x v="11"/>
    </i>
    <i>
      <x v="12"/>
    </i>
    <i>
      <x v="13"/>
    </i>
    <i>
      <x v="14"/>
    </i>
    <i>
      <x v="15"/>
    </i>
    <i t="grand">
      <x/>
    </i>
  </rowItems>
  <colFields count="1">
    <field x="14"/>
  </colFields>
  <colItems count="4">
    <i>
      <x/>
    </i>
    <i>
      <x v="1"/>
    </i>
    <i>
      <x v="2"/>
    </i>
    <i t="grand">
      <x/>
    </i>
  </colItems>
  <pageFields count="3">
    <pageField fld="0" item="1" hier="-1"/>
    <pageField fld="3" hier="-1"/>
    <pageField fld="6" hier="-1"/>
  </pageFields>
  <dataFields count="1">
    <dataField name="Sum of Year-Round Bed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DE38B88-9E74-4D28-AC4A-129C5F49DF99}" name="PivotTable6"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2025">
  <location ref="A145:C151" firstHeaderRow="0" firstDataRow="1" firstDataCol="1" rowPageCount="1" colPageCount="1"/>
  <pivotFields count="94">
    <pivotField showAll="0"/>
    <pivotField showAll="0"/>
    <pivotField axis="axisPage" showAll="0">
      <items count="4">
        <item x="2"/>
        <item x="0"/>
        <item x="1"/>
        <item t="default"/>
      </items>
    </pivotField>
    <pivotField showAll="0"/>
    <pivotField showAll="0"/>
    <pivotField showAll="0"/>
    <pivotField showAll="0">
      <items count="189">
        <item x="44"/>
        <item x="1"/>
        <item x="36"/>
        <item x="169"/>
        <item x="88"/>
        <item x="129"/>
        <item x="130"/>
        <item x="43"/>
        <item x="146"/>
        <item x="109"/>
        <item x="160"/>
        <item x="80"/>
        <item x="45"/>
        <item x="117"/>
        <item x="46"/>
        <item x="7"/>
        <item x="48"/>
        <item x="57"/>
        <item x="172"/>
        <item x="106"/>
        <item x="118"/>
        <item x="119"/>
        <item x="107"/>
        <item x="111"/>
        <item x="112"/>
        <item x="113"/>
        <item x="147"/>
        <item x="148"/>
        <item x="54"/>
        <item x="15"/>
        <item x="89"/>
        <item x="187"/>
        <item x="151"/>
        <item x="163"/>
        <item x="34"/>
        <item x="11"/>
        <item x="26"/>
        <item x="38"/>
        <item x="184"/>
        <item x="2"/>
        <item x="3"/>
        <item x="136"/>
        <item x="120"/>
        <item x="115"/>
        <item x="17"/>
        <item x="174"/>
        <item x="178"/>
        <item x="175"/>
        <item x="9"/>
        <item x="149"/>
        <item x="30"/>
        <item x="72"/>
        <item x="90"/>
        <item x="158"/>
        <item x="99"/>
        <item x="55"/>
        <item x="176"/>
        <item x="14"/>
        <item x="108"/>
        <item x="164"/>
        <item x="56"/>
        <item x="121"/>
        <item x="122"/>
        <item x="123"/>
        <item x="124"/>
        <item x="179"/>
        <item x="138"/>
        <item x="59"/>
        <item x="60"/>
        <item x="135"/>
        <item x="177"/>
        <item x="100"/>
        <item x="132"/>
        <item x="41"/>
        <item x="134"/>
        <item x="91"/>
        <item x="61"/>
        <item x="62"/>
        <item x="104"/>
        <item x="63"/>
        <item x="64"/>
        <item x="125"/>
        <item x="87"/>
        <item x="23"/>
        <item x="156"/>
        <item x="33"/>
        <item x="154"/>
        <item x="141"/>
        <item x="145"/>
        <item x="0"/>
        <item x="37"/>
        <item x="165"/>
        <item x="180"/>
        <item x="93"/>
        <item x="13"/>
        <item x="170"/>
        <item x="101"/>
        <item x="155"/>
        <item x="25"/>
        <item x="58"/>
        <item x="39"/>
        <item x="167"/>
        <item x="162"/>
        <item x="166"/>
        <item x="65"/>
        <item x="140"/>
        <item x="152"/>
        <item x="32"/>
        <item x="66"/>
        <item x="116"/>
        <item x="126"/>
        <item x="67"/>
        <item x="185"/>
        <item x="183"/>
        <item x="182"/>
        <item x="186"/>
        <item x="95"/>
        <item x="150"/>
        <item x="133"/>
        <item x="53"/>
        <item x="83"/>
        <item x="96"/>
        <item x="84"/>
        <item x="153"/>
        <item x="102"/>
        <item x="10"/>
        <item x="68"/>
        <item x="49"/>
        <item x="69"/>
        <item x="70"/>
        <item x="71"/>
        <item x="18"/>
        <item x="131"/>
        <item x="144"/>
        <item x="82"/>
        <item x="142"/>
        <item x="19"/>
        <item x="97"/>
        <item x="173"/>
        <item x="40"/>
        <item x="73"/>
        <item x="74"/>
        <item x="75"/>
        <item x="76"/>
        <item x="77"/>
        <item x="103"/>
        <item x="28"/>
        <item x="127"/>
        <item x="98"/>
        <item x="161"/>
        <item x="27"/>
        <item x="78"/>
        <item x="79"/>
        <item x="51"/>
        <item x="52"/>
        <item x="50"/>
        <item x="92"/>
        <item x="21"/>
        <item x="137"/>
        <item x="47"/>
        <item x="81"/>
        <item x="12"/>
        <item x="171"/>
        <item x="128"/>
        <item x="168"/>
        <item x="110"/>
        <item x="4"/>
        <item x="24"/>
        <item x="29"/>
        <item x="42"/>
        <item x="157"/>
        <item x="22"/>
        <item x="86"/>
        <item x="20"/>
        <item x="159"/>
        <item x="8"/>
        <item x="5"/>
        <item x="35"/>
        <item x="6"/>
        <item x="85"/>
        <item x="181"/>
        <item x="143"/>
        <item x="31"/>
        <item x="94"/>
        <item x="16"/>
        <item x="139"/>
        <item x="105"/>
        <item x="114"/>
        <item t="default"/>
      </items>
    </pivotField>
    <pivotField showAll="0"/>
    <pivotField showAll="0">
      <items count="426">
        <item x="69"/>
        <item x="3"/>
        <item x="54"/>
        <item x="347"/>
        <item x="122"/>
        <item x="299"/>
        <item x="184"/>
        <item x="185"/>
        <item x="68"/>
        <item x="218"/>
        <item x="157"/>
        <item x="353"/>
        <item x="247"/>
        <item x="110"/>
        <item x="108"/>
        <item x="111"/>
        <item x="70"/>
        <item x="170"/>
        <item x="301"/>
        <item x="303"/>
        <item x="302"/>
        <item x="71"/>
        <item x="13"/>
        <item x="19"/>
        <item x="73"/>
        <item x="83"/>
        <item x="171"/>
        <item x="199"/>
        <item x="172"/>
        <item x="160"/>
        <item x="161"/>
        <item x="378"/>
        <item x="153"/>
        <item x="159"/>
        <item x="154"/>
        <item x="200"/>
        <item x="219"/>
        <item x="356"/>
        <item x="223"/>
        <item x="80"/>
        <item x="30"/>
        <item x="164"/>
        <item x="124"/>
        <item x="134"/>
        <item x="423"/>
        <item x="228"/>
        <item x="279"/>
        <item x="52"/>
        <item x="22"/>
        <item x="61"/>
        <item x="135"/>
        <item x="44"/>
        <item x="289"/>
        <item x="222"/>
        <item x="143"/>
        <item x="297"/>
        <item x="132"/>
        <item x="57"/>
        <item x="63"/>
        <item x="418"/>
        <item x="4"/>
        <item x="23"/>
        <item x="5"/>
        <item x="24"/>
        <item x="8"/>
        <item x="207"/>
        <item x="201"/>
        <item x="244"/>
        <item x="173"/>
        <item x="202"/>
        <item x="166"/>
        <item x="47"/>
        <item x="117"/>
        <item x="162"/>
        <item x="32"/>
        <item x="358"/>
        <item x="377"/>
        <item x="359"/>
        <item x="28"/>
        <item x="17"/>
        <item x="224"/>
        <item x="48"/>
        <item x="129"/>
        <item x="99"/>
        <item x="146"/>
        <item x="125"/>
        <item x="239"/>
        <item x="240"/>
        <item x="81"/>
        <item x="360"/>
        <item x="29"/>
        <item x="155"/>
        <item x="280"/>
        <item x="82"/>
        <item x="380"/>
        <item x="204"/>
        <item x="205"/>
        <item x="241"/>
        <item x="242"/>
        <item x="174"/>
        <item x="206"/>
        <item x="225"/>
        <item x="175"/>
        <item x="307"/>
        <item x="176"/>
        <item x="308"/>
        <item x="381"/>
        <item x="243"/>
        <item x="309"/>
        <item x="177"/>
        <item x="383"/>
        <item x="384"/>
        <item x="385"/>
        <item x="386"/>
        <item x="387"/>
        <item x="388"/>
        <item x="389"/>
        <item x="390"/>
        <item x="391"/>
        <item x="392"/>
        <item x="393"/>
        <item x="394"/>
        <item x="396"/>
        <item x="395"/>
        <item x="397"/>
        <item x="398"/>
        <item x="399"/>
        <item x="400"/>
        <item x="401"/>
        <item x="402"/>
        <item x="403"/>
        <item x="404"/>
        <item x="405"/>
        <item x="300"/>
        <item x="311"/>
        <item x="376"/>
        <item x="210"/>
        <item x="85"/>
        <item x="86"/>
        <item x="197"/>
        <item x="361"/>
        <item x="246"/>
        <item x="147"/>
        <item x="189"/>
        <item x="296"/>
        <item x="310"/>
        <item x="65"/>
        <item x="116"/>
        <item x="66"/>
        <item x="144"/>
        <item x="145"/>
        <item x="209"/>
        <item x="229"/>
        <item x="350"/>
        <item x="196"/>
        <item x="126"/>
        <item x="87"/>
        <item x="88"/>
        <item x="195"/>
        <item x="193"/>
        <item x="151"/>
        <item x="194"/>
        <item x="89"/>
        <item x="91"/>
        <item x="90"/>
        <item x="191"/>
        <item x="178"/>
        <item x="293"/>
        <item x="351"/>
        <item x="121"/>
        <item x="58"/>
        <item x="39"/>
        <item x="237"/>
        <item x="294"/>
        <item x="163"/>
        <item x="51"/>
        <item x="131"/>
        <item x="234"/>
        <item x="213"/>
        <item x="217"/>
        <item x="0"/>
        <item x="16"/>
        <item x="6"/>
        <item x="10"/>
        <item x="12"/>
        <item x="1"/>
        <item x="2"/>
        <item x="55"/>
        <item x="281"/>
        <item x="411"/>
        <item x="413"/>
        <item x="407"/>
        <item x="410"/>
        <item x="409"/>
        <item x="412"/>
        <item x="298"/>
        <item x="130"/>
        <item x="26"/>
        <item x="348"/>
        <item x="349"/>
        <item x="148"/>
        <item x="235"/>
        <item x="43"/>
        <item x="42"/>
        <item x="221"/>
        <item x="352"/>
        <item x="84"/>
        <item x="60"/>
        <item x="368"/>
        <item x="372"/>
        <item x="363"/>
        <item x="285"/>
        <item x="288"/>
        <item x="369"/>
        <item x="371"/>
        <item x="365"/>
        <item x="373"/>
        <item x="284"/>
        <item x="367"/>
        <item x="305"/>
        <item x="364"/>
        <item x="283"/>
        <item x="366"/>
        <item x="370"/>
        <item x="287"/>
        <item x="286"/>
        <item x="304"/>
        <item x="250"/>
        <item x="251"/>
        <item x="252"/>
        <item x="269"/>
        <item x="268"/>
        <item x="273"/>
        <item x="274"/>
        <item x="275"/>
        <item x="276"/>
        <item x="277"/>
        <item x="261"/>
        <item x="263"/>
        <item x="270"/>
        <item x="278"/>
        <item x="254"/>
        <item x="255"/>
        <item x="253"/>
        <item x="257"/>
        <item x="256"/>
        <item x="260"/>
        <item x="266"/>
        <item x="267"/>
        <item x="271"/>
        <item x="272"/>
        <item x="258"/>
        <item x="259"/>
        <item x="262"/>
        <item x="264"/>
        <item x="265"/>
        <item x="282"/>
        <item x="92"/>
        <item x="315"/>
        <item x="333"/>
        <item x="340"/>
        <item x="316"/>
        <item x="212"/>
        <item x="317"/>
        <item x="318"/>
        <item x="334"/>
        <item x="382"/>
        <item x="314"/>
        <item x="335"/>
        <item x="319"/>
        <item x="336"/>
        <item x="341"/>
        <item x="320"/>
        <item x="321"/>
        <item x="322"/>
        <item x="323"/>
        <item x="324"/>
        <item x="325"/>
        <item x="326"/>
        <item x="337"/>
        <item x="327"/>
        <item x="328"/>
        <item x="338"/>
        <item x="329"/>
        <item x="330"/>
        <item x="339"/>
        <item x="331"/>
        <item x="332"/>
        <item x="231"/>
        <item x="230"/>
        <item x="50"/>
        <item x="186"/>
        <item x="93"/>
        <item x="168"/>
        <item x="179"/>
        <item x="94"/>
        <item x="421"/>
        <item x="415"/>
        <item x="416"/>
        <item x="424"/>
        <item x="420"/>
        <item x="417"/>
        <item x="414"/>
        <item x="419"/>
        <item x="422"/>
        <item x="136"/>
        <item x="226"/>
        <item x="192"/>
        <item x="79"/>
        <item x="182"/>
        <item x="113"/>
        <item x="137"/>
        <item x="190"/>
        <item x="115"/>
        <item x="290"/>
        <item x="362"/>
        <item x="233"/>
        <item x="149"/>
        <item x="180"/>
        <item x="20"/>
        <item x="21"/>
        <item x="95"/>
        <item x="74"/>
        <item x="96"/>
        <item x="97"/>
        <item x="98"/>
        <item x="33"/>
        <item x="248"/>
        <item x="187"/>
        <item x="188"/>
        <item x="306"/>
        <item x="216"/>
        <item x="112"/>
        <item x="214"/>
        <item x="291"/>
        <item x="34"/>
        <item x="41"/>
        <item x="198"/>
        <item x="123"/>
        <item x="138"/>
        <item x="357"/>
        <item x="62"/>
        <item x="406"/>
        <item x="100"/>
        <item x="379"/>
        <item x="101"/>
        <item x="102"/>
        <item x="103"/>
        <item x="139"/>
        <item x="104"/>
        <item x="150"/>
        <item x="181"/>
        <item x="46"/>
        <item x="140"/>
        <item x="249"/>
        <item x="59"/>
        <item x="45"/>
        <item x="105"/>
        <item x="37"/>
        <item x="220"/>
        <item x="106"/>
        <item x="107"/>
        <item x="76"/>
        <item x="77"/>
        <item x="78"/>
        <item x="227"/>
        <item x="75"/>
        <item x="142"/>
        <item x="127"/>
        <item x="208"/>
        <item x="72"/>
        <item x="128"/>
        <item x="109"/>
        <item x="118"/>
        <item x="25"/>
        <item x="354"/>
        <item x="355"/>
        <item x="183"/>
        <item x="295"/>
        <item x="158"/>
        <item x="232"/>
        <item x="7"/>
        <item x="40"/>
        <item x="64"/>
        <item x="156"/>
        <item x="203"/>
        <item x="67"/>
        <item x="238"/>
        <item x="292"/>
        <item x="38"/>
        <item x="167"/>
        <item x="165"/>
        <item x="141"/>
        <item x="120"/>
        <item x="169"/>
        <item x="36"/>
        <item x="35"/>
        <item x="245"/>
        <item x="14"/>
        <item x="18"/>
        <item x="15"/>
        <item x="9"/>
        <item x="56"/>
        <item x="114"/>
        <item x="53"/>
        <item x="11"/>
        <item x="119"/>
        <item x="408"/>
        <item x="27"/>
        <item x="215"/>
        <item x="49"/>
        <item x="133"/>
        <item x="31"/>
        <item x="375"/>
        <item x="342"/>
        <item x="313"/>
        <item x="343"/>
        <item x="345"/>
        <item x="312"/>
        <item x="344"/>
        <item x="211"/>
        <item x="236"/>
        <item x="346"/>
        <item x="374"/>
        <item x="152"/>
        <item t="default"/>
      </items>
    </pivotField>
    <pivotField showAll="0"/>
    <pivotField showAll="0"/>
    <pivotField numFmtId="15" showAll="0"/>
    <pivotField axis="axisRow" showAll="0">
      <items count="6">
        <item x="1"/>
        <item x="4"/>
        <item x="0"/>
        <item x="2"/>
        <item x="3"/>
        <item t="default"/>
      </items>
    </pivotField>
    <pivotField showAll="0"/>
    <pivotField showAll="0"/>
    <pivotField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numFmtId="15" showAll="0"/>
    <pivotField showAll="0"/>
    <pivotField showAll="0"/>
    <pivotField showAll="0"/>
    <pivotField showAll="0"/>
    <pivotField showAll="0"/>
  </pivotFields>
  <rowFields count="1">
    <field x="12"/>
  </rowFields>
  <rowItems count="6">
    <i>
      <x/>
    </i>
    <i>
      <x v="1"/>
    </i>
    <i>
      <x v="2"/>
    </i>
    <i>
      <x v="3"/>
    </i>
    <i>
      <x v="4"/>
    </i>
    <i t="grand">
      <x/>
    </i>
  </rowItems>
  <colFields count="1">
    <field x="-2"/>
  </colFields>
  <colItems count="2">
    <i>
      <x/>
    </i>
    <i i="1">
      <x v="1"/>
    </i>
  </colItems>
  <pageFields count="1">
    <pageField fld="2" item="1" hier="-1"/>
  </pageFields>
  <dataFields count="2">
    <dataField name="Sum of Pit Count" fld="86" baseField="0" baseItem="0"/>
    <dataField name="Sum of Total Beds" fld="8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D1662D3-FADA-4B89-91F9-BF73A0BD0D77}" name="PivotTable10"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1:E38" firstHeaderRow="1" firstDataRow="2" firstDataCol="1" rowPageCount="1"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6">
    <i>
      <x/>
    </i>
    <i>
      <x v="1"/>
    </i>
    <i>
      <x v="2"/>
    </i>
    <i>
      <x v="3"/>
    </i>
    <i>
      <x v="4"/>
    </i>
    <i t="grand">
      <x/>
    </i>
  </rowItems>
  <colFields count="1">
    <field x="15"/>
  </colFields>
  <colItems count="4">
    <i>
      <x/>
    </i>
    <i>
      <x v="1"/>
    </i>
    <i>
      <x v="2"/>
    </i>
    <i t="grand">
      <x/>
    </i>
  </colItems>
  <pageFields count="1">
    <pageField fld="2" item="1"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1574F7D1-91CA-4CD0-8C53-EE6B5B2DC1A9}" name="PivotTable11"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47:O51" firstHeaderRow="1" firstDataRow="2" firstDataCol="1" rowPageCount="3"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axis="axisPage" showAll="0">
      <items count="4">
        <item x="1"/>
        <item x="2"/>
        <item x="0"/>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3">
    <i>
      <x/>
    </i>
    <i>
      <x v="3"/>
    </i>
    <i t="grand">
      <x/>
    </i>
  </rowItems>
  <colFields count="1">
    <field x="15"/>
  </colFields>
  <colItems count="3">
    <i>
      <x v="1"/>
    </i>
    <i>
      <x v="2"/>
    </i>
    <i t="grand">
      <x/>
    </i>
  </colItems>
  <pageFields count="3">
    <pageField fld="2" item="0" hier="-1"/>
    <pageField fld="18" item="0" hier="-1"/>
    <pageField fld="64" item="0"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BEF56D-BB6C-4616-B57B-D0AAD0E984BC}" name="PivotTable5"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2:C138" firstHeaderRow="0" firstDataRow="1" firstDataCol="1" rowPageCount="1" colPageCount="1"/>
  <pivotFields count="94">
    <pivotField showAll="0"/>
    <pivotField showAll="0"/>
    <pivotField axis="axisPage" showAll="0">
      <items count="4">
        <item x="2"/>
        <item x="0"/>
        <item x="1"/>
        <item t="default"/>
      </items>
    </pivotField>
    <pivotField showAll="0"/>
    <pivotField showAll="0"/>
    <pivotField showAll="0"/>
    <pivotField axis="axisRow" showAll="0">
      <items count="189">
        <item x="44"/>
        <item x="1"/>
        <item x="36"/>
        <item x="169"/>
        <item x="88"/>
        <item x="129"/>
        <item x="130"/>
        <item x="43"/>
        <item x="146"/>
        <item x="109"/>
        <item x="160"/>
        <item x="80"/>
        <item x="45"/>
        <item x="117"/>
        <item x="46"/>
        <item x="7"/>
        <item x="48"/>
        <item x="57"/>
        <item x="172"/>
        <item x="106"/>
        <item x="118"/>
        <item x="119"/>
        <item x="107"/>
        <item x="111"/>
        <item x="112"/>
        <item x="113"/>
        <item x="147"/>
        <item x="148"/>
        <item x="54"/>
        <item x="15"/>
        <item x="89"/>
        <item x="187"/>
        <item x="151"/>
        <item x="163"/>
        <item x="34"/>
        <item x="11"/>
        <item x="26"/>
        <item x="38"/>
        <item x="184"/>
        <item x="2"/>
        <item x="3"/>
        <item x="136"/>
        <item x="120"/>
        <item x="115"/>
        <item x="17"/>
        <item x="174"/>
        <item x="178"/>
        <item x="175"/>
        <item x="9"/>
        <item x="149"/>
        <item x="30"/>
        <item x="72"/>
        <item x="90"/>
        <item x="158"/>
        <item x="99"/>
        <item x="55"/>
        <item x="176"/>
        <item x="14"/>
        <item x="108"/>
        <item x="164"/>
        <item x="56"/>
        <item x="121"/>
        <item x="122"/>
        <item x="123"/>
        <item x="124"/>
        <item x="179"/>
        <item x="138"/>
        <item x="59"/>
        <item x="60"/>
        <item x="135"/>
        <item x="177"/>
        <item x="100"/>
        <item x="132"/>
        <item x="41"/>
        <item x="134"/>
        <item x="91"/>
        <item x="61"/>
        <item x="62"/>
        <item x="104"/>
        <item x="63"/>
        <item x="64"/>
        <item x="125"/>
        <item x="87"/>
        <item x="23"/>
        <item x="156"/>
        <item x="33"/>
        <item x="154"/>
        <item x="141"/>
        <item x="145"/>
        <item x="0"/>
        <item x="37"/>
        <item x="165"/>
        <item x="180"/>
        <item x="93"/>
        <item x="13"/>
        <item x="170"/>
        <item x="101"/>
        <item x="155"/>
        <item x="25"/>
        <item x="58"/>
        <item x="39"/>
        <item x="167"/>
        <item x="162"/>
        <item x="166"/>
        <item x="65"/>
        <item x="140"/>
        <item x="152"/>
        <item x="32"/>
        <item x="66"/>
        <item x="116"/>
        <item x="126"/>
        <item x="67"/>
        <item x="185"/>
        <item x="183"/>
        <item x="182"/>
        <item x="186"/>
        <item x="95"/>
        <item x="150"/>
        <item x="133"/>
        <item x="53"/>
        <item x="83"/>
        <item x="96"/>
        <item x="84"/>
        <item x="153"/>
        <item x="102"/>
        <item x="10"/>
        <item x="68"/>
        <item x="49"/>
        <item x="69"/>
        <item x="70"/>
        <item x="71"/>
        <item x="18"/>
        <item x="131"/>
        <item x="144"/>
        <item x="82"/>
        <item x="142"/>
        <item x="19"/>
        <item x="97"/>
        <item x="173"/>
        <item x="40"/>
        <item x="73"/>
        <item x="74"/>
        <item x="75"/>
        <item x="76"/>
        <item x="77"/>
        <item x="103"/>
        <item x="28"/>
        <item x="127"/>
        <item x="98"/>
        <item x="161"/>
        <item x="27"/>
        <item x="78"/>
        <item x="79"/>
        <item x="51"/>
        <item x="52"/>
        <item x="50"/>
        <item x="92"/>
        <item x="21"/>
        <item x="137"/>
        <item x="47"/>
        <item x="81"/>
        <item x="12"/>
        <item x="171"/>
        <item x="128"/>
        <item x="168"/>
        <item x="110"/>
        <item x="4"/>
        <item x="24"/>
        <item x="29"/>
        <item x="42"/>
        <item x="157"/>
        <item x="22"/>
        <item x="86"/>
        <item x="20"/>
        <item x="159"/>
        <item x="8"/>
        <item x="5"/>
        <item x="35"/>
        <item x="6"/>
        <item x="85"/>
        <item x="181"/>
        <item x="143"/>
        <item x="31"/>
        <item x="94"/>
        <item x="16"/>
        <item x="139"/>
        <item x="105"/>
        <item x="114"/>
        <item t="default"/>
      </items>
    </pivotField>
    <pivotField showAll="0"/>
    <pivotField showAll="0"/>
    <pivotField showAll="0"/>
    <pivotField showAll="0"/>
    <pivotField numFmtId="15" showAll="0"/>
    <pivotField showAll="0">
      <items count="6">
        <item x="1"/>
        <item x="4"/>
        <item x="0"/>
        <item x="2"/>
        <item x="3"/>
        <item t="default"/>
      </items>
    </pivotField>
    <pivotField showAll="0"/>
    <pivotField showAll="0"/>
    <pivotField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numFmtId="15" showAll="0"/>
    <pivotField showAll="0"/>
    <pivotField showAll="0"/>
    <pivotField showAll="0"/>
    <pivotField showAll="0"/>
    <pivotField showAll="0"/>
  </pivotFields>
  <rowFields count="1">
    <field x="6"/>
  </rowFields>
  <rowItems count="16">
    <i>
      <x v="1"/>
    </i>
    <i>
      <x v="15"/>
    </i>
    <i>
      <x v="35"/>
    </i>
    <i>
      <x v="39"/>
    </i>
    <i>
      <x v="40"/>
    </i>
    <i>
      <x v="48"/>
    </i>
    <i>
      <x v="57"/>
    </i>
    <i>
      <x v="89"/>
    </i>
    <i>
      <x v="94"/>
    </i>
    <i>
      <x v="125"/>
    </i>
    <i>
      <x v="161"/>
    </i>
    <i>
      <x v="166"/>
    </i>
    <i>
      <x v="175"/>
    </i>
    <i>
      <x v="176"/>
    </i>
    <i>
      <x v="178"/>
    </i>
    <i t="grand">
      <x/>
    </i>
  </rowItems>
  <colFields count="1">
    <field x="-2"/>
  </colFields>
  <colItems count="2">
    <i>
      <x/>
    </i>
    <i i="1">
      <x v="1"/>
    </i>
  </colItems>
  <pageFields count="1">
    <pageField fld="2" item="1" hier="-1"/>
  </pageFields>
  <dataFields count="2">
    <dataField name="Sum of Pit Count" fld="86" baseField="0" baseItem="0"/>
    <dataField name="Sum of Total Beds" fld="8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33DE032-B385-4D39-9113-C166AD6C4058}" name="PivotTable8"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1:N34" firstHeaderRow="1" firstDataRow="2" firstDataCol="1" rowPageCount="3"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axis="axisPage" showAll="0">
      <items count="4">
        <item x="1"/>
        <item x="2"/>
        <item x="0"/>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2">
    <i>
      <x v="3"/>
    </i>
    <i t="grand">
      <x/>
    </i>
  </rowItems>
  <colFields count="1">
    <field x="15"/>
  </colFields>
  <colItems count="2">
    <i>
      <x v="2"/>
    </i>
    <i t="grand">
      <x/>
    </i>
  </colItems>
  <pageFields count="3">
    <pageField fld="2" item="1" hier="-1"/>
    <pageField fld="18" item="0" hier="-1"/>
    <pageField fld="64" item="0"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B7E52FA-6E5D-457C-96D8-5EB5508DC948}" name="PivotTable2"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E23" firstHeaderRow="1" firstDataRow="2" firstDataCol="1" rowPageCount="1"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6">
    <i>
      <x/>
    </i>
    <i>
      <x v="1"/>
    </i>
    <i>
      <x v="2"/>
    </i>
    <i>
      <x v="3"/>
    </i>
    <i>
      <x v="4"/>
    </i>
    <i t="grand">
      <x/>
    </i>
  </rowItems>
  <colFields count="1">
    <field x="15"/>
  </colFields>
  <colItems count="4">
    <i>
      <x/>
    </i>
    <i>
      <x v="1"/>
    </i>
    <i>
      <x v="2"/>
    </i>
    <i t="grand">
      <x/>
    </i>
  </colItems>
  <pageFields count="1">
    <pageField fld="2" item="2"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EEEE163-FC0F-451D-ACF0-CE7A8961DCAC}" name="PivotTable13"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7:E54" firstHeaderRow="1" firstDataRow="2" firstDataCol="1" rowPageCount="1"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6">
    <i>
      <x/>
    </i>
    <i>
      <x v="1"/>
    </i>
    <i>
      <x v="2"/>
    </i>
    <i>
      <x v="3"/>
    </i>
    <i>
      <x v="4"/>
    </i>
    <i t="grand">
      <x/>
    </i>
  </rowItems>
  <colFields count="1">
    <field x="15"/>
  </colFields>
  <colItems count="4">
    <i>
      <x/>
    </i>
    <i>
      <x v="1"/>
    </i>
    <i>
      <x v="2"/>
    </i>
    <i t="grand">
      <x/>
    </i>
  </colItems>
  <pageFields count="1">
    <pageField fld="2" item="0"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2DF9703-99CC-4462-8FDE-6F9034BEBAD9}" name="PivotTable3"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16:J21" firstHeaderRow="1" firstDataRow="2" firstDataCol="1" rowPageCount="2"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4">
    <i>
      <x/>
    </i>
    <i>
      <x v="3"/>
    </i>
    <i>
      <x v="4"/>
    </i>
    <i t="grand">
      <x/>
    </i>
  </rowItems>
  <colFields count="1">
    <field x="15"/>
  </colFields>
  <colItems count="3">
    <i>
      <x/>
    </i>
    <i>
      <x v="1"/>
    </i>
    <i t="grand">
      <x/>
    </i>
  </colItems>
  <pageFields count="2">
    <pageField fld="2" item="2" hier="-1"/>
    <pageField fld="64" item="1"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BD503C4-1124-43D7-93B6-64E466842925}" name="PivotTable12"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47:I50" firstHeaderRow="1" firstDataRow="2" firstDataCol="1" rowPageCount="2"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2">
    <i>
      <x/>
    </i>
    <i t="grand">
      <x/>
    </i>
  </rowItems>
  <colFields count="1">
    <field x="15"/>
  </colFields>
  <colItems count="2">
    <i>
      <x/>
    </i>
    <i t="grand">
      <x/>
    </i>
  </colItems>
  <pageFields count="2">
    <pageField fld="2" item="0" hier="-1"/>
    <pageField fld="64" item="1"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5852271-85EF-4253-B0DF-B40E8929CC52}" name="PivotTable4"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16:N19" firstHeaderRow="1" firstDataRow="2" firstDataCol="1" rowPageCount="3"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axis="axisPage" showAll="0">
      <items count="4">
        <item x="1"/>
        <item x="2"/>
        <item x="0"/>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2">
    <i>
      <x/>
    </i>
    <i t="grand">
      <x/>
    </i>
  </rowItems>
  <colFields count="1">
    <field x="15"/>
  </colFields>
  <colItems count="2">
    <i>
      <x/>
    </i>
    <i t="grand">
      <x/>
    </i>
  </colItems>
  <pageFields count="3">
    <pageField fld="2" item="2" hier="-1"/>
    <pageField fld="18" item="0" hier="-1"/>
    <pageField fld="64" item="0"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D2941C5-5F26-4052-85D0-A41A788778B3}" name="PivotTable1" cacheId="8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E11" firstHeaderRow="1" firstDataRow="2" firstDataCol="1" rowPageCount="1" colPageCount="1"/>
  <pivotFields count="94">
    <pivotField showAll="0"/>
    <pivotField showAll="0"/>
    <pivotField axis="axisPage" showAll="0">
      <items count="4">
        <item x="2"/>
        <item x="0"/>
        <item x="1"/>
        <item t="default"/>
      </items>
    </pivotField>
    <pivotField showAll="0"/>
    <pivotField showAll="0"/>
    <pivotField showAll="0"/>
    <pivotField showAll="0"/>
    <pivotField showAll="0"/>
    <pivotField showAll="0"/>
    <pivotField showAll="0"/>
    <pivotField showAll="0"/>
    <pivotField numFmtId="15" showAll="0"/>
    <pivotField axis="axisRow" showAll="0">
      <items count="6">
        <item x="1"/>
        <item x="4"/>
        <item x="0"/>
        <item x="2"/>
        <item x="3"/>
        <item t="default"/>
      </items>
    </pivotField>
    <pivotField showAll="0"/>
    <pivotField showAll="0"/>
    <pivotField axis="axisCol" showAll="0">
      <items count="4">
        <item x="1"/>
        <item x="2"/>
        <item x="0"/>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numFmtId="15" showAll="0"/>
    <pivotField showAll="0"/>
    <pivotField showAll="0"/>
    <pivotField showAll="0"/>
    <pivotField showAll="0"/>
    <pivotField showAll="0"/>
  </pivotFields>
  <rowFields count="1">
    <field x="12"/>
  </rowFields>
  <rowItems count="6">
    <i>
      <x/>
    </i>
    <i>
      <x v="1"/>
    </i>
    <i>
      <x v="2"/>
    </i>
    <i>
      <x v="3"/>
    </i>
    <i>
      <x v="4"/>
    </i>
    <i t="grand">
      <x/>
    </i>
  </rowItems>
  <colFields count="1">
    <field x="15"/>
  </colFields>
  <colItems count="4">
    <i>
      <x/>
    </i>
    <i>
      <x v="1"/>
    </i>
    <i>
      <x v="2"/>
    </i>
    <i t="grand">
      <x/>
    </i>
  </colItems>
  <pageFields count="1">
    <pageField fld="2" item="1" hier="-1"/>
  </pageFields>
  <dataFields count="1">
    <dataField name="Sum of Year-Round Beds" fld="8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C" xr10:uid="{6C87F230-375D-4736-B5A1-AEC072D69B65}" sourceName="CoC">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_Name" xr10:uid="{E2270B52-09F6-4DA6-B124-1AB619311047}" sourceName="Organization Name">
  <extLst>
    <x:ext xmlns:x15="http://schemas.microsoft.com/office/spreadsheetml/2010/11/main" uri="{2F2917AC-EB37-4324-AD4E-5DD8C200BD13}">
      <x15:tableSlicerCache tableId="2"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_Type" xr10:uid="{F9DC5185-68E4-47CB-B1D5-F1410231B76B}" sourceName="Project Type">
  <extLst>
    <x:ext xmlns:x15="http://schemas.microsoft.com/office/spreadsheetml/2010/11/main" uri="{2F2917AC-EB37-4324-AD4E-5DD8C200BD13}">
      <x15:tableSlicerCache tableId="2"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MIS_Participating" xr10:uid="{39FE964A-E4A2-4DEC-A621-A03EE3A62CC4}" sourceName="HMIS Participating">
  <extLst>
    <x:ext xmlns:x15="http://schemas.microsoft.com/office/spreadsheetml/2010/11/main" uri="{2F2917AC-EB37-4324-AD4E-5DD8C200BD13}">
      <x15:tableSlicerCache tableId="2"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DB5883AB-54F6-4A4A-B8E7-1E17927F7DBF}" sourceName="Region">
  <extLst>
    <x:ext xmlns:x15="http://schemas.microsoft.com/office/spreadsheetml/2010/11/main" uri="{2F2917AC-EB37-4324-AD4E-5DD8C200BD13}">
      <x15:tableSlicerCache tableId="2" column="2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C" xr10:uid="{F2C2883B-A1D4-4C60-91FC-82DBF3C50DF1}" cache="Slicer_CoC" caption="CoC" rowHeight="251883"/>
  <slicer name="Organization Name" xr10:uid="{B6A52D1F-5005-49A7-B255-E4445221B961}" cache="Slicer_Organization_Name" caption="Organization Name" rowHeight="251883"/>
  <slicer name="Project Type" xr10:uid="{20446C1E-E4A5-46AE-89A4-64B7086A6E7B}" cache="Slicer_Project_Type" caption="Project Type" rowHeight="251883"/>
  <slicer name="HMIS Participating" xr10:uid="{9B943B80-110A-4847-98FB-606341FBFE81}" cache="Slicer_HMIS_Participating" caption="HMIS Participating" rowHeight="251883"/>
  <slicer name="Region" xr10:uid="{4EC66AC1-D837-49BC-B4C9-38FAC9442B0A}" cache="Slicer_Region" caption="Region"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55C435-9D47-4EBF-B027-86814C7932A3}" name="Table2" displayName="Table2" ref="B1:Z426" totalsRowShown="0" headerRowDxfId="7" headerRowBorderDxfId="6" tableBorderDxfId="5">
  <autoFilter ref="B1:Z426" xr:uid="{5655C435-9D47-4EBF-B027-86814C7932A3}"/>
  <tableColumns count="25">
    <tableColumn id="1" xr3:uid="{F749CCD7-55F7-4046-BAEE-81D005213BDA}" name="CoC">
      <calculatedColumnFormula>Table1[[#This Row],[CoC]]</calculatedColumnFormula>
    </tableColumn>
    <tableColumn id="23" xr3:uid="{6F11717C-6DB3-4ADE-811B-155343DC2A8F}" name="Region"/>
    <tableColumn id="24" xr3:uid="{D1EFC764-DFCB-42FF-9986-CA469958C6D9}" name="County"/>
    <tableColumn id="2" xr3:uid="{8C07165D-21E9-462E-97E8-9FB35C95EAEF}" name="Organization Name">
      <calculatedColumnFormula>Table1[[#This Row],[Organization Name]]</calculatedColumnFormula>
    </tableColumn>
    <tableColumn id="3" xr3:uid="{682AD65C-CCD5-40AD-AF48-54BB879704AA}" name="Project Name">
      <calculatedColumnFormula>Table1[[#This Row],[Project Name]]</calculatedColumnFormula>
    </tableColumn>
    <tableColumn id="4" xr3:uid="{9DFA0289-00F0-4E32-BBF1-DC10917C3A56}" name="HMIS Project ID">
      <calculatedColumnFormula>Table1[[#This Row],[HMIS Project ID]]</calculatedColumnFormula>
    </tableColumn>
    <tableColumn id="5" xr3:uid="{83BCF16F-9C8C-4478-A7AB-04D25AE405EA}" name="Project Type">
      <calculatedColumnFormula>Table1[[#This Row],[Project Type]]</calculatedColumnFormula>
    </tableColumn>
    <tableColumn id="16" xr3:uid="{B6E7C1EC-DC5F-4903-8563-07CF9BB3B662}" name="Beds for Families w/ Children">
      <calculatedColumnFormula>Table1[[#This Row],[Beds HH w/ Children]]</calculatedColumnFormula>
    </tableColumn>
    <tableColumn id="17" xr3:uid="{53B4BAE7-0E07-416F-A15F-9B5BB65BD916}" name="Rooms for Families w/ Children">
      <calculatedColumnFormula>Table1[[#This Row],[Units HH w/ Children]]</calculatedColumnFormula>
    </tableColumn>
    <tableColumn id="18" xr3:uid="{6D8EC477-9B9E-4C15-91FC-EF14B53CAEF6}" name="Beds for Adults Only">
      <calculatedColumnFormula>Table1[[#This Row],[Beds HH w/o Children]]</calculatedColumnFormula>
    </tableColumn>
    <tableColumn id="19" xr3:uid="{2FBD5419-836D-47FB-A647-A35C06B1FF5B}" name="Year-Round Beds">
      <calculatedColumnFormula>Table1[[#This Row],[Year-Round Beds]]</calculatedColumnFormula>
    </tableColumn>
    <tableColumn id="20" xr3:uid="{D90A87FF-BC8B-469D-9694-26B1EBCAF34B}" name="Overflow Beds">
      <calculatedColumnFormula>Table1[[#This Row],[O/V Beds]]</calculatedColumnFormula>
    </tableColumn>
    <tableColumn id="21" xr3:uid="{CBC9FC6F-4084-4C1F-9B02-A79CA71B6755}" name="Pit Count">
      <calculatedColumnFormula>Table1[[#This Row],[Pit Count]]</calculatedColumnFormula>
    </tableColumn>
    <tableColumn id="22" xr3:uid="{B885F9A7-13A1-43A6-9F94-8235070FA1F2}" name="Total Beds">
      <calculatedColumnFormula>Table1[[#This Row],[Total Beds]]</calculatedColumnFormula>
    </tableColumn>
    <tableColumn id="7" xr3:uid="{CF85A1E7-8E19-4C75-B702-F1E17CD98959}" name="HMIS Participating">
      <calculatedColumnFormula>Table1[[#This Row],[HMIS Participating]]</calculatedColumnFormula>
    </tableColumn>
    <tableColumn id="10" xr3:uid="{24CEA1C2-6819-4F82-867F-0B7470E0D642}" name="Victim Service Provider">
      <calculatedColumnFormula>Table1[[#This Row],[Victim Service Provider]]</calculatedColumnFormula>
    </tableColumn>
    <tableColumn id="8" xr3:uid="{F8454424-67D6-48CC-AA65-CC7362AB4903}" name="Target Population">
      <calculatedColumnFormula>Table1[[#This Row],[Target Population]]</calculatedColumnFormula>
    </tableColumn>
    <tableColumn id="9" xr3:uid="{DD481E28-34BB-4F22-A6D8-163C56885A4E}" name="federalFundingOtherSpecify">
      <calculatedColumnFormula>Table1[[#This Row],[federalFundingOtherSpecify]]</calculatedColumnFormula>
    </tableColumn>
    <tableColumn id="6" xr3:uid="{124619CF-AA8D-45EA-B5C4-E00BBEDBD55F}" name="Bed Type">
      <calculatedColumnFormula>Table1[[#This Row],[Bed Type]]</calculatedColumnFormula>
    </tableColumn>
    <tableColumn id="11" xr3:uid="{65DBBDB6-C089-490E-9180-51B447967988}" name="address1">
      <calculatedColumnFormula>Table1[[#This Row],[address1]]</calculatedColumnFormula>
    </tableColumn>
    <tableColumn id="12" xr3:uid="{4323622C-EC72-4157-A42E-3094A2C49CC2}" name="address2">
      <calculatedColumnFormula>Table1[[#This Row],[address2]]</calculatedColumnFormula>
    </tableColumn>
    <tableColumn id="13" xr3:uid="{A5B65778-97DB-4AF1-8207-16832B315C86}" name="city">
      <calculatedColumnFormula>Table1[[#This Row],[city]]</calculatedColumnFormula>
    </tableColumn>
    <tableColumn id="14" xr3:uid="{E7CB687C-E085-4594-B6C4-62DD5AF71A9C}" name="state">
      <calculatedColumnFormula>Table1[[#This Row],[state]]</calculatedColumnFormula>
    </tableColumn>
    <tableColumn id="15" xr3:uid="{755F3274-7A8A-4CE6-8294-0BC151B5B7CE}" name="zip">
      <calculatedColumnFormula>Table1[[#This Row],[zip]]</calculatedColumnFormula>
    </tableColumn>
    <tableColumn id="25" xr3:uid="{9FE9F323-3F5F-444A-B5AB-53B71576ABCC}" name="Seasonal" dataDxfId="4">
      <calculatedColumnFormula>Table1[[#This Row],[Total Seasonal Beds]]</calculatedColumnFormula>
    </tableColumn>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9E88EE-E42F-4954-B45F-E5835D47BF06}" name="Table1" displayName="Table1" ref="B1:CQ426" totalsRowShown="0">
  <autoFilter ref="B1:CQ426" xr:uid="{30B1417E-F46D-4948-9792-E963E4F1CF97}">
    <filterColumn colId="8">
      <filters>
        <filter val="Charles George VAMC - Burke County - HUD-VASH - VA"/>
        <filter val="Charles George VAMC - Caldwell County - HUD-VASH - VA"/>
        <filter val="Charles George VAMC - Catawba County - HUD-VASH - VA"/>
        <filter val="Charles George VAMC - Haywood County - HUD-VASH - VA"/>
        <filter val="Charles George VAMC - Henderson County - HUD-VASH - VA"/>
        <filter val="Charles George VAMC - Hertford County - HUD-VASH - VA"/>
        <filter val="Charles George VAMC - Madison County - HUD-VASH - VA"/>
        <filter val="Charles George VAMC - McDowell County - HUD-VASH - VA"/>
        <filter val="Charles George VAMC - Rutherford County - HUD-VASH - VA"/>
        <filter val="Charles George VAMC - Transylvania County - HUD-VASH - VA"/>
        <filter val="Salvation Army of Hickory - Catawba County - Brigadiers Charles and Evelyn Sams Men's TH - Private"/>
        <filter val="Sipe's Orchard Home - Catawba County - Transitional Housing for Youth - TH - Private"/>
      </filters>
    </filterColumn>
  </autoFilter>
  <tableColumns count="94">
    <tableColumn id="1" xr3:uid="{326D67B2-8591-44BB-A1FC-7863F08765E1}" name="Row #"/>
    <tableColumn id="2" xr3:uid="{2986466B-9F25-41F0-B555-D3B5EC2823DE}" name="CocState"/>
    <tableColumn id="3" xr3:uid="{CCBD1E3B-27A1-42E2-AC08-86A2D28551A6}" name="CoC"/>
    <tableColumn id="4" xr3:uid="{C0319336-B835-4A27-8ECF-6F6F021B1377}" name="HudNum"/>
    <tableColumn id="5" xr3:uid="{9156822D-17ED-45D6-9496-C5AAEBB29867}" name="Status"/>
    <tableColumn id="6" xr3:uid="{3645C3F7-DB49-4041-891A-825704782492}" name="Year"/>
    <tableColumn id="7" xr3:uid="{C54A60E1-027B-4D35-8D91-2D7FFD0DED85}" name="Organization Name"/>
    <tableColumn id="8" xr3:uid="{1F3A38A4-07D2-4B94-9FEB-8560A2D4202C}" name="HMIS Org ID"/>
    <tableColumn id="9" xr3:uid="{635B2848-1ECA-4A16-8807-BDAF6B00B991}" name="Project Name"/>
    <tableColumn id="10" xr3:uid="{FA0FB18B-08FA-4A12-B05B-FB7434201AA1}" name="Common Name"/>
    <tableColumn id="11" xr3:uid="{996E018B-03B6-4AA6-BCE0-E425F18082A3}" name="HMIS Project ID"/>
    <tableColumn id="12" xr3:uid="{230DDF0E-DE98-453C-A2A6-16E038E904FA}" name="HIC Date" dataDxfId="3"/>
    <tableColumn id="13" xr3:uid="{DBDDC516-3ED8-4F3C-9D16-B9AD843B5B21}" name="Project Type"/>
    <tableColumn id="14" xr3:uid="{F623669B-3E54-4B98-949D-05263E9EF831}" name="Bed Type"/>
    <tableColumn id="15" xr3:uid="{B35D3A0D-00BA-4A5B-A59D-D0B34BA209A8}" name="Geocode"/>
    <tableColumn id="16" xr3:uid="{94E7900B-A9E4-4A26-B74D-0542EB2D8B6F}" name="HMIS Participating"/>
    <tableColumn id="17" xr3:uid="{8D4EEB17-8192-4BD5-92FD-2A494EF22851}" name="Inventory Type"/>
    <tableColumn id="18" xr3:uid="{8680FEC5-61E3-407E-86DB-872117CC7FD7}" name="Inventory Start Date" dataDxfId="2"/>
    <tableColumn id="19" xr3:uid="{0F812CC9-B7E9-4F1D-957E-DCAA62D44FE1}" name="Target Population"/>
    <tableColumn id="20" xr3:uid="{300E57B9-E993-4707-B972-B90A87C814D3}" name="Operating Start Date" dataDxfId="1"/>
    <tableColumn id="21" xr3:uid="{A683F7CB-6A5F-4864-B912-DA256BAA4E99}" name="Operating End Date"/>
    <tableColumn id="22" xr3:uid="{DEAF4870-0F01-464E-AAC1-A51461B9F553}" name="mcKinneyVentoEsgEs"/>
    <tableColumn id="23" xr3:uid="{E6DBBC8A-0793-413D-B17C-F211B07BA67F}" name="mcKinneyVentoEsgRrh"/>
    <tableColumn id="24" xr3:uid="{E5AF7A40-490C-4652-AC56-C4BFF170C92B}" name="mcKinneyVentoEsgCov"/>
    <tableColumn id="25" xr3:uid="{E2D1B473-4110-4468-AA54-7A98EA28DAE2}" name="mcKinneyVentoEsgRUSH"/>
    <tableColumn id="26" xr3:uid="{5CF59954-18EE-4DEC-BDD0-74EB3639F973}" name="mcKinneyVentoCocSh"/>
    <tableColumn id="27" xr3:uid="{E1625DB0-6A18-455E-A023-34924CAC6868}" name="mcKinneyVentoCocTh"/>
    <tableColumn id="28" xr3:uid="{745E4D43-FE06-4929-A6BD-7E43AF823EBA}" name="mcKinneyVentoCocPsh"/>
    <tableColumn id="29" xr3:uid="{1A2212ED-DD83-4832-A52E-8674BFB0D13E}" name="mcKinneyVentoCocRrh"/>
    <tableColumn id="30" xr3:uid="{BF6D9F5D-3AB2-401A-AB4F-9BE50C811030}" name="mcKinneyVentoCocSro"/>
    <tableColumn id="31" xr3:uid="{1856BDE3-114A-42D8-9B6E-CDD4977FFA51}" name="mcKinneyVentoCocThRrh"/>
    <tableColumn id="32" xr3:uid="{FD58C65B-C48F-4719-ABDF-69D5AAE7FB03}" name="mcKinneyVentoSpC"/>
    <tableColumn id="33" xr3:uid="{C821DE86-0481-4688-BE7B-F2BB3A8AA1A3}" name="mcKinneyVentoS8"/>
    <tableColumn id="34" xr3:uid="{CA200BF0-35A6-4516-918B-28B26064504F}" name="mcKinneyVentoShp"/>
    <tableColumn id="35" xr3:uid="{1F3E7002-DE48-4534-B27C-F38DFAAFF7B5}" name="mcKinneyVentoYhdp"/>
    <tableColumn id="36" xr3:uid="{EDC8C71C-63DD-486B-AC1D-6B8A8479F191}" name="mcKinneyVentoYhdpRenewals"/>
    <tableColumn id="37" xr3:uid="{D0433D51-537C-4CF2-96BE-0184534B042B}" name="mcKinneyVentoUnshelt"/>
    <tableColumn id="38" xr3:uid="{933B521E-9D5D-410A-ACC4-633BE35A511B}" name="mcKinneyVentoRural"/>
    <tableColumn id="39" xr3:uid="{3CE3F701-8036-4B61-9D3F-902279835538}" name="federalFundingVash"/>
    <tableColumn id="40" xr3:uid="{18732D29-10BB-44FC-B57A-871AE84CAB07}" name="federalFundingSsvf"/>
    <tableColumn id="41" xr3:uid="{580DE261-2405-4A84-9DA4-DB8E238A03FC}" name="federalFundingGpdBh"/>
    <tableColumn id="42" xr3:uid="{CFA407CA-1458-4693-A4D8-70C3755E70D9}" name="federalFundingGpdLd"/>
    <tableColumn id="43" xr3:uid="{7E68EF42-43AD-417B-B8A2-6FC7D22763B7}" name="federalFundingGpdHh"/>
    <tableColumn id="44" xr3:uid="{BA529957-110B-4F20-8CEE-B585B99C1F28}" name="federalFundingGpdCt"/>
    <tableColumn id="45" xr3:uid="{74B5E1A1-BFE5-45DC-874F-AC95B6070173}" name="federalFundingGpdSith"/>
    <tableColumn id="46" xr3:uid="{01CCBFFF-1ED0-4296-9A20-48E2C967FB1E}" name="federalFundingGpdTp"/>
    <tableColumn id="47" xr3:uid="{47828C89-E21E-4702-AEA2-557BD4C10509}" name="federalFundingHchvCrs"/>
    <tableColumn id="48" xr3:uid="{8376BB7A-46FA-49B6-ADB7-7C6541CC3040}" name="federalFundingHchvSh"/>
    <tableColumn id="49" xr3:uid="{076647ED-C89B-4539-829C-F299A47CFA97}" name="federalFundingBcp"/>
    <tableColumn id="50" xr3:uid="{A382380F-5278-4AC4-A1CE-FF2C18DC5E9C}" name="federalFundingMgh"/>
    <tableColumn id="51" xr3:uid="{A224D22A-C5D9-477F-A223-5B6436FF773B}" name="federalFundingTlp"/>
    <tableColumn id="52" xr3:uid="{8E080D55-4A9E-48FA-8240-55BD9EC4AFEF}" name="federalFundingRhyDp"/>
    <tableColumn id="53" xr3:uid="{CEE6386C-5242-4598-8CB7-191F3AD3A1A8}" name="federalFundingHopwaHmv"/>
    <tableColumn id="54" xr3:uid="{B1A5D5CC-C4F4-4271-97C8-04A188F945AA}" name="federalFundingHopwaPh"/>
    <tableColumn id="55" xr3:uid="{594987F5-D53A-4837-9A7B-D80716B6447E}" name="federalFundingHopwaStsf"/>
    <tableColumn id="56" xr3:uid="{9482E8D1-B16F-45F2-8D50-F3C5F2E017AD}" name="federalFundingHopwaTh"/>
    <tableColumn id="57" xr3:uid="{65DF63B9-375D-4F2E-9B34-4654A942BD0A}" name="federalFundingHopwaCovid"/>
    <tableColumn id="58" xr3:uid="{9FAA4568-DF8C-4AFA-BF6F-7ABD704C397A}" name="federalFundingPih"/>
    <tableColumn id="59" xr3:uid="{CDC214F2-D3E1-41F2-A931-483E4A44BC6A}" name="federalFundingIndianEhv"/>
    <tableColumn id="60" xr3:uid="{41E35D4C-A37D-4FAF-8355-F83B54B9C766}" name="federalFundingHome"/>
    <tableColumn id="61" xr3:uid="{E9F082B9-8EC7-40AC-8DF4-5131C948F298}" name="federalFundingHomeArp"/>
    <tableColumn id="62" xr3:uid="{CE8FD458-6BF3-40EF-8713-741A56C1AA03}" name="federalFundingOther"/>
    <tableColumn id="63" xr3:uid="{E90674ED-AE5E-4776-94C5-1EBC8937B036}" name="federalFundingOtherSpecify"/>
    <tableColumn id="64" xr3:uid="{CB4682EE-3708-4F38-ACD1-B501FBBF1D9C}" name="Housing Type"/>
    <tableColumn id="65" xr3:uid="{10898011-C101-4E4D-AE66-CD4BC87262AC}" name="Victim Service Provider"/>
    <tableColumn id="66" xr3:uid="{B6CDFF11-8029-4FF5-A824-2FF77F5575C8}" name="address1"/>
    <tableColumn id="67" xr3:uid="{A29235A6-6F07-4030-966A-0F86AEF67619}" name="address2"/>
    <tableColumn id="68" xr3:uid="{2519BFA5-3434-4271-820F-A52CB950E982}" name="city"/>
    <tableColumn id="69" xr3:uid="{BF022F69-8132-4728-B34B-D4B5EC354A40}" name="state"/>
    <tableColumn id="70" xr3:uid="{050094FB-FA27-4978-87B4-C7A4585D39A7}" name="zip"/>
    <tableColumn id="71" xr3:uid="{A068215F-AE62-4848-BCDA-E207078F0112}" name="Beds HH w/ Children"/>
    <tableColumn id="72" xr3:uid="{B0EBB7AC-2399-4C22-A896-A25B28195ED2}" name="Units HH w/ Children"/>
    <tableColumn id="73" xr3:uid="{5B1B88AC-3B84-4D05-8E41-DDAFDE6207FD}" name="Veteran Beds HH w/ Children"/>
    <tableColumn id="74" xr3:uid="{616D7118-4721-498D-A6B8-F67D40150FD5}" name="Youth Beds HH w/ Children"/>
    <tableColumn id="75" xr3:uid="{368C2A31-395B-4237-9306-4AF19BB08D48}" name="CH Beds HH w/ Children"/>
    <tableColumn id="76" xr3:uid="{3E90D7A3-BA15-452C-89C7-AEDEAFBF6981}" name="Beds HH w/o Children"/>
    <tableColumn id="77" xr3:uid="{36D144C8-DAD7-47E6-AD5F-10B3E5176292}" name="Veteran Beds HH w/o Children"/>
    <tableColumn id="78" xr3:uid="{51C0E9F7-39C4-4797-9A37-C01B0CFABC87}" name="Youth Beds HH w/o Children"/>
    <tableColumn id="79" xr3:uid="{087627E2-C0B5-4C3E-BBA4-DD190896EA77}" name="CH Beds HH w/o Children"/>
    <tableColumn id="80" xr3:uid="{F954DCBC-CDF0-43DD-A2FB-900F2DB6AEB7}" name="Beds HH w/ only Children"/>
    <tableColumn id="81" xr3:uid="{CBCF993D-6138-45E3-A090-A6AF82B546B5}" name="CH Beds HH w only Children"/>
    <tableColumn id="82" xr3:uid="{025E47D6-C786-4655-943E-3BF31FA5C5C9}" name="Year-Round Beds"/>
    <tableColumn id="83" xr3:uid="{7C47341A-7387-46A4-9726-F8AAB0F8B971}" name="Total Seasonal Beds"/>
    <tableColumn id="84" xr3:uid="{3AF5713A-1592-4A57-94D8-DCA4C4CE784F}" name="Availability Start Date"/>
    <tableColumn id="85" xr3:uid="{7032748F-FCF6-461C-9039-30DBB7000639}" name="Availability End Date"/>
    <tableColumn id="86" xr3:uid="{05077416-427A-4C31-AF9C-F0C719C49AFB}" name="O/V Beds"/>
    <tableColumn id="87" xr3:uid="{57D46F84-12EB-4CBB-B3DF-5A6BCB4B6150}" name="Pit Count"/>
    <tableColumn id="88" xr3:uid="{60FE5E87-24A1-4B39-851B-993888A3043A}" name="Total Beds"/>
    <tableColumn id="89" xr3:uid="{E3D03F76-F576-422F-8C05-A8DBB9702539}" name="Updated On" dataDxfId="0"/>
    <tableColumn id="90" xr3:uid="{B6154DA1-E385-4E17-83A5-D6E78B7A32D8}" name="notes"/>
    <tableColumn id="91" xr3:uid="{AA04B31F-3315-4F0E-AF70-22771A2651BF}" name="projectNotes"/>
    <tableColumn id="92" xr3:uid="{46249BD5-0B62-4A2B-8E21-54651E28B8DD}" name="sandyRelated"/>
    <tableColumn id="93" xr3:uid="{E64B09A9-B39A-4E5D-BE5C-EB66E31B9D6B}" name="sandyRelatedNote"/>
    <tableColumn id="94" xr3:uid="{25DA8401-22DA-4317-89B1-4B97AF32251F}" name="HOPWAMedAssistedLivingFac"/>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EDA2-410E-4E47-BF63-3CB08CD6B816}">
  <dimension ref="A1:Z426"/>
  <sheetViews>
    <sheetView tabSelected="1" workbookViewId="0">
      <pane ySplit="1" topLeftCell="A2" activePane="bottomLeft" state="frozen"/>
      <selection pane="bottomLeft" activeCell="A10" sqref="A10"/>
    </sheetView>
  </sheetViews>
  <sheetFormatPr defaultRowHeight="14.5" x14ac:dyDescent="0.35"/>
  <cols>
    <col min="1" max="1" width="86.26953125" customWidth="1"/>
    <col min="2" max="2" width="30.453125" bestFit="1" customWidth="1"/>
    <col min="4" max="4" width="9.1796875" bestFit="1" customWidth="1"/>
    <col min="5" max="5" width="30.453125" customWidth="1"/>
    <col min="6" max="6" width="90.7265625" customWidth="1"/>
    <col min="7" max="7" width="14" customWidth="1"/>
    <col min="8" max="8" width="15.54296875" customWidth="1"/>
    <col min="9" max="9" width="27.81640625" bestFit="1" customWidth="1"/>
    <col min="10" max="10" width="29.453125" bestFit="1" customWidth="1"/>
    <col min="11" max="11" width="19.81640625" bestFit="1" customWidth="1"/>
    <col min="12" max="12" width="19.81640625" customWidth="1"/>
    <col min="13" max="13" width="20.26953125" customWidth="1"/>
    <col min="14" max="14" width="20.81640625" customWidth="1"/>
    <col min="15" max="15" width="17.1796875" customWidth="1"/>
    <col min="17" max="17" width="10.26953125" customWidth="1"/>
    <col min="18" max="18" width="26.453125" customWidth="1"/>
    <col min="19" max="19" width="18.26953125" customWidth="1"/>
    <col min="20" max="20" width="17.453125" customWidth="1"/>
    <col min="21" max="21" width="13" customWidth="1"/>
    <col min="23" max="23" width="22.1796875" customWidth="1"/>
    <col min="24" max="25" width="10.453125" customWidth="1"/>
    <col min="33" max="33" width="10.453125" customWidth="1"/>
    <col min="34" max="34" width="10.54296875" customWidth="1"/>
    <col min="35" max="35" width="11.453125" customWidth="1"/>
  </cols>
  <sheetData>
    <row r="1" spans="1:26" x14ac:dyDescent="0.35">
      <c r="A1" t="s">
        <v>1341</v>
      </c>
      <c r="B1" s="6" t="s">
        <v>0</v>
      </c>
      <c r="C1" s="6" t="s">
        <v>1</v>
      </c>
      <c r="D1" s="6" t="s">
        <v>2</v>
      </c>
      <c r="E1" s="6" t="s">
        <v>3</v>
      </c>
      <c r="F1" s="6" t="s">
        <v>4</v>
      </c>
      <c r="G1" s="6" t="s">
        <v>5</v>
      </c>
      <c r="H1" s="6" t="s">
        <v>6</v>
      </c>
      <c r="I1" s="6" t="s">
        <v>7</v>
      </c>
      <c r="J1" s="6" t="s">
        <v>8</v>
      </c>
      <c r="K1" s="6" t="s">
        <v>9</v>
      </c>
      <c r="L1" s="6" t="s">
        <v>10</v>
      </c>
      <c r="M1" s="6" t="s">
        <v>11</v>
      </c>
      <c r="N1" s="6" t="s">
        <v>12</v>
      </c>
      <c r="O1" s="6" t="s">
        <v>13</v>
      </c>
      <c r="P1" s="6" t="s">
        <v>14</v>
      </c>
      <c r="Q1" s="6" t="s">
        <v>15</v>
      </c>
      <c r="R1" s="6" t="s">
        <v>16</v>
      </c>
      <c r="S1" s="6" t="s">
        <v>17</v>
      </c>
      <c r="T1" s="6" t="s">
        <v>18</v>
      </c>
      <c r="U1" s="6" t="s">
        <v>19</v>
      </c>
      <c r="V1" s="6" t="s">
        <v>20</v>
      </c>
      <c r="W1" s="6" t="s">
        <v>21</v>
      </c>
      <c r="X1" s="6" t="s">
        <v>22</v>
      </c>
      <c r="Y1" s="6" t="s">
        <v>23</v>
      </c>
      <c r="Z1" s="6" t="s">
        <v>1336</v>
      </c>
    </row>
    <row r="2" spans="1:26" x14ac:dyDescent="0.35">
      <c r="B2" t="str">
        <f>Table1[[#This Row],[CoC]]</f>
        <v>Durham City &amp; County CoC</v>
      </c>
      <c r="C2" t="s">
        <v>24</v>
      </c>
      <c r="D2" t="s">
        <v>25</v>
      </c>
      <c r="E2" t="str">
        <f>Table1[[#This Row],[Organization Name]]</f>
        <v>Housing for New Hope - Durham County</v>
      </c>
      <c r="F2" t="str">
        <f>Table1[[#This Row],[Project Name]]</f>
        <v>Housing for New Hope - Durham County - Andover Apartments - PSH - HUD</v>
      </c>
      <c r="G2">
        <f>Table1[[#This Row],[HMIS Project ID]]</f>
        <v>1573</v>
      </c>
      <c r="H2" t="str">
        <f>Table1[[#This Row],[Project Type]]</f>
        <v>PSH</v>
      </c>
      <c r="I2">
        <f>Table1[[#This Row],[Beds HH w/ Children]]</f>
        <v>0</v>
      </c>
      <c r="J2">
        <f>Table1[[#This Row],[Units HH w/ Children]]</f>
        <v>0</v>
      </c>
      <c r="K2">
        <f>Table1[[#This Row],[Beds HH w/o Children]]</f>
        <v>20</v>
      </c>
      <c r="L2">
        <f>Table1[[#This Row],[Year-Round Beds]]</f>
        <v>20</v>
      </c>
      <c r="M2">
        <f>Table1[[#This Row],[O/V Beds]]</f>
        <v>0</v>
      </c>
      <c r="N2">
        <f>Table1[[#This Row],[Pit Count]]</f>
        <v>17</v>
      </c>
      <c r="O2">
        <f>Table1[[#This Row],[Total Beds]]</f>
        <v>20</v>
      </c>
      <c r="P2" t="str">
        <f>Table1[[#This Row],[HMIS Participating]]</f>
        <v>Yes</v>
      </c>
      <c r="Q2">
        <f>Table1[[#This Row],[Victim Service Provider]]</f>
        <v>0</v>
      </c>
      <c r="R2" t="str">
        <f>Table1[[#This Row],[Target Population]]</f>
        <v>NA</v>
      </c>
      <c r="S2">
        <f>Table1[[#This Row],[federalFundingOtherSpecify]]</f>
        <v>0</v>
      </c>
      <c r="T2">
        <f>Table1[[#This Row],[Bed Type]]</f>
        <v>0</v>
      </c>
      <c r="U2" t="str">
        <f>Table1[[#This Row],[address1]]</f>
        <v>18 West Colony Place, Suite 250</v>
      </c>
      <c r="V2">
        <f>Table1[[#This Row],[address2]]</f>
        <v>0</v>
      </c>
      <c r="W2" t="str">
        <f>Table1[[#This Row],[city]]</f>
        <v>Durham</v>
      </c>
      <c r="X2" t="str">
        <f>Table1[[#This Row],[state]]</f>
        <v>NC</v>
      </c>
      <c r="Y2">
        <f>Table1[[#This Row],[zip]]</f>
        <v>27701</v>
      </c>
      <c r="Z2">
        <f>Table1[[#This Row],[Total Seasonal Beds]]</f>
        <v>0</v>
      </c>
    </row>
    <row r="3" spans="1:26" x14ac:dyDescent="0.35">
      <c r="B3" t="str">
        <f>Table1[[#This Row],[CoC]]</f>
        <v>Durham City &amp; County CoC</v>
      </c>
      <c r="C3" t="s">
        <v>24</v>
      </c>
      <c r="D3" t="s">
        <v>25</v>
      </c>
      <c r="E3" t="str">
        <f>Table1[[#This Row],[Organization Name]]</f>
        <v>Housing for New Hope - Durham County</v>
      </c>
      <c r="F3" t="str">
        <f>Table1[[#This Row],[Project Name]]</f>
        <v>Housing for New Hope - Durham County - Williams Square Apartments - PSH - HUD</v>
      </c>
      <c r="G3">
        <f>Table1[[#This Row],[HMIS Project ID]]</f>
        <v>4544</v>
      </c>
      <c r="H3" t="str">
        <f>Table1[[#This Row],[Project Type]]</f>
        <v>PSH</v>
      </c>
      <c r="I3">
        <f>Table1[[#This Row],[Beds HH w/ Children]]</f>
        <v>0</v>
      </c>
      <c r="J3">
        <f>Table1[[#This Row],[Units HH w/ Children]]</f>
        <v>0</v>
      </c>
      <c r="K3">
        <f>Table1[[#This Row],[Beds HH w/o Children]]</f>
        <v>20</v>
      </c>
      <c r="L3">
        <f>Table1[[#This Row],[Year-Round Beds]]</f>
        <v>20</v>
      </c>
      <c r="M3">
        <f>Table1[[#This Row],[O/V Beds]]</f>
        <v>0</v>
      </c>
      <c r="N3">
        <f>Table1[[#This Row],[Pit Count]]</f>
        <v>16</v>
      </c>
      <c r="O3">
        <f>Table1[[#This Row],[Total Beds]]</f>
        <v>20</v>
      </c>
      <c r="P3" t="str">
        <f>Table1[[#This Row],[HMIS Participating]]</f>
        <v>Yes</v>
      </c>
      <c r="Q3">
        <f>Table1[[#This Row],[Victim Service Provider]]</f>
        <v>0</v>
      </c>
      <c r="R3" t="str">
        <f>Table1[[#This Row],[Target Population]]</f>
        <v>NA</v>
      </c>
      <c r="S3">
        <f>Table1[[#This Row],[federalFundingOtherSpecify]]</f>
        <v>0</v>
      </c>
      <c r="T3">
        <f>Table1[[#This Row],[Bed Type]]</f>
        <v>0</v>
      </c>
      <c r="U3" t="str">
        <f>Table1[[#This Row],[address1]]</f>
        <v>501 E. Carver St.</v>
      </c>
      <c r="V3">
        <f>Table1[[#This Row],[address2]]</f>
        <v>0</v>
      </c>
      <c r="W3" t="str">
        <f>Table1[[#This Row],[city]]</f>
        <v>Durham</v>
      </c>
      <c r="X3" t="str">
        <f>Table1[[#This Row],[state]]</f>
        <v>NC</v>
      </c>
      <c r="Y3">
        <f>Table1[[#This Row],[zip]]</f>
        <v>27704</v>
      </c>
      <c r="Z3">
        <f>Table1[[#This Row],[Total Seasonal Beds]]</f>
        <v>0</v>
      </c>
    </row>
    <row r="4" spans="1:26" x14ac:dyDescent="0.35">
      <c r="B4" t="str">
        <f>Table1[[#This Row],[CoC]]</f>
        <v>Durham City &amp; County CoC</v>
      </c>
      <c r="C4" t="s">
        <v>24</v>
      </c>
      <c r="D4" t="s">
        <v>25</v>
      </c>
      <c r="E4" t="str">
        <f>Table1[[#This Row],[Organization Name]]</f>
        <v>Housing for New Hope - Durham County</v>
      </c>
      <c r="F4" t="str">
        <f>Table1[[#This Row],[Project Name]]</f>
        <v>Housing for New Hope - Durham County - Williams Square Apartments 3 - PSH - HUD</v>
      </c>
      <c r="G4">
        <f>Table1[[#This Row],[HMIS Project ID]]</f>
        <v>4546</v>
      </c>
      <c r="H4" t="str">
        <f>Table1[[#This Row],[Project Type]]</f>
        <v>PSH</v>
      </c>
      <c r="I4">
        <f>Table1[[#This Row],[Beds HH w/ Children]]</f>
        <v>0</v>
      </c>
      <c r="J4">
        <f>Table1[[#This Row],[Units HH w/ Children]]</f>
        <v>0</v>
      </c>
      <c r="K4">
        <f>Table1[[#This Row],[Beds HH w/o Children]]</f>
        <v>4</v>
      </c>
      <c r="L4">
        <f>Table1[[#This Row],[Year-Round Beds]]</f>
        <v>4</v>
      </c>
      <c r="M4">
        <f>Table1[[#This Row],[O/V Beds]]</f>
        <v>0</v>
      </c>
      <c r="N4">
        <f>Table1[[#This Row],[Pit Count]]</f>
        <v>2</v>
      </c>
      <c r="O4">
        <f>Table1[[#This Row],[Total Beds]]</f>
        <v>4</v>
      </c>
      <c r="P4" t="str">
        <f>Table1[[#This Row],[HMIS Participating]]</f>
        <v>Yes</v>
      </c>
      <c r="Q4">
        <f>Table1[[#This Row],[Victim Service Provider]]</f>
        <v>0</v>
      </c>
      <c r="R4" t="str">
        <f>Table1[[#This Row],[Target Population]]</f>
        <v>NA</v>
      </c>
      <c r="S4">
        <f>Table1[[#This Row],[federalFundingOtherSpecify]]</f>
        <v>0</v>
      </c>
      <c r="T4">
        <f>Table1[[#This Row],[Bed Type]]</f>
        <v>0</v>
      </c>
      <c r="U4" t="str">
        <f>Table1[[#This Row],[address1]]</f>
        <v>501 E. Carver St.</v>
      </c>
      <c r="V4">
        <f>Table1[[#This Row],[address2]]</f>
        <v>0</v>
      </c>
      <c r="W4" t="str">
        <f>Table1[[#This Row],[city]]</f>
        <v>Durham</v>
      </c>
      <c r="X4" t="str">
        <f>Table1[[#This Row],[state]]</f>
        <v>NC</v>
      </c>
      <c r="Y4">
        <f>Table1[[#This Row],[zip]]</f>
        <v>27704</v>
      </c>
      <c r="Z4">
        <f>Table1[[#This Row],[Total Seasonal Beds]]</f>
        <v>0</v>
      </c>
    </row>
    <row r="5" spans="1:26" x14ac:dyDescent="0.35">
      <c r="B5" t="str">
        <f>Table1[[#This Row],[CoC]]</f>
        <v>Durham City &amp; County CoC</v>
      </c>
      <c r="C5" t="s">
        <v>24</v>
      </c>
      <c r="D5" t="s">
        <v>25</v>
      </c>
      <c r="E5" t="str">
        <f>Table1[[#This Row],[Organization Name]]</f>
        <v>Alliance Health - Durham County</v>
      </c>
      <c r="F5" t="str">
        <f>Table1[[#This Row],[Project Name]]</f>
        <v>Alliance Health - Durham County - DASH Supportive Housing - PSH - HUD</v>
      </c>
      <c r="G5">
        <f>Table1[[#This Row],[HMIS Project ID]]</f>
        <v>4685</v>
      </c>
      <c r="H5" t="str">
        <f>Table1[[#This Row],[Project Type]]</f>
        <v>PSH</v>
      </c>
      <c r="I5">
        <f>Table1[[#This Row],[Beds HH w/ Children]]</f>
        <v>10</v>
      </c>
      <c r="J5">
        <f>Table1[[#This Row],[Units HH w/ Children]]</f>
        <v>3</v>
      </c>
      <c r="K5">
        <f>Table1[[#This Row],[Beds HH w/o Children]]</f>
        <v>16</v>
      </c>
      <c r="L5">
        <f>Table1[[#This Row],[Year-Round Beds]]</f>
        <v>26</v>
      </c>
      <c r="M5">
        <f>Table1[[#This Row],[O/V Beds]]</f>
        <v>0</v>
      </c>
      <c r="N5">
        <f>Table1[[#This Row],[Pit Count]]</f>
        <v>26</v>
      </c>
      <c r="O5">
        <f>Table1[[#This Row],[Total Beds]]</f>
        <v>26</v>
      </c>
      <c r="P5" t="str">
        <f>Table1[[#This Row],[HMIS Participating]]</f>
        <v>Yes</v>
      </c>
      <c r="Q5">
        <f>Table1[[#This Row],[Victim Service Provider]]</f>
        <v>0</v>
      </c>
      <c r="R5" t="str">
        <f>Table1[[#This Row],[Target Population]]</f>
        <v>NA</v>
      </c>
      <c r="S5">
        <f>Table1[[#This Row],[federalFundingOtherSpecify]]</f>
        <v>0</v>
      </c>
      <c r="T5">
        <f>Table1[[#This Row],[Bed Type]]</f>
        <v>0</v>
      </c>
      <c r="U5" t="str">
        <f>Table1[[#This Row],[address1]]</f>
        <v>5200 W. Paramount Parkway</v>
      </c>
      <c r="V5" t="str">
        <f>Table1[[#This Row],[address2]]</f>
        <v>Suite 200</v>
      </c>
      <c r="W5" t="str">
        <f>Table1[[#This Row],[city]]</f>
        <v>Morrisville</v>
      </c>
      <c r="X5" t="str">
        <f>Table1[[#This Row],[state]]</f>
        <v>NC</v>
      </c>
      <c r="Y5">
        <f>Table1[[#This Row],[zip]]</f>
        <v>27703</v>
      </c>
      <c r="Z5">
        <f>Table1[[#This Row],[Total Seasonal Beds]]</f>
        <v>0</v>
      </c>
    </row>
    <row r="6" spans="1:26" x14ac:dyDescent="0.35">
      <c r="B6" t="str">
        <f>Table1[[#This Row],[CoC]]</f>
        <v>Durham City &amp; County CoC</v>
      </c>
      <c r="C6" t="s">
        <v>24</v>
      </c>
      <c r="D6" t="s">
        <v>25</v>
      </c>
      <c r="E6" t="str">
        <f>Table1[[#This Row],[Organization Name]]</f>
        <v>Durham Crisis Response Center - Durham County</v>
      </c>
      <c r="F6" t="str">
        <f>Table1[[#This Row],[Project Name]]</f>
        <v>Durham Crisis Response Center - Durham County - Emergency Shelter - ES - Private</v>
      </c>
      <c r="G6">
        <f>Table1[[#This Row],[HMIS Project ID]]</f>
        <v>5004</v>
      </c>
      <c r="H6" t="str">
        <f>Table1[[#This Row],[Project Type]]</f>
        <v>ES</v>
      </c>
      <c r="I6">
        <f>Table1[[#This Row],[Beds HH w/ Children]]</f>
        <v>12</v>
      </c>
      <c r="J6">
        <f>Table1[[#This Row],[Units HH w/ Children]]</f>
        <v>4</v>
      </c>
      <c r="K6">
        <f>Table1[[#This Row],[Beds HH w/o Children]]</f>
        <v>3</v>
      </c>
      <c r="L6">
        <f>Table1[[#This Row],[Year-Round Beds]]</f>
        <v>15</v>
      </c>
      <c r="M6">
        <f>Table1[[#This Row],[O/V Beds]]</f>
        <v>0</v>
      </c>
      <c r="N6">
        <f>Table1[[#This Row],[Pit Count]]</f>
        <v>10</v>
      </c>
      <c r="O6">
        <f>Table1[[#This Row],[Total Beds]]</f>
        <v>15</v>
      </c>
      <c r="P6" t="str">
        <f>Table1[[#This Row],[HMIS Participating]]</f>
        <v>Comparable</v>
      </c>
      <c r="Q6" t="str">
        <f>Table1[[#This Row],[Victim Service Provider]]</f>
        <v>VSP</v>
      </c>
      <c r="R6" t="str">
        <f>Table1[[#This Row],[Target Population]]</f>
        <v>DV</v>
      </c>
      <c r="S6">
        <f>Table1[[#This Row],[federalFundingOtherSpecify]]</f>
        <v>0</v>
      </c>
      <c r="T6" t="str">
        <f>Table1[[#This Row],[Bed Type]]</f>
        <v>Facility</v>
      </c>
      <c r="U6" t="str">
        <f>Table1[[#This Row],[address1]]</f>
        <v>206 North Dillard Street</v>
      </c>
      <c r="V6">
        <f>Table1[[#This Row],[address2]]</f>
        <v>0</v>
      </c>
      <c r="W6" t="str">
        <f>Table1[[#This Row],[city]]</f>
        <v>Durham</v>
      </c>
      <c r="X6" t="str">
        <f>Table1[[#This Row],[state]]</f>
        <v>NC</v>
      </c>
      <c r="Y6">
        <f>Table1[[#This Row],[zip]]</f>
        <v>27701</v>
      </c>
      <c r="Z6">
        <f>Table1[[#This Row],[Total Seasonal Beds]]</f>
        <v>0</v>
      </c>
    </row>
    <row r="7" spans="1:26" x14ac:dyDescent="0.35">
      <c r="B7" t="str">
        <f>Table1[[#This Row],[CoC]]</f>
        <v>Durham City &amp; County CoC</v>
      </c>
      <c r="C7" t="s">
        <v>24</v>
      </c>
      <c r="D7" t="s">
        <v>25</v>
      </c>
      <c r="E7" t="str">
        <f>Table1[[#This Row],[Organization Name]]</f>
        <v>Durham Housing Authority - Durham County</v>
      </c>
      <c r="F7" t="str">
        <f>Table1[[#This Row],[Project Name]]</f>
        <v>Durham Housing Authority - Durham County - Goley Point - PSH - HUD</v>
      </c>
      <c r="G7">
        <f>Table1[[#This Row],[HMIS Project ID]]</f>
        <v>5230</v>
      </c>
      <c r="H7" t="str">
        <f>Table1[[#This Row],[Project Type]]</f>
        <v>PSH</v>
      </c>
      <c r="I7">
        <f>Table1[[#This Row],[Beds HH w/ Children]]</f>
        <v>22</v>
      </c>
      <c r="J7">
        <f>Table1[[#This Row],[Units HH w/ Children]]</f>
        <v>6</v>
      </c>
      <c r="K7">
        <f>Table1[[#This Row],[Beds HH w/o Children]]</f>
        <v>8</v>
      </c>
      <c r="L7">
        <f>Table1[[#This Row],[Year-Round Beds]]</f>
        <v>30</v>
      </c>
      <c r="M7">
        <f>Table1[[#This Row],[O/V Beds]]</f>
        <v>0</v>
      </c>
      <c r="N7">
        <f>Table1[[#This Row],[Pit Count]]</f>
        <v>30</v>
      </c>
      <c r="O7">
        <f>Table1[[#This Row],[Total Beds]]</f>
        <v>30</v>
      </c>
      <c r="P7" t="str">
        <f>Table1[[#This Row],[HMIS Participating]]</f>
        <v>Yes</v>
      </c>
      <c r="Q7">
        <f>Table1[[#This Row],[Victim Service Provider]]</f>
        <v>0</v>
      </c>
      <c r="R7" t="str">
        <f>Table1[[#This Row],[Target Population]]</f>
        <v>NA</v>
      </c>
      <c r="S7">
        <f>Table1[[#This Row],[federalFundingOtherSpecify]]</f>
        <v>0</v>
      </c>
      <c r="T7">
        <f>Table1[[#This Row],[Bed Type]]</f>
        <v>0</v>
      </c>
      <c r="U7" t="str">
        <f>Table1[[#This Row],[address1]]</f>
        <v>330 E. Main St.</v>
      </c>
      <c r="V7">
        <f>Table1[[#This Row],[address2]]</f>
        <v>0</v>
      </c>
      <c r="W7" t="str">
        <f>Table1[[#This Row],[city]]</f>
        <v>Durham</v>
      </c>
      <c r="X7" t="str">
        <f>Table1[[#This Row],[state]]</f>
        <v>NC</v>
      </c>
      <c r="Y7">
        <f>Table1[[#This Row],[zip]]</f>
        <v>27701</v>
      </c>
      <c r="Z7">
        <f>Table1[[#This Row],[Total Seasonal Beds]]</f>
        <v>0</v>
      </c>
    </row>
    <row r="8" spans="1:26" x14ac:dyDescent="0.35">
      <c r="B8" t="str">
        <f>Table1[[#This Row],[CoC]]</f>
        <v>Durham City &amp; County CoC</v>
      </c>
      <c r="C8" t="s">
        <v>24</v>
      </c>
      <c r="D8" t="s">
        <v>25</v>
      </c>
      <c r="E8" t="str">
        <f>Table1[[#This Row],[Organization Name]]</f>
        <v>Housing for New Hope - Durham County</v>
      </c>
      <c r="F8" t="str">
        <f>Table1[[#This Row],[Project Name]]</f>
        <v>Housing for New Hope - Durham County - Rehousing - RRH - City ESG</v>
      </c>
      <c r="G8">
        <f>Table1[[#This Row],[HMIS Project ID]]</f>
        <v>5249</v>
      </c>
      <c r="H8" t="str">
        <f>Table1[[#This Row],[Project Type]]</f>
        <v>RRH</v>
      </c>
      <c r="I8">
        <f>Table1[[#This Row],[Beds HH w/ Children]]</f>
        <v>24</v>
      </c>
      <c r="J8">
        <f>Table1[[#This Row],[Units HH w/ Children]]</f>
        <v>8</v>
      </c>
      <c r="K8">
        <f>Table1[[#This Row],[Beds HH w/o Children]]</f>
        <v>10</v>
      </c>
      <c r="L8">
        <f>Table1[[#This Row],[Year-Round Beds]]</f>
        <v>34</v>
      </c>
      <c r="M8">
        <f>Table1[[#This Row],[O/V Beds]]</f>
        <v>0</v>
      </c>
      <c r="N8">
        <f>Table1[[#This Row],[Pit Count]]</f>
        <v>34</v>
      </c>
      <c r="O8">
        <f>Table1[[#This Row],[Total Beds]]</f>
        <v>34</v>
      </c>
      <c r="P8" t="str">
        <f>Table1[[#This Row],[HMIS Participating]]</f>
        <v>Yes</v>
      </c>
      <c r="Q8">
        <f>Table1[[#This Row],[Victim Service Provider]]</f>
        <v>0</v>
      </c>
      <c r="R8" t="str">
        <f>Table1[[#This Row],[Target Population]]</f>
        <v>NA</v>
      </c>
      <c r="S8">
        <f>Table1[[#This Row],[federalFundingOtherSpecify]]</f>
        <v>0</v>
      </c>
      <c r="T8">
        <f>Table1[[#This Row],[Bed Type]]</f>
        <v>0</v>
      </c>
      <c r="U8" t="str">
        <f>Table1[[#This Row],[address1]]</f>
        <v>18 West Colony Place, Suite 250</v>
      </c>
      <c r="V8">
        <f>Table1[[#This Row],[address2]]</f>
        <v>0</v>
      </c>
      <c r="W8" t="str">
        <f>Table1[[#This Row],[city]]</f>
        <v>Durham</v>
      </c>
      <c r="X8" t="str">
        <f>Table1[[#This Row],[state]]</f>
        <v>NC</v>
      </c>
      <c r="Y8">
        <f>Table1[[#This Row],[zip]]</f>
        <v>27707</v>
      </c>
      <c r="Z8">
        <f>Table1[[#This Row],[Total Seasonal Beds]]</f>
        <v>0</v>
      </c>
    </row>
    <row r="9" spans="1:26" x14ac:dyDescent="0.35">
      <c r="B9" t="str">
        <f>Table1[[#This Row],[CoC]]</f>
        <v>Durham City &amp; County CoC</v>
      </c>
      <c r="C9" t="s">
        <v>24</v>
      </c>
      <c r="D9" t="s">
        <v>25</v>
      </c>
      <c r="E9" t="str">
        <f>Table1[[#This Row],[Organization Name]]</f>
        <v>Triangle Residential Options For Substance Abusers - Durham County</v>
      </c>
      <c r="F9" t="str">
        <f>Table1[[#This Row],[Project Name]]</f>
        <v>Triangle Residential Options for Substance Abusers - Durham County - TROSA GPD - TH -  VA</v>
      </c>
      <c r="G9">
        <f>Table1[[#This Row],[HMIS Project ID]]</f>
        <v>5363</v>
      </c>
      <c r="H9" t="str">
        <f>Table1[[#This Row],[Project Type]]</f>
        <v>TH</v>
      </c>
      <c r="I9">
        <f>Table1[[#This Row],[Beds HH w/ Children]]</f>
        <v>0</v>
      </c>
      <c r="J9">
        <f>Table1[[#This Row],[Units HH w/ Children]]</f>
        <v>0</v>
      </c>
      <c r="K9">
        <f>Table1[[#This Row],[Beds HH w/o Children]]</f>
        <v>20</v>
      </c>
      <c r="L9">
        <f>Table1[[#This Row],[Year-Round Beds]]</f>
        <v>20</v>
      </c>
      <c r="M9">
        <f>Table1[[#This Row],[O/V Beds]]</f>
        <v>0</v>
      </c>
      <c r="N9">
        <f>Table1[[#This Row],[Pit Count]]</f>
        <v>8</v>
      </c>
      <c r="O9">
        <f>Table1[[#This Row],[Total Beds]]</f>
        <v>20</v>
      </c>
      <c r="P9" t="str">
        <f>Table1[[#This Row],[HMIS Participating]]</f>
        <v>Yes</v>
      </c>
      <c r="Q9">
        <f>Table1[[#This Row],[Victim Service Provider]]</f>
        <v>0</v>
      </c>
      <c r="R9" t="str">
        <f>Table1[[#This Row],[Target Population]]</f>
        <v>NA</v>
      </c>
      <c r="S9">
        <f>Table1[[#This Row],[federalFundingOtherSpecify]]</f>
        <v>0</v>
      </c>
      <c r="T9">
        <f>Table1[[#This Row],[Bed Type]]</f>
        <v>0</v>
      </c>
      <c r="U9" t="str">
        <f>Table1[[#This Row],[address1]]</f>
        <v>1820 James St.</v>
      </c>
      <c r="V9">
        <f>Table1[[#This Row],[address2]]</f>
        <v>0</v>
      </c>
      <c r="W9" t="str">
        <f>Table1[[#This Row],[city]]</f>
        <v>Durham</v>
      </c>
      <c r="X9" t="str">
        <f>Table1[[#This Row],[state]]</f>
        <v>NC</v>
      </c>
      <c r="Y9">
        <f>Table1[[#This Row],[zip]]</f>
        <v>27707</v>
      </c>
      <c r="Z9">
        <f>Table1[[#This Row],[Total Seasonal Beds]]</f>
        <v>0</v>
      </c>
    </row>
    <row r="10" spans="1:26" x14ac:dyDescent="0.35">
      <c r="B10" t="str">
        <f>Table1[[#This Row],[CoC]]</f>
        <v>Durham City &amp; County CoC</v>
      </c>
      <c r="C10" t="s">
        <v>24</v>
      </c>
      <c r="D10" t="s">
        <v>25</v>
      </c>
      <c r="E10" t="str">
        <f>Table1[[#This Row],[Organization Name]]</f>
        <v>Durham Housing Authority - Durham County</v>
      </c>
      <c r="F10" t="str">
        <f>Table1[[#This Row],[Project Name]]</f>
        <v>Durham Housing Authority - Durham County - HUD VASH - PSH - VA</v>
      </c>
      <c r="G10">
        <f>Table1[[#This Row],[HMIS Project ID]]</f>
        <v>5364</v>
      </c>
      <c r="H10" t="str">
        <f>Table1[[#This Row],[Project Type]]</f>
        <v>PSH</v>
      </c>
      <c r="I10">
        <f>Table1[[#This Row],[Beds HH w/ Children]]</f>
        <v>33</v>
      </c>
      <c r="J10">
        <f>Table1[[#This Row],[Units HH w/ Children]]</f>
        <v>9</v>
      </c>
      <c r="K10">
        <f>Table1[[#This Row],[Beds HH w/o Children]]</f>
        <v>126</v>
      </c>
      <c r="L10">
        <f>Table1[[#This Row],[Year-Round Beds]]</f>
        <v>159</v>
      </c>
      <c r="M10">
        <f>Table1[[#This Row],[O/V Beds]]</f>
        <v>0</v>
      </c>
      <c r="N10">
        <f>Table1[[#This Row],[Pit Count]]</f>
        <v>159</v>
      </c>
      <c r="O10">
        <f>Table1[[#This Row],[Total Beds]]</f>
        <v>159</v>
      </c>
      <c r="P10" t="str">
        <f>Table1[[#This Row],[HMIS Participating]]</f>
        <v>Yes</v>
      </c>
      <c r="Q10">
        <f>Table1[[#This Row],[Victim Service Provider]]</f>
        <v>0</v>
      </c>
      <c r="R10" t="str">
        <f>Table1[[#This Row],[Target Population]]</f>
        <v>NA</v>
      </c>
      <c r="S10">
        <f>Table1[[#This Row],[federalFundingOtherSpecify]]</f>
        <v>0</v>
      </c>
      <c r="T10">
        <f>Table1[[#This Row],[Bed Type]]</f>
        <v>0</v>
      </c>
      <c r="U10" t="str">
        <f>Table1[[#This Row],[address1]]</f>
        <v>330 E. Main St.</v>
      </c>
      <c r="V10">
        <f>Table1[[#This Row],[address2]]</f>
        <v>0</v>
      </c>
      <c r="W10" t="str">
        <f>Table1[[#This Row],[city]]</f>
        <v>Durham</v>
      </c>
      <c r="X10" t="str">
        <f>Table1[[#This Row],[state]]</f>
        <v>NC</v>
      </c>
      <c r="Y10">
        <f>Table1[[#This Row],[zip]]</f>
        <v>27701</v>
      </c>
      <c r="Z10">
        <f>Table1[[#This Row],[Total Seasonal Beds]]</f>
        <v>0</v>
      </c>
    </row>
    <row r="11" spans="1:26" x14ac:dyDescent="0.35">
      <c r="B11" t="str">
        <f>Table1[[#This Row],[CoC]]</f>
        <v>Durham City &amp; County CoC</v>
      </c>
      <c r="C11" t="s">
        <v>24</v>
      </c>
      <c r="D11" t="s">
        <v>25</v>
      </c>
      <c r="E11" t="str">
        <f>Table1[[#This Row],[Organization Name]]</f>
        <v>USA Veterans Help - Durham County</v>
      </c>
      <c r="F11" t="str">
        <f>Table1[[#This Row],[Project Name]]</f>
        <v>USA Veterans Help - Durham County - USAVH - ES -  VA</v>
      </c>
      <c r="G11">
        <f>Table1[[#This Row],[HMIS Project ID]]</f>
        <v>5368</v>
      </c>
      <c r="H11" t="str">
        <f>Table1[[#This Row],[Project Type]]</f>
        <v>ES</v>
      </c>
      <c r="I11">
        <f>Table1[[#This Row],[Beds HH w/ Children]]</f>
        <v>0</v>
      </c>
      <c r="J11">
        <f>Table1[[#This Row],[Units HH w/ Children]]</f>
        <v>0</v>
      </c>
      <c r="K11">
        <f>Table1[[#This Row],[Beds HH w/o Children]]</f>
        <v>12</v>
      </c>
      <c r="L11">
        <f>Table1[[#This Row],[Year-Round Beds]]</f>
        <v>12</v>
      </c>
      <c r="M11">
        <f>Table1[[#This Row],[O/V Beds]]</f>
        <v>0</v>
      </c>
      <c r="N11">
        <f>Table1[[#This Row],[Pit Count]]</f>
        <v>12</v>
      </c>
      <c r="O11">
        <f>Table1[[#This Row],[Total Beds]]</f>
        <v>12</v>
      </c>
      <c r="P11" t="str">
        <f>Table1[[#This Row],[HMIS Participating]]</f>
        <v>Yes</v>
      </c>
      <c r="Q11">
        <f>Table1[[#This Row],[Victim Service Provider]]</f>
        <v>0</v>
      </c>
      <c r="R11" t="str">
        <f>Table1[[#This Row],[Target Population]]</f>
        <v>NA</v>
      </c>
      <c r="S11">
        <f>Table1[[#This Row],[federalFundingOtherSpecify]]</f>
        <v>0</v>
      </c>
      <c r="T11" t="str">
        <f>Table1[[#This Row],[Bed Type]]</f>
        <v>Facility</v>
      </c>
      <c r="U11" t="str">
        <f>Table1[[#This Row],[address1]]</f>
        <v>2608 Parmell Lane</v>
      </c>
      <c r="V11">
        <f>Table1[[#This Row],[address2]]</f>
        <v>0</v>
      </c>
      <c r="W11" t="str">
        <f>Table1[[#This Row],[city]]</f>
        <v>Durham</v>
      </c>
      <c r="X11" t="str">
        <f>Table1[[#This Row],[state]]</f>
        <v>NC</v>
      </c>
      <c r="Y11">
        <f>Table1[[#This Row],[zip]]</f>
        <v>27703</v>
      </c>
      <c r="Z11">
        <f>Table1[[#This Row],[Total Seasonal Beds]]</f>
        <v>0</v>
      </c>
    </row>
    <row r="12" spans="1:26" x14ac:dyDescent="0.35">
      <c r="B12" t="str">
        <f>Table1[[#This Row],[CoC]]</f>
        <v>Durham City &amp; County CoC</v>
      </c>
      <c r="C12" t="s">
        <v>24</v>
      </c>
      <c r="D12" t="s">
        <v>25</v>
      </c>
      <c r="E12" t="str">
        <f>Table1[[#This Row],[Organization Name]]</f>
        <v>Housing for New Hope - Durham County</v>
      </c>
      <c r="F12" t="str">
        <f>Table1[[#This Row],[Project Name]]</f>
        <v>Housing for New Hope - Durham County - Streets to Home I - PSH - HUD</v>
      </c>
      <c r="G12">
        <f>Table1[[#This Row],[HMIS Project ID]]</f>
        <v>5375</v>
      </c>
      <c r="H12" t="str">
        <f>Table1[[#This Row],[Project Type]]</f>
        <v>PSH</v>
      </c>
      <c r="I12">
        <f>Table1[[#This Row],[Beds HH w/ Children]]</f>
        <v>9</v>
      </c>
      <c r="J12">
        <f>Table1[[#This Row],[Units HH w/ Children]]</f>
        <v>4</v>
      </c>
      <c r="K12">
        <f>Table1[[#This Row],[Beds HH w/o Children]]</f>
        <v>11</v>
      </c>
      <c r="L12">
        <f>Table1[[#This Row],[Year-Round Beds]]</f>
        <v>20</v>
      </c>
      <c r="M12">
        <f>Table1[[#This Row],[O/V Beds]]</f>
        <v>0</v>
      </c>
      <c r="N12">
        <f>Table1[[#This Row],[Pit Count]]</f>
        <v>20</v>
      </c>
      <c r="O12">
        <f>Table1[[#This Row],[Total Beds]]</f>
        <v>20</v>
      </c>
      <c r="P12" t="str">
        <f>Table1[[#This Row],[HMIS Participating]]</f>
        <v>Yes</v>
      </c>
      <c r="Q12">
        <f>Table1[[#This Row],[Victim Service Provider]]</f>
        <v>0</v>
      </c>
      <c r="R12" t="str">
        <f>Table1[[#This Row],[Target Population]]</f>
        <v>NA</v>
      </c>
      <c r="S12">
        <f>Table1[[#This Row],[federalFundingOtherSpecify]]</f>
        <v>0</v>
      </c>
      <c r="T12">
        <f>Table1[[#This Row],[Bed Type]]</f>
        <v>0</v>
      </c>
      <c r="U12" t="str">
        <f>Table1[[#This Row],[address1]]</f>
        <v>18 West Colony Place, Suite 250</v>
      </c>
      <c r="V12">
        <f>Table1[[#This Row],[address2]]</f>
        <v>0</v>
      </c>
      <c r="W12" t="str">
        <f>Table1[[#This Row],[city]]</f>
        <v>Durham</v>
      </c>
      <c r="X12" t="str">
        <f>Table1[[#This Row],[state]]</f>
        <v>NC</v>
      </c>
      <c r="Y12">
        <f>Table1[[#This Row],[zip]]</f>
        <v>27703</v>
      </c>
      <c r="Z12">
        <f>Table1[[#This Row],[Total Seasonal Beds]]</f>
        <v>0</v>
      </c>
    </row>
    <row r="13" spans="1:26" x14ac:dyDescent="0.35">
      <c r="B13" t="str">
        <f>Table1[[#This Row],[CoC]]</f>
        <v>Durham City &amp; County CoC</v>
      </c>
      <c r="C13" t="s">
        <v>24</v>
      </c>
      <c r="D13" t="s">
        <v>25</v>
      </c>
      <c r="E13" t="str">
        <f>Table1[[#This Row],[Organization Name]]</f>
        <v>Volunteers of America Carolinas - Durham County</v>
      </c>
      <c r="F13" t="str">
        <f>Table1[[#This Row],[Project Name]]</f>
        <v>VoAC - Durham County - Priority 2 (Durham) RR - SSVF</v>
      </c>
      <c r="G13">
        <f>Table1[[#This Row],[HMIS Project ID]]</f>
        <v>5454</v>
      </c>
      <c r="H13" t="str">
        <f>Table1[[#This Row],[Project Type]]</f>
        <v>RRH</v>
      </c>
      <c r="I13">
        <f>Table1[[#This Row],[Beds HH w/ Children]]</f>
        <v>20</v>
      </c>
      <c r="J13">
        <f>Table1[[#This Row],[Units HH w/ Children]]</f>
        <v>5</v>
      </c>
      <c r="K13">
        <f>Table1[[#This Row],[Beds HH w/o Children]]</f>
        <v>59</v>
      </c>
      <c r="L13">
        <f>Table1[[#This Row],[Year-Round Beds]]</f>
        <v>79</v>
      </c>
      <c r="M13">
        <f>Table1[[#This Row],[O/V Beds]]</f>
        <v>0</v>
      </c>
      <c r="N13">
        <f>Table1[[#This Row],[Pit Count]]</f>
        <v>79</v>
      </c>
      <c r="O13">
        <f>Table1[[#This Row],[Total Beds]]</f>
        <v>79</v>
      </c>
      <c r="P13" t="str">
        <f>Table1[[#This Row],[HMIS Participating]]</f>
        <v>Yes</v>
      </c>
      <c r="Q13">
        <f>Table1[[#This Row],[Victim Service Provider]]</f>
        <v>0</v>
      </c>
      <c r="R13" t="str">
        <f>Table1[[#This Row],[Target Population]]</f>
        <v>NA</v>
      </c>
      <c r="S13">
        <f>Table1[[#This Row],[federalFundingOtherSpecify]]</f>
        <v>0</v>
      </c>
      <c r="T13">
        <f>Table1[[#This Row],[Bed Type]]</f>
        <v>0</v>
      </c>
      <c r="U13" t="str">
        <f>Table1[[#This Row],[address1]]</f>
        <v>3710 University Drive, St#218</v>
      </c>
      <c r="V13">
        <f>Table1[[#This Row],[address2]]</f>
        <v>0</v>
      </c>
      <c r="W13" t="str">
        <f>Table1[[#This Row],[city]]</f>
        <v>Durham</v>
      </c>
      <c r="X13" t="str">
        <f>Table1[[#This Row],[state]]</f>
        <v>NC</v>
      </c>
      <c r="Y13">
        <f>Table1[[#This Row],[zip]]</f>
        <v>27707</v>
      </c>
      <c r="Z13">
        <f>Table1[[#This Row],[Total Seasonal Beds]]</f>
        <v>0</v>
      </c>
    </row>
    <row r="14" spans="1:26" x14ac:dyDescent="0.35">
      <c r="B14" t="str">
        <f>Table1[[#This Row],[CoC]]</f>
        <v>Durham City &amp; County CoC</v>
      </c>
      <c r="C14" t="s">
        <v>24</v>
      </c>
      <c r="D14" t="s">
        <v>25</v>
      </c>
      <c r="E14" t="str">
        <f>Table1[[#This Row],[Organization Name]]</f>
        <v>Housing for New Hope - Durham County</v>
      </c>
      <c r="F14" t="str">
        <f>Table1[[#This Row],[Project Name]]</f>
        <v>Housing for New Hope - Durham County - Streets to Home II - PSH - HUD</v>
      </c>
      <c r="G14">
        <f>Table1[[#This Row],[HMIS Project ID]]</f>
        <v>5798</v>
      </c>
      <c r="H14" t="str">
        <f>Table1[[#This Row],[Project Type]]</f>
        <v>PSH</v>
      </c>
      <c r="I14">
        <f>Table1[[#This Row],[Beds HH w/ Children]]</f>
        <v>0</v>
      </c>
      <c r="J14">
        <f>Table1[[#This Row],[Units HH w/ Children]]</f>
        <v>0</v>
      </c>
      <c r="K14">
        <f>Table1[[#This Row],[Beds HH w/o Children]]</f>
        <v>11</v>
      </c>
      <c r="L14">
        <f>Table1[[#This Row],[Year-Round Beds]]</f>
        <v>11</v>
      </c>
      <c r="M14">
        <f>Table1[[#This Row],[O/V Beds]]</f>
        <v>0</v>
      </c>
      <c r="N14">
        <f>Table1[[#This Row],[Pit Count]]</f>
        <v>11</v>
      </c>
      <c r="O14">
        <f>Table1[[#This Row],[Total Beds]]</f>
        <v>11</v>
      </c>
      <c r="P14" t="str">
        <f>Table1[[#This Row],[HMIS Participating]]</f>
        <v>Yes</v>
      </c>
      <c r="Q14">
        <f>Table1[[#This Row],[Victim Service Provider]]</f>
        <v>0</v>
      </c>
      <c r="R14" t="str">
        <f>Table1[[#This Row],[Target Population]]</f>
        <v>NA</v>
      </c>
      <c r="S14">
        <f>Table1[[#This Row],[federalFundingOtherSpecify]]</f>
        <v>0</v>
      </c>
      <c r="T14">
        <f>Table1[[#This Row],[Bed Type]]</f>
        <v>0</v>
      </c>
      <c r="U14" t="str">
        <f>Table1[[#This Row],[address1]]</f>
        <v>18 West Colony Place, Suite 250</v>
      </c>
      <c r="V14">
        <f>Table1[[#This Row],[address2]]</f>
        <v>0</v>
      </c>
      <c r="W14" t="str">
        <f>Table1[[#This Row],[city]]</f>
        <v>Durham</v>
      </c>
      <c r="X14" t="str">
        <f>Table1[[#This Row],[state]]</f>
        <v>NC</v>
      </c>
      <c r="Y14">
        <f>Table1[[#This Row],[zip]]</f>
        <v>27703</v>
      </c>
      <c r="Z14">
        <f>Table1[[#This Row],[Total Seasonal Beds]]</f>
        <v>0</v>
      </c>
    </row>
    <row r="15" spans="1:26" x14ac:dyDescent="0.35">
      <c r="B15" t="str">
        <f>Table1[[#This Row],[CoC]]</f>
        <v>Durham City &amp; County CoC</v>
      </c>
      <c r="C15" t="s">
        <v>24</v>
      </c>
      <c r="D15" t="s">
        <v>25</v>
      </c>
      <c r="E15" t="str">
        <f>Table1[[#This Row],[Organization Name]]</f>
        <v>CASA - Durham County</v>
      </c>
      <c r="F15" t="str">
        <f>Table1[[#This Row],[Project Name]]</f>
        <v>CASA - Durham County - Denson Apts - PSH - HUD</v>
      </c>
      <c r="G15">
        <f>Table1[[#This Row],[HMIS Project ID]]</f>
        <v>5831</v>
      </c>
      <c r="H15" t="str">
        <f>Table1[[#This Row],[Project Type]]</f>
        <v>PSH</v>
      </c>
      <c r="I15">
        <f>Table1[[#This Row],[Beds HH w/ Children]]</f>
        <v>0</v>
      </c>
      <c r="J15">
        <f>Table1[[#This Row],[Units HH w/ Children]]</f>
        <v>0</v>
      </c>
      <c r="K15">
        <f>Table1[[#This Row],[Beds HH w/o Children]]</f>
        <v>5</v>
      </c>
      <c r="L15">
        <f>Table1[[#This Row],[Year-Round Beds]]</f>
        <v>5</v>
      </c>
      <c r="M15">
        <f>Table1[[#This Row],[O/V Beds]]</f>
        <v>0</v>
      </c>
      <c r="N15">
        <f>Table1[[#This Row],[Pit Count]]</f>
        <v>5</v>
      </c>
      <c r="O15">
        <f>Table1[[#This Row],[Total Beds]]</f>
        <v>5</v>
      </c>
      <c r="P15" t="str">
        <f>Table1[[#This Row],[HMIS Participating]]</f>
        <v>Yes</v>
      </c>
      <c r="Q15">
        <f>Table1[[#This Row],[Victim Service Provider]]</f>
        <v>0</v>
      </c>
      <c r="R15" t="str">
        <f>Table1[[#This Row],[Target Population]]</f>
        <v>NA</v>
      </c>
      <c r="S15">
        <f>Table1[[#This Row],[federalFundingOtherSpecify]]</f>
        <v>0</v>
      </c>
      <c r="T15">
        <f>Table1[[#This Row],[Bed Type]]</f>
        <v>0</v>
      </c>
      <c r="U15" t="str">
        <f>Table1[[#This Row],[address1]]</f>
        <v>624 West Jones St.</v>
      </c>
      <c r="V15">
        <f>Table1[[#This Row],[address2]]</f>
        <v>0</v>
      </c>
      <c r="W15" t="str">
        <f>Table1[[#This Row],[city]]</f>
        <v>Raleigh</v>
      </c>
      <c r="X15" t="str">
        <f>Table1[[#This Row],[state]]</f>
        <v>NC</v>
      </c>
      <c r="Y15">
        <f>Table1[[#This Row],[zip]]</f>
        <v>27705</v>
      </c>
      <c r="Z15">
        <f>Table1[[#This Row],[Total Seasonal Beds]]</f>
        <v>0</v>
      </c>
    </row>
    <row r="16" spans="1:26" x14ac:dyDescent="0.35">
      <c r="B16" t="str">
        <f>Table1[[#This Row],[CoC]]</f>
        <v>Durham City &amp; County CoC</v>
      </c>
      <c r="C16" t="s">
        <v>24</v>
      </c>
      <c r="D16" t="s">
        <v>25</v>
      </c>
      <c r="E16" t="str">
        <f>Table1[[#This Row],[Organization Name]]</f>
        <v>Urban Ministries of Durham - Durham County</v>
      </c>
      <c r="F16" t="str">
        <f>Table1[[#This Row],[Project Name]]</f>
        <v>Urban Ministries of Durham - Durham County - Families Emergency Shelter - ES - Private</v>
      </c>
      <c r="G16">
        <f>Table1[[#This Row],[HMIS Project ID]]</f>
        <v>5837</v>
      </c>
      <c r="H16" t="str">
        <f>Table1[[#This Row],[Project Type]]</f>
        <v>ES</v>
      </c>
      <c r="I16">
        <f>Table1[[#This Row],[Beds HH w/ Children]]</f>
        <v>32</v>
      </c>
      <c r="J16">
        <f>Table1[[#This Row],[Units HH w/ Children]]</f>
        <v>8</v>
      </c>
      <c r="K16">
        <f>Table1[[#This Row],[Beds HH w/o Children]]</f>
        <v>0</v>
      </c>
      <c r="L16">
        <f>Table1[[#This Row],[Year-Round Beds]]</f>
        <v>32</v>
      </c>
      <c r="M16">
        <f>Table1[[#This Row],[O/V Beds]]</f>
        <v>0</v>
      </c>
      <c r="N16">
        <f>Table1[[#This Row],[Pit Count]]</f>
        <v>13</v>
      </c>
      <c r="O16">
        <f>Table1[[#This Row],[Total Beds]]</f>
        <v>32</v>
      </c>
      <c r="P16" t="str">
        <f>Table1[[#This Row],[HMIS Participating]]</f>
        <v>Yes</v>
      </c>
      <c r="Q16">
        <f>Table1[[#This Row],[Victim Service Provider]]</f>
        <v>0</v>
      </c>
      <c r="R16" t="str">
        <f>Table1[[#This Row],[Target Population]]</f>
        <v>NA</v>
      </c>
      <c r="S16" t="str">
        <f>Table1[[#This Row],[federalFundingOtherSpecify]]</f>
        <v>Private/Local</v>
      </c>
      <c r="T16" t="str">
        <f>Table1[[#This Row],[Bed Type]]</f>
        <v>Facility</v>
      </c>
      <c r="U16" t="str">
        <f>Table1[[#This Row],[address1]]</f>
        <v>410 Liberty Street</v>
      </c>
      <c r="V16" t="str">
        <f>Table1[[#This Row],[address2]]</f>
        <v>P.O. Box 249</v>
      </c>
      <c r="W16" t="str">
        <f>Table1[[#This Row],[city]]</f>
        <v>Durham</v>
      </c>
      <c r="X16" t="str">
        <f>Table1[[#This Row],[state]]</f>
        <v>NC</v>
      </c>
      <c r="Y16">
        <f>Table1[[#This Row],[zip]]</f>
        <v>27702</v>
      </c>
      <c r="Z16">
        <f>Table1[[#This Row],[Total Seasonal Beds]]</f>
        <v>0</v>
      </c>
    </row>
    <row r="17" spans="2:26" x14ac:dyDescent="0.35">
      <c r="B17" t="str">
        <f>Table1[[#This Row],[CoC]]</f>
        <v>Durham City &amp; County CoC</v>
      </c>
      <c r="C17" t="s">
        <v>24</v>
      </c>
      <c r="D17" t="s">
        <v>25</v>
      </c>
      <c r="E17" t="str">
        <f>Table1[[#This Row],[Organization Name]]</f>
        <v>Urban Ministries of Durham - Durham County</v>
      </c>
      <c r="F17" t="str">
        <f>Table1[[#This Row],[Project Name]]</f>
        <v>Urban Ministries of Durham - Durham County - Singles Emergency Shelter - ES - Private</v>
      </c>
      <c r="G17">
        <f>Table1[[#This Row],[HMIS Project ID]]</f>
        <v>5838</v>
      </c>
      <c r="H17" t="str">
        <f>Table1[[#This Row],[Project Type]]</f>
        <v>ES</v>
      </c>
      <c r="I17">
        <f>Table1[[#This Row],[Beds HH w/ Children]]</f>
        <v>0</v>
      </c>
      <c r="J17">
        <f>Table1[[#This Row],[Units HH w/ Children]]</f>
        <v>0</v>
      </c>
      <c r="K17">
        <f>Table1[[#This Row],[Beds HH w/o Children]]</f>
        <v>76</v>
      </c>
      <c r="L17">
        <f>Table1[[#This Row],[Year-Round Beds]]</f>
        <v>76</v>
      </c>
      <c r="M17">
        <f>Table1[[#This Row],[O/V Beds]]</f>
        <v>0</v>
      </c>
      <c r="N17">
        <f>Table1[[#This Row],[Pit Count]]</f>
        <v>70</v>
      </c>
      <c r="O17">
        <f>Table1[[#This Row],[Total Beds]]</f>
        <v>76</v>
      </c>
      <c r="P17" t="str">
        <f>Table1[[#This Row],[HMIS Participating]]</f>
        <v>Yes</v>
      </c>
      <c r="Q17">
        <f>Table1[[#This Row],[Victim Service Provider]]</f>
        <v>0</v>
      </c>
      <c r="R17" t="str">
        <f>Table1[[#This Row],[Target Population]]</f>
        <v>NA</v>
      </c>
      <c r="S17" t="str">
        <f>Table1[[#This Row],[federalFundingOtherSpecify]]</f>
        <v>Private/Local</v>
      </c>
      <c r="T17" t="str">
        <f>Table1[[#This Row],[Bed Type]]</f>
        <v>Facility</v>
      </c>
      <c r="U17" t="str">
        <f>Table1[[#This Row],[address1]]</f>
        <v>410 Liberty Street</v>
      </c>
      <c r="V17" t="str">
        <f>Table1[[#This Row],[address2]]</f>
        <v>P.O. Box 249</v>
      </c>
      <c r="W17" t="str">
        <f>Table1[[#This Row],[city]]</f>
        <v>Durham</v>
      </c>
      <c r="X17" t="str">
        <f>Table1[[#This Row],[state]]</f>
        <v>NC</v>
      </c>
      <c r="Y17">
        <f>Table1[[#This Row],[zip]]</f>
        <v>27702</v>
      </c>
      <c r="Z17">
        <f>Table1[[#This Row],[Total Seasonal Beds]]</f>
        <v>0</v>
      </c>
    </row>
    <row r="18" spans="2:26" x14ac:dyDescent="0.35">
      <c r="B18" t="str">
        <f>Table1[[#This Row],[CoC]]</f>
        <v>Durham City &amp; County CoC</v>
      </c>
      <c r="C18" t="s">
        <v>24</v>
      </c>
      <c r="D18" t="s">
        <v>25</v>
      </c>
      <c r="E18" t="str">
        <f>Table1[[#This Row],[Organization Name]]</f>
        <v>Housing for New Hope - Durham County</v>
      </c>
      <c r="F18" t="str">
        <f>Table1[[#This Row],[Project Name]]</f>
        <v>Housing for New Hope - Durham County - Rapid Rehousing I - RRH - HUD</v>
      </c>
      <c r="G18">
        <f>Table1[[#This Row],[HMIS Project ID]]</f>
        <v>6131</v>
      </c>
      <c r="H18" t="str">
        <f>Table1[[#This Row],[Project Type]]</f>
        <v>RRH</v>
      </c>
      <c r="I18">
        <f>Table1[[#This Row],[Beds HH w/ Children]]</f>
        <v>22</v>
      </c>
      <c r="J18">
        <f>Table1[[#This Row],[Units HH w/ Children]]</f>
        <v>5</v>
      </c>
      <c r="K18">
        <f>Table1[[#This Row],[Beds HH w/o Children]]</f>
        <v>8</v>
      </c>
      <c r="L18">
        <f>Table1[[#This Row],[Year-Round Beds]]</f>
        <v>30</v>
      </c>
      <c r="M18">
        <f>Table1[[#This Row],[O/V Beds]]</f>
        <v>0</v>
      </c>
      <c r="N18">
        <f>Table1[[#This Row],[Pit Count]]</f>
        <v>30</v>
      </c>
      <c r="O18">
        <f>Table1[[#This Row],[Total Beds]]</f>
        <v>30</v>
      </c>
      <c r="P18" t="str">
        <f>Table1[[#This Row],[HMIS Participating]]</f>
        <v>Yes</v>
      </c>
      <c r="Q18">
        <f>Table1[[#This Row],[Victim Service Provider]]</f>
        <v>0</v>
      </c>
      <c r="R18" t="str">
        <f>Table1[[#This Row],[Target Population]]</f>
        <v>NA</v>
      </c>
      <c r="S18">
        <f>Table1[[#This Row],[federalFundingOtherSpecify]]</f>
        <v>0</v>
      </c>
      <c r="T18">
        <f>Table1[[#This Row],[Bed Type]]</f>
        <v>0</v>
      </c>
      <c r="U18" t="str">
        <f>Table1[[#This Row],[address1]]</f>
        <v>18 West Colony Place, Suite 250</v>
      </c>
      <c r="V18">
        <f>Table1[[#This Row],[address2]]</f>
        <v>0</v>
      </c>
      <c r="W18" t="str">
        <f>Table1[[#This Row],[city]]</f>
        <v>Durham</v>
      </c>
      <c r="X18" t="str">
        <f>Table1[[#This Row],[state]]</f>
        <v>NC</v>
      </c>
      <c r="Y18">
        <f>Table1[[#This Row],[zip]]</f>
        <v>27703</v>
      </c>
      <c r="Z18">
        <f>Table1[[#This Row],[Total Seasonal Beds]]</f>
        <v>0</v>
      </c>
    </row>
    <row r="19" spans="2:26" x14ac:dyDescent="0.35">
      <c r="B19" t="str">
        <f>Table1[[#This Row],[CoC]]</f>
        <v>Durham City &amp; County CoC</v>
      </c>
      <c r="C19" t="s">
        <v>24</v>
      </c>
      <c r="D19" t="s">
        <v>25</v>
      </c>
      <c r="E19" t="str">
        <f>Table1[[#This Row],[Organization Name]]</f>
        <v>Families Moving Forward - Durham County</v>
      </c>
      <c r="F19" t="str">
        <f>Table1[[#This Row],[Project Name]]</f>
        <v>Families Moving Forward - Durham County - The NEST- ES - State ESG</v>
      </c>
      <c r="G19">
        <f>Table1[[#This Row],[HMIS Project ID]]</f>
        <v>7071</v>
      </c>
      <c r="H19" t="str">
        <f>Table1[[#This Row],[Project Type]]</f>
        <v>ES</v>
      </c>
      <c r="I19">
        <f>Table1[[#This Row],[Beds HH w/ Children]]</f>
        <v>67</v>
      </c>
      <c r="J19">
        <f>Table1[[#This Row],[Units HH w/ Children]]</f>
        <v>20</v>
      </c>
      <c r="K19">
        <f>Table1[[#This Row],[Beds HH w/o Children]]</f>
        <v>0</v>
      </c>
      <c r="L19">
        <f>Table1[[#This Row],[Year-Round Beds]]</f>
        <v>67</v>
      </c>
      <c r="M19">
        <f>Table1[[#This Row],[O/V Beds]]</f>
        <v>0</v>
      </c>
      <c r="N19">
        <f>Table1[[#This Row],[Pit Count]]</f>
        <v>63</v>
      </c>
      <c r="O19">
        <f>Table1[[#This Row],[Total Beds]]</f>
        <v>67</v>
      </c>
      <c r="P19" t="str">
        <f>Table1[[#This Row],[HMIS Participating]]</f>
        <v>Yes</v>
      </c>
      <c r="Q19">
        <f>Table1[[#This Row],[Victim Service Provider]]</f>
        <v>0</v>
      </c>
      <c r="R19" t="str">
        <f>Table1[[#This Row],[Target Population]]</f>
        <v>NA</v>
      </c>
      <c r="S19" t="str">
        <f>Table1[[#This Row],[federalFundingOtherSpecify]]</f>
        <v>Local Dedicated Housing Funds</v>
      </c>
      <c r="T19" t="str">
        <f>Table1[[#This Row],[Bed Type]]</f>
        <v>Facility</v>
      </c>
      <c r="U19" t="str">
        <f>Table1[[#This Row],[address1]]</f>
        <v>300 North Queen Street</v>
      </c>
      <c r="V19">
        <f>Table1[[#This Row],[address2]]</f>
        <v>0</v>
      </c>
      <c r="W19" t="str">
        <f>Table1[[#This Row],[city]]</f>
        <v>Durham</v>
      </c>
      <c r="X19" t="str">
        <f>Table1[[#This Row],[state]]</f>
        <v>NC</v>
      </c>
      <c r="Y19">
        <f>Table1[[#This Row],[zip]]</f>
        <v>27701</v>
      </c>
      <c r="Z19">
        <f>Table1[[#This Row],[Total Seasonal Beds]]</f>
        <v>0</v>
      </c>
    </row>
    <row r="20" spans="2:26" x14ac:dyDescent="0.35">
      <c r="B20" t="str">
        <f>Table1[[#This Row],[CoC]]</f>
        <v>Durham City &amp; County CoC</v>
      </c>
      <c r="C20" t="s">
        <v>24</v>
      </c>
      <c r="D20" t="s">
        <v>25</v>
      </c>
      <c r="E20" t="str">
        <f>Table1[[#This Row],[Organization Name]]</f>
        <v>Urban Ministries of Durham - Durham County</v>
      </c>
      <c r="F20" t="str">
        <f>Table1[[#This Row],[Project Name]]</f>
        <v>Urban Ministries of Durham - Durham County - Fresh Start II RRH - HUD</v>
      </c>
      <c r="G20">
        <f>Table1[[#This Row],[HMIS Project ID]]</f>
        <v>7168</v>
      </c>
      <c r="H20" t="str">
        <f>Table1[[#This Row],[Project Type]]</f>
        <v>RRH</v>
      </c>
      <c r="I20">
        <f>Table1[[#This Row],[Beds HH w/ Children]]</f>
        <v>0</v>
      </c>
      <c r="J20">
        <f>Table1[[#This Row],[Units HH w/ Children]]</f>
        <v>0</v>
      </c>
      <c r="K20">
        <f>Table1[[#This Row],[Beds HH w/o Children]]</f>
        <v>17</v>
      </c>
      <c r="L20">
        <f>Table1[[#This Row],[Year-Round Beds]]</f>
        <v>17</v>
      </c>
      <c r="M20">
        <f>Table1[[#This Row],[O/V Beds]]</f>
        <v>0</v>
      </c>
      <c r="N20">
        <f>Table1[[#This Row],[Pit Count]]</f>
        <v>17</v>
      </c>
      <c r="O20">
        <f>Table1[[#This Row],[Total Beds]]</f>
        <v>17</v>
      </c>
      <c r="P20" t="str">
        <f>Table1[[#This Row],[HMIS Participating]]</f>
        <v>Yes</v>
      </c>
      <c r="Q20">
        <f>Table1[[#This Row],[Victim Service Provider]]</f>
        <v>0</v>
      </c>
      <c r="R20" t="str">
        <f>Table1[[#This Row],[Target Population]]</f>
        <v>NA</v>
      </c>
      <c r="S20">
        <f>Table1[[#This Row],[federalFundingOtherSpecify]]</f>
        <v>0</v>
      </c>
      <c r="T20">
        <f>Table1[[#This Row],[Bed Type]]</f>
        <v>0</v>
      </c>
      <c r="U20" t="str">
        <f>Table1[[#This Row],[address1]]</f>
        <v>410 Liberty Street</v>
      </c>
      <c r="V20">
        <f>Table1[[#This Row],[address2]]</f>
        <v>0</v>
      </c>
      <c r="W20" t="str">
        <f>Table1[[#This Row],[city]]</f>
        <v>Durham</v>
      </c>
      <c r="X20" t="str">
        <f>Table1[[#This Row],[state]]</f>
        <v>NC</v>
      </c>
      <c r="Y20">
        <f>Table1[[#This Row],[zip]]</f>
        <v>27705</v>
      </c>
      <c r="Z20">
        <f>Table1[[#This Row],[Total Seasonal Beds]]</f>
        <v>0</v>
      </c>
    </row>
    <row r="21" spans="2:26" x14ac:dyDescent="0.35">
      <c r="B21" t="str">
        <f>Table1[[#This Row],[CoC]]</f>
        <v>Durham City &amp; County CoC</v>
      </c>
      <c r="C21" t="s">
        <v>24</v>
      </c>
      <c r="D21" t="s">
        <v>25</v>
      </c>
      <c r="E21" t="str">
        <f>Table1[[#This Row],[Organization Name]]</f>
        <v>CASA - Durham County</v>
      </c>
      <c r="F21" t="str">
        <f>Table1[[#This Row],[Project Name]]</f>
        <v>CASA - Durham County - Maplewood - PSH - HUD</v>
      </c>
      <c r="G21">
        <f>Table1[[#This Row],[HMIS Project ID]]</f>
        <v>7321</v>
      </c>
      <c r="H21" t="str">
        <f>Table1[[#This Row],[Project Type]]</f>
        <v>PSH</v>
      </c>
      <c r="I21">
        <f>Table1[[#This Row],[Beds HH w/ Children]]</f>
        <v>0</v>
      </c>
      <c r="J21">
        <f>Table1[[#This Row],[Units HH w/ Children]]</f>
        <v>0</v>
      </c>
      <c r="K21">
        <f>Table1[[#This Row],[Beds HH w/o Children]]</f>
        <v>2</v>
      </c>
      <c r="L21">
        <f>Table1[[#This Row],[Year-Round Beds]]</f>
        <v>2</v>
      </c>
      <c r="M21">
        <f>Table1[[#This Row],[O/V Beds]]</f>
        <v>0</v>
      </c>
      <c r="N21">
        <f>Table1[[#This Row],[Pit Count]]</f>
        <v>1</v>
      </c>
      <c r="O21">
        <f>Table1[[#This Row],[Total Beds]]</f>
        <v>2</v>
      </c>
      <c r="P21" t="str">
        <f>Table1[[#This Row],[HMIS Participating]]</f>
        <v>Yes</v>
      </c>
      <c r="Q21">
        <f>Table1[[#This Row],[Victim Service Provider]]</f>
        <v>0</v>
      </c>
      <c r="R21" t="str">
        <f>Table1[[#This Row],[Target Population]]</f>
        <v>NA</v>
      </c>
      <c r="S21">
        <f>Table1[[#This Row],[federalFundingOtherSpecify]]</f>
        <v>0</v>
      </c>
      <c r="T21">
        <f>Table1[[#This Row],[Bed Type]]</f>
        <v>0</v>
      </c>
      <c r="U21" t="str">
        <f>Table1[[#This Row],[address1]]</f>
        <v>807 E. Main St</v>
      </c>
      <c r="V21" t="str">
        <f>Table1[[#This Row],[address2]]</f>
        <v>Suite 200 Bldg #2</v>
      </c>
      <c r="W21" t="str">
        <f>Table1[[#This Row],[city]]</f>
        <v>Durham</v>
      </c>
      <c r="X21" t="str">
        <f>Table1[[#This Row],[state]]</f>
        <v>NC</v>
      </c>
      <c r="Y21">
        <f>Table1[[#This Row],[zip]]</f>
        <v>27701</v>
      </c>
      <c r="Z21">
        <f>Table1[[#This Row],[Total Seasonal Beds]]</f>
        <v>0</v>
      </c>
    </row>
    <row r="22" spans="2:26" x14ac:dyDescent="0.35">
      <c r="B22" t="str">
        <f>Table1[[#This Row],[CoC]]</f>
        <v>Durham City &amp; County CoC</v>
      </c>
      <c r="C22" t="s">
        <v>24</v>
      </c>
      <c r="D22" t="s">
        <v>25</v>
      </c>
      <c r="E22" t="str">
        <f>Table1[[#This Row],[Organization Name]]</f>
        <v>Project Access of Durham - Durham County</v>
      </c>
      <c r="F22" t="str">
        <f>Table1[[#This Row],[Project Name]]</f>
        <v>Project Access of Durham - Durham County - Homeless Care Transitions - ES - Private</v>
      </c>
      <c r="G22">
        <f>Table1[[#This Row],[HMIS Project ID]]</f>
        <v>7530</v>
      </c>
      <c r="H22" t="str">
        <f>Table1[[#This Row],[Project Type]]</f>
        <v>ES</v>
      </c>
      <c r="I22">
        <f>Table1[[#This Row],[Beds HH w/ Children]]</f>
        <v>0</v>
      </c>
      <c r="J22">
        <f>Table1[[#This Row],[Units HH w/ Children]]</f>
        <v>0</v>
      </c>
      <c r="K22">
        <f>Table1[[#This Row],[Beds HH w/o Children]]</f>
        <v>6</v>
      </c>
      <c r="L22">
        <f>Table1[[#This Row],[Year-Round Beds]]</f>
        <v>6</v>
      </c>
      <c r="M22">
        <f>Table1[[#This Row],[O/V Beds]]</f>
        <v>0</v>
      </c>
      <c r="N22">
        <f>Table1[[#This Row],[Pit Count]]</f>
        <v>6</v>
      </c>
      <c r="O22">
        <f>Table1[[#This Row],[Total Beds]]</f>
        <v>6</v>
      </c>
      <c r="P22" t="str">
        <f>Table1[[#This Row],[HMIS Participating]]</f>
        <v>Yes</v>
      </c>
      <c r="Q22">
        <f>Table1[[#This Row],[Victim Service Provider]]</f>
        <v>0</v>
      </c>
      <c r="R22" t="str">
        <f>Table1[[#This Row],[Target Population]]</f>
        <v>NA</v>
      </c>
      <c r="S22" t="str">
        <f>Table1[[#This Row],[federalFundingOtherSpecify]]</f>
        <v>Private foundation funding</v>
      </c>
      <c r="T22" t="str">
        <f>Table1[[#This Row],[Bed Type]]</f>
        <v>Voucher</v>
      </c>
      <c r="U22" t="str">
        <f>Table1[[#This Row],[address1]]</f>
        <v>4206 N. Roxboro St Suite 100</v>
      </c>
      <c r="V22">
        <f>Table1[[#This Row],[address2]]</f>
        <v>0</v>
      </c>
      <c r="W22" t="str">
        <f>Table1[[#This Row],[city]]</f>
        <v>Durham</v>
      </c>
      <c r="X22" t="str">
        <f>Table1[[#This Row],[state]]</f>
        <v>NC</v>
      </c>
      <c r="Y22">
        <f>Table1[[#This Row],[zip]]</f>
        <v>27704</v>
      </c>
      <c r="Z22">
        <f>Table1[[#This Row],[Total Seasonal Beds]]</f>
        <v>0</v>
      </c>
    </row>
    <row r="23" spans="2:26" x14ac:dyDescent="0.35">
      <c r="B23" t="str">
        <f>Table1[[#This Row],[CoC]]</f>
        <v>Durham City &amp; County CoC</v>
      </c>
      <c r="C23" t="s">
        <v>24</v>
      </c>
      <c r="D23" t="s">
        <v>25</v>
      </c>
      <c r="E23" t="str">
        <f>Table1[[#This Row],[Organization Name]]</f>
        <v>Project Access of Durham - Durham County</v>
      </c>
      <c r="F23" t="str">
        <f>Table1[[#This Row],[Project Name]]</f>
        <v>Project Access of Durham - Durham County - Rapid Re-Housing - RRH - City DHF</v>
      </c>
      <c r="G23">
        <f>Table1[[#This Row],[HMIS Project ID]]</f>
        <v>20204</v>
      </c>
      <c r="H23" t="str">
        <f>Table1[[#This Row],[Project Type]]</f>
        <v>RRH</v>
      </c>
      <c r="I23">
        <f>Table1[[#This Row],[Beds HH w/ Children]]</f>
        <v>0</v>
      </c>
      <c r="J23">
        <f>Table1[[#This Row],[Units HH w/ Children]]</f>
        <v>0</v>
      </c>
      <c r="K23">
        <f>Table1[[#This Row],[Beds HH w/o Children]]</f>
        <v>6</v>
      </c>
      <c r="L23">
        <f>Table1[[#This Row],[Year-Round Beds]]</f>
        <v>6</v>
      </c>
      <c r="M23">
        <f>Table1[[#This Row],[O/V Beds]]</f>
        <v>0</v>
      </c>
      <c r="N23">
        <f>Table1[[#This Row],[Pit Count]]</f>
        <v>6</v>
      </c>
      <c r="O23">
        <f>Table1[[#This Row],[Total Beds]]</f>
        <v>6</v>
      </c>
      <c r="P23" t="str">
        <f>Table1[[#This Row],[HMIS Participating]]</f>
        <v>Yes</v>
      </c>
      <c r="Q23">
        <f>Table1[[#This Row],[Victim Service Provider]]</f>
        <v>0</v>
      </c>
      <c r="R23" t="str">
        <f>Table1[[#This Row],[Target Population]]</f>
        <v>NA</v>
      </c>
      <c r="S23" t="str">
        <f>Table1[[#This Row],[federalFundingOtherSpecify]]</f>
        <v>Dedicated Housing Fund</v>
      </c>
      <c r="T23">
        <f>Table1[[#This Row],[Bed Type]]</f>
        <v>0</v>
      </c>
      <c r="U23" t="str">
        <f>Table1[[#This Row],[address1]]</f>
        <v>4206 N. Roxboro St Suite 100</v>
      </c>
      <c r="V23">
        <f>Table1[[#This Row],[address2]]</f>
        <v>0</v>
      </c>
      <c r="W23" t="str">
        <f>Table1[[#This Row],[city]]</f>
        <v>Durham</v>
      </c>
      <c r="X23" t="str">
        <f>Table1[[#This Row],[state]]</f>
        <v>NC</v>
      </c>
      <c r="Y23">
        <f>Table1[[#This Row],[zip]]</f>
        <v>27707</v>
      </c>
      <c r="Z23">
        <f>Table1[[#This Row],[Total Seasonal Beds]]</f>
        <v>0</v>
      </c>
    </row>
    <row r="24" spans="2:26" x14ac:dyDescent="0.35">
      <c r="B24" t="str">
        <f>Table1[[#This Row],[CoC]]</f>
        <v>Durham City &amp; County CoC</v>
      </c>
      <c r="C24" t="s">
        <v>24</v>
      </c>
      <c r="D24" t="s">
        <v>25</v>
      </c>
      <c r="E24" t="str">
        <f>Table1[[#This Row],[Organization Name]]</f>
        <v>Department of Veterans Affairs - Durham County</v>
      </c>
      <c r="F24" t="str">
        <f>Table1[[#This Row],[Project Name]]</f>
        <v>Department of Veterans Affairs - Durham County - HUD-VASH - VA</v>
      </c>
      <c r="G24">
        <f>Table1[[#This Row],[HMIS Project ID]]</f>
        <v>20386</v>
      </c>
      <c r="H24" t="str">
        <f>Table1[[#This Row],[Project Type]]</f>
        <v>PSH</v>
      </c>
      <c r="I24">
        <f>Table1[[#This Row],[Beds HH w/ Children]]</f>
        <v>0</v>
      </c>
      <c r="J24">
        <f>Table1[[#This Row],[Units HH w/ Children]]</f>
        <v>0</v>
      </c>
      <c r="K24">
        <f>Table1[[#This Row],[Beds HH w/o Children]]</f>
        <v>12</v>
      </c>
      <c r="L24">
        <f>Table1[[#This Row],[Year-Round Beds]]</f>
        <v>12</v>
      </c>
      <c r="M24">
        <f>Table1[[#This Row],[O/V Beds]]</f>
        <v>0</v>
      </c>
      <c r="N24">
        <f>Table1[[#This Row],[Pit Count]]</f>
        <v>7</v>
      </c>
      <c r="O24">
        <f>Table1[[#This Row],[Total Beds]]</f>
        <v>12</v>
      </c>
      <c r="P24" t="str">
        <f>Table1[[#This Row],[HMIS Participating]]</f>
        <v>No</v>
      </c>
      <c r="Q24">
        <f>Table1[[#This Row],[Victim Service Provider]]</f>
        <v>0</v>
      </c>
      <c r="R24" t="str">
        <f>Table1[[#This Row],[Target Population]]</f>
        <v>NA</v>
      </c>
      <c r="S24">
        <f>Table1[[#This Row],[federalFundingOtherSpecify]]</f>
        <v>0</v>
      </c>
      <c r="T24">
        <f>Table1[[#This Row],[Bed Type]]</f>
        <v>0</v>
      </c>
      <c r="U24">
        <f>Table1[[#This Row],[address1]]</f>
        <v>0</v>
      </c>
      <c r="V24">
        <f>Table1[[#This Row],[address2]]</f>
        <v>0</v>
      </c>
      <c r="W24">
        <f>Table1[[#This Row],[city]]</f>
        <v>0</v>
      </c>
      <c r="X24">
        <f>Table1[[#This Row],[state]]</f>
        <v>0</v>
      </c>
      <c r="Y24">
        <f>Table1[[#This Row],[zip]]</f>
        <v>27701</v>
      </c>
      <c r="Z24">
        <f>Table1[[#This Row],[Total Seasonal Beds]]</f>
        <v>0</v>
      </c>
    </row>
    <row r="25" spans="2:26" x14ac:dyDescent="0.35">
      <c r="B25" t="str">
        <f>Table1[[#This Row],[CoC]]</f>
        <v>Durham City &amp; County CoC</v>
      </c>
      <c r="C25" t="s">
        <v>24</v>
      </c>
      <c r="D25" t="s">
        <v>25</v>
      </c>
      <c r="E25" t="str">
        <f>Table1[[#This Row],[Organization Name]]</f>
        <v>Durham Housing Authority - Durham County</v>
      </c>
      <c r="F25" t="str">
        <f>Table1[[#This Row],[Project Name]]</f>
        <v>Durham Housing Authority - Durham County - EHV - PH - HUD</v>
      </c>
      <c r="G25">
        <f>Table1[[#This Row],[HMIS Project ID]]</f>
        <v>20413</v>
      </c>
      <c r="H25" t="str">
        <f>Table1[[#This Row],[Project Type]]</f>
        <v>OPH</v>
      </c>
      <c r="I25">
        <f>Table1[[#This Row],[Beds HH w/ Children]]</f>
        <v>0</v>
      </c>
      <c r="J25">
        <f>Table1[[#This Row],[Units HH w/ Children]]</f>
        <v>0</v>
      </c>
      <c r="K25">
        <f>Table1[[#This Row],[Beds HH w/o Children]]</f>
        <v>33</v>
      </c>
      <c r="L25">
        <f>Table1[[#This Row],[Year-Round Beds]]</f>
        <v>33</v>
      </c>
      <c r="M25">
        <f>Table1[[#This Row],[O/V Beds]]</f>
        <v>0</v>
      </c>
      <c r="N25">
        <f>Table1[[#This Row],[Pit Count]]</f>
        <v>33</v>
      </c>
      <c r="O25">
        <f>Table1[[#This Row],[Total Beds]]</f>
        <v>33</v>
      </c>
      <c r="P25" t="str">
        <f>Table1[[#This Row],[HMIS Participating]]</f>
        <v>No</v>
      </c>
      <c r="Q25">
        <f>Table1[[#This Row],[Victim Service Provider]]</f>
        <v>0</v>
      </c>
      <c r="R25" t="str">
        <f>Table1[[#This Row],[Target Population]]</f>
        <v>NA</v>
      </c>
      <c r="S25">
        <f>Table1[[#This Row],[federalFundingOtherSpecify]]</f>
        <v>0</v>
      </c>
      <c r="T25">
        <f>Table1[[#This Row],[Bed Type]]</f>
        <v>0</v>
      </c>
      <c r="U25" t="str">
        <f>Table1[[#This Row],[address1]]</f>
        <v>330 E. Main St.</v>
      </c>
      <c r="V25">
        <f>Table1[[#This Row],[address2]]</f>
        <v>0</v>
      </c>
      <c r="W25" t="str">
        <f>Table1[[#This Row],[city]]</f>
        <v>Durham</v>
      </c>
      <c r="X25" t="str">
        <f>Table1[[#This Row],[state]]</f>
        <v>NC</v>
      </c>
      <c r="Y25">
        <f>Table1[[#This Row],[zip]]</f>
        <v>27701</v>
      </c>
      <c r="Z25">
        <f>Table1[[#This Row],[Total Seasonal Beds]]</f>
        <v>0</v>
      </c>
    </row>
    <row r="26" spans="2:26" x14ac:dyDescent="0.35">
      <c r="B26" t="str">
        <f>Table1[[#This Row],[CoC]]</f>
        <v>Durham City &amp; County CoC</v>
      </c>
      <c r="C26" t="s">
        <v>24</v>
      </c>
      <c r="D26" t="s">
        <v>25</v>
      </c>
      <c r="E26" t="str">
        <f>Table1[[#This Row],[Organization Name]]</f>
        <v>Durham Housing Authority - Durham County</v>
      </c>
      <c r="F26" t="str">
        <f>Table1[[#This Row],[Project Name]]</f>
        <v>Durham Housing Authority - Durham County - Housing Choice Vouchers - PH - HUD</v>
      </c>
      <c r="G26">
        <f>Table1[[#This Row],[HMIS Project ID]]</f>
        <v>20504</v>
      </c>
      <c r="H26" t="str">
        <f>Table1[[#This Row],[Project Type]]</f>
        <v>OPH</v>
      </c>
      <c r="I26">
        <f>Table1[[#This Row],[Beds HH w/ Children]]</f>
        <v>0</v>
      </c>
      <c r="J26">
        <f>Table1[[#This Row],[Units HH w/ Children]]</f>
        <v>0</v>
      </c>
      <c r="K26">
        <f>Table1[[#This Row],[Beds HH w/o Children]]</f>
        <v>372</v>
      </c>
      <c r="L26">
        <f>Table1[[#This Row],[Year-Round Beds]]</f>
        <v>372</v>
      </c>
      <c r="M26">
        <f>Table1[[#This Row],[O/V Beds]]</f>
        <v>0</v>
      </c>
      <c r="N26">
        <f>Table1[[#This Row],[Pit Count]]</f>
        <v>195</v>
      </c>
      <c r="O26">
        <f>Table1[[#This Row],[Total Beds]]</f>
        <v>372</v>
      </c>
      <c r="P26" t="str">
        <f>Table1[[#This Row],[HMIS Participating]]</f>
        <v>No</v>
      </c>
      <c r="Q26">
        <f>Table1[[#This Row],[Victim Service Provider]]</f>
        <v>0</v>
      </c>
      <c r="R26" t="str">
        <f>Table1[[#This Row],[Target Population]]</f>
        <v>NA</v>
      </c>
      <c r="S26">
        <f>Table1[[#This Row],[federalFundingOtherSpecify]]</f>
        <v>0</v>
      </c>
      <c r="T26">
        <f>Table1[[#This Row],[Bed Type]]</f>
        <v>0</v>
      </c>
      <c r="U26" t="str">
        <f>Table1[[#This Row],[address1]]</f>
        <v>330 E. Main St.</v>
      </c>
      <c r="V26">
        <f>Table1[[#This Row],[address2]]</f>
        <v>0</v>
      </c>
      <c r="W26" t="str">
        <f>Table1[[#This Row],[city]]</f>
        <v>Durham</v>
      </c>
      <c r="X26" t="str">
        <f>Table1[[#This Row],[state]]</f>
        <v>NC</v>
      </c>
      <c r="Y26">
        <f>Table1[[#This Row],[zip]]</f>
        <v>27701</v>
      </c>
      <c r="Z26">
        <f>Table1[[#This Row],[Total Seasonal Beds]]</f>
        <v>0</v>
      </c>
    </row>
    <row r="27" spans="2:26" x14ac:dyDescent="0.35">
      <c r="B27" t="str">
        <f>Table1[[#This Row],[CoC]]</f>
        <v>Durham City &amp; County CoC</v>
      </c>
      <c r="C27" t="s">
        <v>24</v>
      </c>
      <c r="D27" t="s">
        <v>25</v>
      </c>
      <c r="E27" t="str">
        <f>Table1[[#This Row],[Organization Name]]</f>
        <v>The LGBTQ Center - Durham County</v>
      </c>
      <c r="F27" t="str">
        <f>Table1[[#This Row],[Project Name]]</f>
        <v>The LGBTQ Center - Durham County - CoC Rapid Rehousing - RRH - HUD</v>
      </c>
      <c r="G27">
        <f>Table1[[#This Row],[HMIS Project ID]]</f>
        <v>20518</v>
      </c>
      <c r="H27" t="str">
        <f>Table1[[#This Row],[Project Type]]</f>
        <v>RRH</v>
      </c>
      <c r="I27">
        <f>Table1[[#This Row],[Beds HH w/ Children]]</f>
        <v>0</v>
      </c>
      <c r="J27">
        <f>Table1[[#This Row],[Units HH w/ Children]]</f>
        <v>0</v>
      </c>
      <c r="K27">
        <f>Table1[[#This Row],[Beds HH w/o Children]]</f>
        <v>11</v>
      </c>
      <c r="L27">
        <f>Table1[[#This Row],[Year-Round Beds]]</f>
        <v>11</v>
      </c>
      <c r="M27">
        <f>Table1[[#This Row],[O/V Beds]]</f>
        <v>0</v>
      </c>
      <c r="N27">
        <f>Table1[[#This Row],[Pit Count]]</f>
        <v>11</v>
      </c>
      <c r="O27">
        <f>Table1[[#This Row],[Total Beds]]</f>
        <v>11</v>
      </c>
      <c r="P27" t="str">
        <f>Table1[[#This Row],[HMIS Participating]]</f>
        <v>Yes</v>
      </c>
      <c r="Q27">
        <f>Table1[[#This Row],[Victim Service Provider]]</f>
        <v>0</v>
      </c>
      <c r="R27" t="str">
        <f>Table1[[#This Row],[Target Population]]</f>
        <v>DV</v>
      </c>
      <c r="S27">
        <f>Table1[[#This Row],[federalFundingOtherSpecify]]</f>
        <v>0</v>
      </c>
      <c r="T27">
        <f>Table1[[#This Row],[Bed Type]]</f>
        <v>0</v>
      </c>
      <c r="U27" t="str">
        <f>Table1[[#This Row],[address1]]</f>
        <v>114 Hunt St</v>
      </c>
      <c r="V27">
        <f>Table1[[#This Row],[address2]]</f>
        <v>0</v>
      </c>
      <c r="W27" t="str">
        <f>Table1[[#This Row],[city]]</f>
        <v>Durham</v>
      </c>
      <c r="X27" t="str">
        <f>Table1[[#This Row],[state]]</f>
        <v>NC</v>
      </c>
      <c r="Y27">
        <f>Table1[[#This Row],[zip]]</f>
        <v>27704</v>
      </c>
      <c r="Z27">
        <f>Table1[[#This Row],[Total Seasonal Beds]]</f>
        <v>0</v>
      </c>
    </row>
    <row r="28" spans="2:26" x14ac:dyDescent="0.35">
      <c r="B28" t="str">
        <f>Table1[[#This Row],[CoC]]</f>
        <v>Durham City &amp; County CoC</v>
      </c>
      <c r="C28" t="s">
        <v>24</v>
      </c>
      <c r="D28" t="s">
        <v>25</v>
      </c>
      <c r="E28" t="str">
        <f>Table1[[#This Row],[Organization Name]]</f>
        <v>Love and Respect, Inc. - Durham County</v>
      </c>
      <c r="F28" t="str">
        <f>Table1[[#This Row],[Project Name]]</f>
        <v>Love and Respect, Inc - Durham County - White Flag Shelter - ES - Private</v>
      </c>
      <c r="G28">
        <f>Table1[[#This Row],[HMIS Project ID]]</f>
        <v>20572</v>
      </c>
      <c r="H28" t="str">
        <f>Table1[[#This Row],[Project Type]]</f>
        <v>ES</v>
      </c>
      <c r="I28">
        <f>Table1[[#This Row],[Beds HH w/ Children]]</f>
        <v>0</v>
      </c>
      <c r="J28">
        <f>Table1[[#This Row],[Units HH w/ Children]]</f>
        <v>0</v>
      </c>
      <c r="K28">
        <f>Table1[[#This Row],[Beds HH w/o Children]]</f>
        <v>0</v>
      </c>
      <c r="L28">
        <f>Table1[[#This Row],[Year-Round Beds]]</f>
        <v>0</v>
      </c>
      <c r="M28">
        <f>Table1[[#This Row],[O/V Beds]]</f>
        <v>3</v>
      </c>
      <c r="N28">
        <f>Table1[[#This Row],[Pit Count]]</f>
        <v>3</v>
      </c>
      <c r="O28">
        <f>Table1[[#This Row],[Total Beds]]</f>
        <v>3</v>
      </c>
      <c r="P28" t="str">
        <f>Table1[[#This Row],[HMIS Participating]]</f>
        <v>No</v>
      </c>
      <c r="Q28">
        <f>Table1[[#This Row],[Victim Service Provider]]</f>
        <v>0</v>
      </c>
      <c r="R28" t="str">
        <f>Table1[[#This Row],[Target Population]]</f>
        <v>NA</v>
      </c>
      <c r="S28" t="str">
        <f>Table1[[#This Row],[federalFundingOtherSpecify]]</f>
        <v>Private</v>
      </c>
      <c r="T28" t="str">
        <f>Table1[[#This Row],[Bed Type]]</f>
        <v>Facility</v>
      </c>
      <c r="U28" t="str">
        <f>Table1[[#This Row],[address1]]</f>
        <v>1604 Angier Ave.</v>
      </c>
      <c r="V28">
        <f>Table1[[#This Row],[address2]]</f>
        <v>0</v>
      </c>
      <c r="W28" t="str">
        <f>Table1[[#This Row],[city]]</f>
        <v>Durham</v>
      </c>
      <c r="X28" t="str">
        <f>Table1[[#This Row],[state]]</f>
        <v>NC</v>
      </c>
      <c r="Y28">
        <f>Table1[[#This Row],[zip]]</f>
        <v>27701</v>
      </c>
      <c r="Z28">
        <f>Table1[[#This Row],[Total Seasonal Beds]]</f>
        <v>0</v>
      </c>
    </row>
    <row r="29" spans="2:26" x14ac:dyDescent="0.35">
      <c r="B29" t="str">
        <f>Table1[[#This Row],[CoC]]</f>
        <v>Durham City &amp; County CoC</v>
      </c>
      <c r="C29" t="s">
        <v>24</v>
      </c>
      <c r="D29" t="s">
        <v>25</v>
      </c>
      <c r="E29" t="str">
        <f>Table1[[#This Row],[Organization Name]]</f>
        <v>Volunteers of America Carolinas - Durham County</v>
      </c>
      <c r="F29" t="str">
        <f>Table1[[#This Row],[Project Name]]</f>
        <v>Volunteers of America - Durham County - Maple Court - OPH - VA</v>
      </c>
      <c r="G29">
        <f>Table1[[#This Row],[HMIS Project ID]]</f>
        <v>20722</v>
      </c>
      <c r="H29" t="str">
        <f>Table1[[#This Row],[Project Type]]</f>
        <v>OPH</v>
      </c>
      <c r="I29">
        <f>Table1[[#This Row],[Beds HH w/ Children]]</f>
        <v>0</v>
      </c>
      <c r="J29">
        <f>Table1[[#This Row],[Units HH w/ Children]]</f>
        <v>0</v>
      </c>
      <c r="K29">
        <f>Table1[[#This Row],[Beds HH w/o Children]]</f>
        <v>24</v>
      </c>
      <c r="L29">
        <f>Table1[[#This Row],[Year-Round Beds]]</f>
        <v>24</v>
      </c>
      <c r="M29">
        <f>Table1[[#This Row],[O/V Beds]]</f>
        <v>0</v>
      </c>
      <c r="N29">
        <f>Table1[[#This Row],[Pit Count]]</f>
        <v>18</v>
      </c>
      <c r="O29">
        <f>Table1[[#This Row],[Total Beds]]</f>
        <v>24</v>
      </c>
      <c r="P29" t="str">
        <f>Table1[[#This Row],[HMIS Participating]]</f>
        <v>Yes</v>
      </c>
      <c r="Q29">
        <f>Table1[[#This Row],[Victim Service Provider]]</f>
        <v>0</v>
      </c>
      <c r="R29" t="str">
        <f>Table1[[#This Row],[Target Population]]</f>
        <v>NA</v>
      </c>
      <c r="S29" t="str">
        <f>Table1[[#This Row],[federalFundingOtherSpecify]]</f>
        <v>Local/Private funds</v>
      </c>
      <c r="T29">
        <f>Table1[[#This Row],[Bed Type]]</f>
        <v>0</v>
      </c>
      <c r="U29" t="str">
        <f>Table1[[#This Row],[address1]]</f>
        <v>3710 University Drive, Ste 218</v>
      </c>
      <c r="V29">
        <f>Table1[[#This Row],[address2]]</f>
        <v>0</v>
      </c>
      <c r="W29" t="str">
        <f>Table1[[#This Row],[city]]</f>
        <v>Durham</v>
      </c>
      <c r="X29" t="str">
        <f>Table1[[#This Row],[state]]</f>
        <v>NC</v>
      </c>
      <c r="Y29">
        <f>Table1[[#This Row],[zip]]</f>
        <v>27704</v>
      </c>
      <c r="Z29">
        <f>Table1[[#This Row],[Total Seasonal Beds]]</f>
        <v>0</v>
      </c>
    </row>
    <row r="30" spans="2:26" x14ac:dyDescent="0.35">
      <c r="B30" t="str">
        <f>Table1[[#This Row],[CoC]]</f>
        <v>Durham City &amp; County CoC</v>
      </c>
      <c r="C30" t="s">
        <v>24</v>
      </c>
      <c r="D30" t="s">
        <v>25</v>
      </c>
      <c r="E30" t="str">
        <f>Table1[[#This Row],[Organization Name]]</f>
        <v>Families Moving Forward - Durham County</v>
      </c>
      <c r="F30" t="str">
        <f>Table1[[#This Row],[Project Name]]</f>
        <v>Families Moving Forward - Durham County - DV RRH - CoC</v>
      </c>
      <c r="G30">
        <f>Table1[[#This Row],[HMIS Project ID]]</f>
        <v>20754</v>
      </c>
      <c r="H30" t="str">
        <f>Table1[[#This Row],[Project Type]]</f>
        <v>RRH</v>
      </c>
      <c r="I30">
        <f>Table1[[#This Row],[Beds HH w/ Children]]</f>
        <v>48</v>
      </c>
      <c r="J30">
        <f>Table1[[#This Row],[Units HH w/ Children]]</f>
        <v>12</v>
      </c>
      <c r="K30">
        <f>Table1[[#This Row],[Beds HH w/o Children]]</f>
        <v>5</v>
      </c>
      <c r="L30">
        <f>Table1[[#This Row],[Year-Round Beds]]</f>
        <v>53</v>
      </c>
      <c r="M30">
        <f>Table1[[#This Row],[O/V Beds]]</f>
        <v>0</v>
      </c>
      <c r="N30">
        <f>Table1[[#This Row],[Pit Count]]</f>
        <v>53</v>
      </c>
      <c r="O30">
        <f>Table1[[#This Row],[Total Beds]]</f>
        <v>53</v>
      </c>
      <c r="P30" t="str">
        <f>Table1[[#This Row],[HMIS Participating]]</f>
        <v>Yes</v>
      </c>
      <c r="Q30">
        <f>Table1[[#This Row],[Victim Service Provider]]</f>
        <v>0</v>
      </c>
      <c r="R30" t="str">
        <f>Table1[[#This Row],[Target Population]]</f>
        <v>DV</v>
      </c>
      <c r="S30">
        <f>Table1[[#This Row],[federalFundingOtherSpecify]]</f>
        <v>0</v>
      </c>
      <c r="T30">
        <f>Table1[[#This Row],[Bed Type]]</f>
        <v>0</v>
      </c>
      <c r="U30" t="str">
        <f>Table1[[#This Row],[address1]]</f>
        <v>300 North Queen Street</v>
      </c>
      <c r="V30">
        <f>Table1[[#This Row],[address2]]</f>
        <v>0</v>
      </c>
      <c r="W30" t="str">
        <f>Table1[[#This Row],[city]]</f>
        <v>Durham</v>
      </c>
      <c r="X30" t="str">
        <f>Table1[[#This Row],[state]]</f>
        <v>NC</v>
      </c>
      <c r="Y30">
        <f>Table1[[#This Row],[zip]]</f>
        <v>27704</v>
      </c>
      <c r="Z30">
        <f>Table1[[#This Row],[Total Seasonal Beds]]</f>
        <v>0</v>
      </c>
    </row>
    <row r="31" spans="2:26" x14ac:dyDescent="0.35">
      <c r="B31" t="str">
        <f>Table1[[#This Row],[CoC]]</f>
        <v>Durham City &amp; County CoC</v>
      </c>
      <c r="C31" t="s">
        <v>24</v>
      </c>
      <c r="D31" t="s">
        <v>25</v>
      </c>
      <c r="E31" t="str">
        <f>Table1[[#This Row],[Organization Name]]</f>
        <v>Family Promise of the Triangle - Durham County</v>
      </c>
      <c r="F31" t="str">
        <f>Table1[[#This Row],[Project Name]]</f>
        <v>Family Promise of the Triangle - Durham County - Rapid Re-Housing - State ESG</v>
      </c>
      <c r="G31">
        <f>Table1[[#This Row],[HMIS Project ID]]</f>
        <v>20932</v>
      </c>
      <c r="H31" t="str">
        <f>Table1[[#This Row],[Project Type]]</f>
        <v>RRH</v>
      </c>
      <c r="I31">
        <f>Table1[[#This Row],[Beds HH w/ Children]]</f>
        <v>0</v>
      </c>
      <c r="J31">
        <f>Table1[[#This Row],[Units HH w/ Children]]</f>
        <v>0</v>
      </c>
      <c r="K31">
        <f>Table1[[#This Row],[Beds HH w/o Children]]</f>
        <v>0</v>
      </c>
      <c r="L31">
        <f>Table1[[#This Row],[Year-Round Beds]]</f>
        <v>0</v>
      </c>
      <c r="M31">
        <f>Table1[[#This Row],[O/V Beds]]</f>
        <v>0</v>
      </c>
      <c r="N31">
        <f>Table1[[#This Row],[Pit Count]]</f>
        <v>0</v>
      </c>
      <c r="O31">
        <f>Table1[[#This Row],[Total Beds]]</f>
        <v>0</v>
      </c>
      <c r="P31" t="str">
        <f>Table1[[#This Row],[HMIS Participating]]</f>
        <v>Yes</v>
      </c>
      <c r="Q31">
        <f>Table1[[#This Row],[Victim Service Provider]]</f>
        <v>0</v>
      </c>
      <c r="R31" t="str">
        <f>Table1[[#This Row],[Target Population]]</f>
        <v>NA</v>
      </c>
      <c r="S31">
        <f>Table1[[#This Row],[federalFundingOtherSpecify]]</f>
        <v>0</v>
      </c>
      <c r="T31">
        <f>Table1[[#This Row],[Bed Type]]</f>
        <v>0</v>
      </c>
      <c r="U31" t="str">
        <f>Table1[[#This Row],[address1]]</f>
        <v>18 West Colony Place, Suite 250</v>
      </c>
      <c r="V31">
        <f>Table1[[#This Row],[address2]]</f>
        <v>0</v>
      </c>
      <c r="W31" t="str">
        <f>Table1[[#This Row],[city]]</f>
        <v>Durham</v>
      </c>
      <c r="X31" t="str">
        <f>Table1[[#This Row],[state]]</f>
        <v>NC</v>
      </c>
      <c r="Y31">
        <f>Table1[[#This Row],[zip]]</f>
        <v>27701</v>
      </c>
      <c r="Z31">
        <f>Table1[[#This Row],[Total Seasonal Beds]]</f>
        <v>0</v>
      </c>
    </row>
    <row r="32" spans="2:26" x14ac:dyDescent="0.35">
      <c r="B32" t="str">
        <f>Table1[[#This Row],[CoC]]</f>
        <v>North Carolina Balance of State CoC</v>
      </c>
      <c r="C32" t="str">
        <f>_xlfn.XLOOKUP(Table2[[#This Row],[HMIS Project ID]],'region ref'!A:A,'region ref'!C:C,"",0)</f>
        <v>Region 12</v>
      </c>
      <c r="D32">
        <f>_xlfn.XLOOKUP(Table2[[#This Row],[HMIS Project ID]],'region ref'!A:A,'region ref'!B:B,"",0)</f>
        <v>0</v>
      </c>
      <c r="E32" t="str">
        <f>Table1[[#This Row],[Organization Name]]</f>
        <v>Community Crossroads Center - Pitt County</v>
      </c>
      <c r="F32" t="str">
        <f>Table1[[#This Row],[Project Name]]</f>
        <v>Community Crossroads Center - Pitt County - Emergency Shelter - ES - Private</v>
      </c>
      <c r="G32">
        <f>Table1[[#This Row],[HMIS Project ID]]</f>
        <v>298</v>
      </c>
      <c r="H32" t="str">
        <f>Table1[[#This Row],[Project Type]]</f>
        <v>ES</v>
      </c>
      <c r="I32">
        <f>Table1[[#This Row],[Beds HH w/ Children]]</f>
        <v>16</v>
      </c>
      <c r="J32">
        <f>Table1[[#This Row],[Units HH w/ Children]]</f>
        <v>4</v>
      </c>
      <c r="K32">
        <f>Table1[[#This Row],[Beds HH w/o Children]]</f>
        <v>82</v>
      </c>
      <c r="L32">
        <f>Table1[[#This Row],[Year-Round Beds]]</f>
        <v>98</v>
      </c>
      <c r="M32">
        <f>Table1[[#This Row],[O/V Beds]]</f>
        <v>0</v>
      </c>
      <c r="N32">
        <f>Table1[[#This Row],[Pit Count]]</f>
        <v>71</v>
      </c>
      <c r="O32">
        <f>Table1[[#This Row],[Total Beds]]</f>
        <v>98</v>
      </c>
      <c r="P32" t="str">
        <f>Table1[[#This Row],[HMIS Participating]]</f>
        <v>Yes</v>
      </c>
      <c r="Q32">
        <f>Table1[[#This Row],[Victim Service Provider]]</f>
        <v>0</v>
      </c>
      <c r="R32" t="str">
        <f>Table1[[#This Row],[Target Population]]</f>
        <v>NA</v>
      </c>
      <c r="S32">
        <f>Table1[[#This Row],[federalFundingOtherSpecify]]</f>
        <v>0</v>
      </c>
      <c r="T32" t="str">
        <f>Table1[[#This Row],[Bed Type]]</f>
        <v>Facility</v>
      </c>
      <c r="U32" t="str">
        <f>Table1[[#This Row],[address1]]</f>
        <v>207 Manhattan Ave</v>
      </c>
      <c r="V32">
        <f>Table1[[#This Row],[address2]]</f>
        <v>0</v>
      </c>
      <c r="W32" t="str">
        <f>Table1[[#This Row],[city]]</f>
        <v>Greenville</v>
      </c>
      <c r="X32" t="str">
        <f>Table1[[#This Row],[state]]</f>
        <v>NC</v>
      </c>
      <c r="Y32">
        <f>Table1[[#This Row],[zip]]</f>
        <v>27834</v>
      </c>
      <c r="Z32">
        <f>Table1[[#This Row],[Total Seasonal Beds]]</f>
        <v>0</v>
      </c>
    </row>
    <row r="33" spans="2:26" x14ac:dyDescent="0.35">
      <c r="B33" t="str">
        <f>Table1[[#This Row],[CoC]]</f>
        <v>North Carolina Balance of State CoC</v>
      </c>
      <c r="C33" t="str">
        <f>_xlfn.XLOOKUP(Table2[[#This Row],[HMIS Project ID]],'region ref'!A:A,'region ref'!C:C,"",0)</f>
        <v>Region 10</v>
      </c>
      <c r="D33" t="str">
        <f>_xlfn.XLOOKUP(Table2[[#This Row],[HMIS Project ID]],'region ref'!A:A,'region ref'!B:B,"",0)</f>
        <v>Wilson</v>
      </c>
      <c r="E33" t="str">
        <f>Table1[[#This Row],[Organization Name]]</f>
        <v>Wesley Shelter, Inc. - Wilson County</v>
      </c>
      <c r="F33" t="str">
        <f>Table1[[#This Row],[Project Name]]</f>
        <v>Wesley Shelter - Wilson County - DV Shelter - ES - Private</v>
      </c>
      <c r="G33">
        <f>Table1[[#This Row],[HMIS Project ID]]</f>
        <v>548</v>
      </c>
      <c r="H33" t="str">
        <f>Table1[[#This Row],[Project Type]]</f>
        <v>ES</v>
      </c>
      <c r="I33">
        <f>Table1[[#This Row],[Beds HH w/ Children]]</f>
        <v>11</v>
      </c>
      <c r="J33">
        <f>Table1[[#This Row],[Units HH w/ Children]]</f>
        <v>3</v>
      </c>
      <c r="K33">
        <f>Table1[[#This Row],[Beds HH w/o Children]]</f>
        <v>8</v>
      </c>
      <c r="L33">
        <f>Table1[[#This Row],[Year-Round Beds]]</f>
        <v>19</v>
      </c>
      <c r="M33">
        <f>Table1[[#This Row],[O/V Beds]]</f>
        <v>0</v>
      </c>
      <c r="N33">
        <f>Table1[[#This Row],[Pit Count]]</f>
        <v>0</v>
      </c>
      <c r="O33">
        <f>Table1[[#This Row],[Total Beds]]</f>
        <v>19</v>
      </c>
      <c r="P33" t="str">
        <f>Table1[[#This Row],[HMIS Participating]]</f>
        <v>Comparable</v>
      </c>
      <c r="Q33" t="str">
        <f>Table1[[#This Row],[Victim Service Provider]]</f>
        <v>VSP</v>
      </c>
      <c r="R33" t="str">
        <f>Table1[[#This Row],[Target Population]]</f>
        <v>DV</v>
      </c>
      <c r="S33">
        <f>Table1[[#This Row],[federalFundingOtherSpecify]]</f>
        <v>0</v>
      </c>
      <c r="T33" t="str">
        <f>Table1[[#This Row],[Bed Type]]</f>
        <v>Facility</v>
      </c>
      <c r="U33">
        <f>Table1[[#This Row],[address1]]</f>
        <v>0</v>
      </c>
      <c r="V33">
        <f>Table1[[#This Row],[address2]]</f>
        <v>0</v>
      </c>
      <c r="W33" t="str">
        <f>Table1[[#This Row],[city]]</f>
        <v>Wilson</v>
      </c>
      <c r="X33" t="str">
        <f>Table1[[#This Row],[state]]</f>
        <v>NC</v>
      </c>
      <c r="Y33">
        <f>Table1[[#This Row],[zip]]</f>
        <v>27894</v>
      </c>
      <c r="Z33">
        <f>Table1[[#This Row],[Total Seasonal Beds]]</f>
        <v>0</v>
      </c>
    </row>
    <row r="34" spans="2:26" x14ac:dyDescent="0.35">
      <c r="B34" t="str">
        <f>Table1[[#This Row],[CoC]]</f>
        <v>North Carolina Balance of State CoC</v>
      </c>
      <c r="C34" t="str">
        <f>_xlfn.XLOOKUP(Table2[[#This Row],[HMIS Project ID]],'region ref'!A:A,'region ref'!C:C,"",0)</f>
        <v>Region 04</v>
      </c>
      <c r="D34">
        <f>_xlfn.XLOOKUP(Table2[[#This Row],[HMIS Project ID]],'region ref'!A:A,'region ref'!B:B,"",0)</f>
        <v>0</v>
      </c>
      <c r="E34" t="str">
        <f>Table1[[#This Row],[Organization Name]]</f>
        <v>Echo Ministry - Surry County</v>
      </c>
      <c r="F34" t="str">
        <f>Table1[[#This Row],[Project Name]]</f>
        <v>ECHO Ministry - Surry County - The Ark Shelter - ES - State ESG</v>
      </c>
      <c r="G34">
        <f>Table1[[#This Row],[HMIS Project ID]]</f>
        <v>667</v>
      </c>
      <c r="H34" t="str">
        <f>Table1[[#This Row],[Project Type]]</f>
        <v>ES</v>
      </c>
      <c r="I34">
        <f>Table1[[#This Row],[Beds HH w/ Children]]</f>
        <v>12</v>
      </c>
      <c r="J34">
        <f>Table1[[#This Row],[Units HH w/ Children]]</f>
        <v>4</v>
      </c>
      <c r="K34">
        <f>Table1[[#This Row],[Beds HH w/o Children]]</f>
        <v>8</v>
      </c>
      <c r="L34">
        <f>Table1[[#This Row],[Year-Round Beds]]</f>
        <v>20</v>
      </c>
      <c r="M34">
        <f>Table1[[#This Row],[O/V Beds]]</f>
        <v>0</v>
      </c>
      <c r="N34">
        <f>Table1[[#This Row],[Pit Count]]</f>
        <v>17</v>
      </c>
      <c r="O34">
        <f>Table1[[#This Row],[Total Beds]]</f>
        <v>20</v>
      </c>
      <c r="P34" t="str">
        <f>Table1[[#This Row],[HMIS Participating]]</f>
        <v>Yes</v>
      </c>
      <c r="Q34">
        <f>Table1[[#This Row],[Victim Service Provider]]</f>
        <v>0</v>
      </c>
      <c r="R34" t="str">
        <f>Table1[[#This Row],[Target Population]]</f>
        <v>NA</v>
      </c>
      <c r="S34">
        <f>Table1[[#This Row],[federalFundingOtherSpecify]]</f>
        <v>0</v>
      </c>
      <c r="T34" t="str">
        <f>Table1[[#This Row],[Bed Type]]</f>
        <v>Facility</v>
      </c>
      <c r="U34" t="str">
        <f>Table1[[#This Row],[address1]]</f>
        <v>130 Hill St</v>
      </c>
      <c r="V34">
        <f>Table1[[#This Row],[address2]]</f>
        <v>0</v>
      </c>
      <c r="W34" t="str">
        <f>Table1[[#This Row],[city]]</f>
        <v>Elkin</v>
      </c>
      <c r="X34" t="str">
        <f>Table1[[#This Row],[state]]</f>
        <v>NC</v>
      </c>
      <c r="Y34">
        <f>Table1[[#This Row],[zip]]</f>
        <v>28621</v>
      </c>
      <c r="Z34">
        <f>Table1[[#This Row],[Total Seasonal Beds]]</f>
        <v>0</v>
      </c>
    </row>
    <row r="35" spans="2:26" x14ac:dyDescent="0.35">
      <c r="B35" t="str">
        <f>Table1[[#This Row],[CoC]]</f>
        <v>North Carolina Balance of State CoC</v>
      </c>
      <c r="C35" t="str">
        <f>_xlfn.XLOOKUP(Table2[[#This Row],[HMIS Project ID]],'region ref'!A:A,'region ref'!C:C,"",0)</f>
        <v>Region 13</v>
      </c>
      <c r="D35" t="str">
        <f>_xlfn.XLOOKUP(Table2[[#This Row],[HMIS Project ID]],'region ref'!A:A,'region ref'!B:B,"",0)</f>
        <v>Craven</v>
      </c>
      <c r="E35" t="str">
        <f>Table1[[#This Row],[Organization Name]]</f>
        <v>Religious Community Services - Multiple BOS Counties</v>
      </c>
      <c r="F35" t="str">
        <f>Table1[[#This Row],[Project Name]]</f>
        <v>Religious Community Services - Craven County - RCS Homeless Shelter - ES - Private</v>
      </c>
      <c r="G35">
        <f>Table1[[#This Row],[HMIS Project ID]]</f>
        <v>869</v>
      </c>
      <c r="H35" t="str">
        <f>Table1[[#This Row],[Project Type]]</f>
        <v>ES</v>
      </c>
      <c r="I35">
        <f>Table1[[#This Row],[Beds HH w/ Children]]</f>
        <v>14</v>
      </c>
      <c r="J35">
        <f>Table1[[#This Row],[Units HH w/ Children]]</f>
        <v>4</v>
      </c>
      <c r="K35">
        <f>Table1[[#This Row],[Beds HH w/o Children]]</f>
        <v>25</v>
      </c>
      <c r="L35">
        <f>Table1[[#This Row],[Year-Round Beds]]</f>
        <v>39</v>
      </c>
      <c r="M35">
        <f>Table1[[#This Row],[O/V Beds]]</f>
        <v>0</v>
      </c>
      <c r="N35">
        <f>Table1[[#This Row],[Pit Count]]</f>
        <v>29</v>
      </c>
      <c r="O35">
        <f>Table1[[#This Row],[Total Beds]]</f>
        <v>39</v>
      </c>
      <c r="P35" t="str">
        <f>Table1[[#This Row],[HMIS Participating]]</f>
        <v>No</v>
      </c>
      <c r="Q35">
        <f>Table1[[#This Row],[Victim Service Provider]]</f>
        <v>0</v>
      </c>
      <c r="R35" t="str">
        <f>Table1[[#This Row],[Target Population]]</f>
        <v>NA</v>
      </c>
      <c r="S35">
        <f>Table1[[#This Row],[federalFundingOtherSpecify]]</f>
        <v>0</v>
      </c>
      <c r="T35" t="str">
        <f>Table1[[#This Row],[Bed Type]]</f>
        <v>Facility</v>
      </c>
      <c r="U35" t="str">
        <f>Table1[[#This Row],[address1]]</f>
        <v>919 George St</v>
      </c>
      <c r="V35">
        <f>Table1[[#This Row],[address2]]</f>
        <v>0</v>
      </c>
      <c r="W35" t="str">
        <f>Table1[[#This Row],[city]]</f>
        <v>New Bern</v>
      </c>
      <c r="X35" t="str">
        <f>Table1[[#This Row],[state]]</f>
        <v>NC</v>
      </c>
      <c r="Y35">
        <f>Table1[[#This Row],[zip]]</f>
        <v>28560</v>
      </c>
      <c r="Z35">
        <f>Table1[[#This Row],[Total Seasonal Beds]]</f>
        <v>0</v>
      </c>
    </row>
    <row r="36" spans="2:26" x14ac:dyDescent="0.35">
      <c r="B36" t="str">
        <f>Table1[[#This Row],[CoC]]</f>
        <v>North Carolina Balance of State CoC</v>
      </c>
      <c r="C36" t="str">
        <f>_xlfn.XLOOKUP(Table2[[#This Row],[HMIS Project ID]],'region ref'!A:A,'region ref'!C:C,"",0)</f>
        <v>Region 05</v>
      </c>
      <c r="D36">
        <f>_xlfn.XLOOKUP(Table2[[#This Row],[HMIS Project ID]],'region ref'!A:A,'region ref'!B:B,"",0)</f>
        <v>0</v>
      </c>
      <c r="E36" t="str">
        <f>Table1[[#This Row],[Organization Name]]</f>
        <v>Rowan Helping Ministries - Rowan County</v>
      </c>
      <c r="F36" t="str">
        <f>Table1[[#This Row],[Project Name]]</f>
        <v>Rowan Helping Ministries - Rowan County -  Emergency Shelter - ES - State ESG</v>
      </c>
      <c r="G36">
        <f>Table1[[#This Row],[HMIS Project ID]]</f>
        <v>1049</v>
      </c>
      <c r="H36" t="str">
        <f>Table1[[#This Row],[Project Type]]</f>
        <v>ES</v>
      </c>
      <c r="I36">
        <f>Table1[[#This Row],[Beds HH w/ Children]]</f>
        <v>14</v>
      </c>
      <c r="J36">
        <f>Table1[[#This Row],[Units HH w/ Children]]</f>
        <v>4</v>
      </c>
      <c r="K36">
        <f>Table1[[#This Row],[Beds HH w/o Children]]</f>
        <v>89</v>
      </c>
      <c r="L36">
        <f>Table1[[#This Row],[Year-Round Beds]]</f>
        <v>103</v>
      </c>
      <c r="M36">
        <f>Table1[[#This Row],[O/V Beds]]</f>
        <v>0</v>
      </c>
      <c r="N36">
        <f>Table1[[#This Row],[Pit Count]]</f>
        <v>70</v>
      </c>
      <c r="O36">
        <f>Table1[[#This Row],[Total Beds]]</f>
        <v>103</v>
      </c>
      <c r="P36" t="str">
        <f>Table1[[#This Row],[HMIS Participating]]</f>
        <v>Yes</v>
      </c>
      <c r="Q36">
        <f>Table1[[#This Row],[Victim Service Provider]]</f>
        <v>0</v>
      </c>
      <c r="R36" t="str">
        <f>Table1[[#This Row],[Target Population]]</f>
        <v>NA</v>
      </c>
      <c r="S36">
        <f>Table1[[#This Row],[federalFundingOtherSpecify]]</f>
        <v>0</v>
      </c>
      <c r="T36" t="str">
        <f>Table1[[#This Row],[Bed Type]]</f>
        <v>Facility</v>
      </c>
      <c r="U36" t="str">
        <f>Table1[[#This Row],[address1]]</f>
        <v>217 North Long Street</v>
      </c>
      <c r="V36">
        <f>Table1[[#This Row],[address2]]</f>
        <v>0</v>
      </c>
      <c r="W36" t="str">
        <f>Table1[[#This Row],[city]]</f>
        <v>Salisbury</v>
      </c>
      <c r="X36" t="str">
        <f>Table1[[#This Row],[state]]</f>
        <v>NC</v>
      </c>
      <c r="Y36">
        <f>Table1[[#This Row],[zip]]</f>
        <v>28144</v>
      </c>
      <c r="Z36">
        <f>Table1[[#This Row],[Total Seasonal Beds]]</f>
        <v>0</v>
      </c>
    </row>
    <row r="37" spans="2:26" x14ac:dyDescent="0.35">
      <c r="B37" t="str">
        <f>Table1[[#This Row],[CoC]]</f>
        <v>North Carolina Balance of State CoC</v>
      </c>
      <c r="C37" t="str">
        <f>_xlfn.XLOOKUP(Table2[[#This Row],[HMIS Project ID]],'region ref'!A:A,'region ref'!C:C,"",0)</f>
        <v>Region 09</v>
      </c>
      <c r="D37">
        <f>_xlfn.XLOOKUP(Table2[[#This Row],[HMIS Project ID]],'region ref'!A:A,'region ref'!B:B,"",0)</f>
        <v>0</v>
      </c>
      <c r="E37" t="str">
        <f>Table1[[#This Row],[Organization Name]]</f>
        <v>United Community Ministries - Multiple BoS Counties</v>
      </c>
      <c r="F37" t="str">
        <f>Table1[[#This Row],[Project Name]]</f>
        <v>United Community Ministries - Nash County - UCM Shelter - ES - Private</v>
      </c>
      <c r="G37">
        <f>Table1[[#This Row],[HMIS Project ID]]</f>
        <v>1153</v>
      </c>
      <c r="H37" t="str">
        <f>Table1[[#This Row],[Project Type]]</f>
        <v>ES</v>
      </c>
      <c r="I37">
        <f>Table1[[#This Row],[Beds HH w/ Children]]</f>
        <v>0</v>
      </c>
      <c r="J37">
        <f>Table1[[#This Row],[Units HH w/ Children]]</f>
        <v>0</v>
      </c>
      <c r="K37">
        <f>Table1[[#This Row],[Beds HH w/o Children]]</f>
        <v>60</v>
      </c>
      <c r="L37">
        <f>Table1[[#This Row],[Year-Round Beds]]</f>
        <v>60</v>
      </c>
      <c r="M37">
        <f>Table1[[#This Row],[O/V Beds]]</f>
        <v>0</v>
      </c>
      <c r="N37">
        <f>Table1[[#This Row],[Pit Count]]</f>
        <v>47</v>
      </c>
      <c r="O37">
        <f>Table1[[#This Row],[Total Beds]]</f>
        <v>60</v>
      </c>
      <c r="P37" t="str">
        <f>Table1[[#This Row],[HMIS Participating]]</f>
        <v>Yes</v>
      </c>
      <c r="Q37">
        <f>Table1[[#This Row],[Victim Service Provider]]</f>
        <v>0</v>
      </c>
      <c r="R37" t="str">
        <f>Table1[[#This Row],[Target Population]]</f>
        <v>NA</v>
      </c>
      <c r="S37">
        <f>Table1[[#This Row],[federalFundingOtherSpecify]]</f>
        <v>0</v>
      </c>
      <c r="T37" t="str">
        <f>Table1[[#This Row],[Bed Type]]</f>
        <v>Facility</v>
      </c>
      <c r="U37" t="str">
        <f>Table1[[#This Row],[address1]]</f>
        <v>341 McDonald St</v>
      </c>
      <c r="V37">
        <f>Table1[[#This Row],[address2]]</f>
        <v>0</v>
      </c>
      <c r="W37" t="str">
        <f>Table1[[#This Row],[city]]</f>
        <v>Rocky Mount</v>
      </c>
      <c r="X37" t="str">
        <f>Table1[[#This Row],[state]]</f>
        <v>NC</v>
      </c>
      <c r="Y37">
        <f>Table1[[#This Row],[zip]]</f>
        <v>27804</v>
      </c>
      <c r="Z37">
        <f>Table1[[#This Row],[Total Seasonal Beds]]</f>
        <v>0</v>
      </c>
    </row>
    <row r="38" spans="2:26" x14ac:dyDescent="0.35">
      <c r="B38" t="str">
        <f>Table1[[#This Row],[CoC]]</f>
        <v>North Carolina Balance of State CoC</v>
      </c>
      <c r="C38" t="str">
        <f>_xlfn.XLOOKUP(Table2[[#This Row],[HMIS Project ID]],'region ref'!A:A,'region ref'!C:C,"",0)</f>
        <v>Region 09</v>
      </c>
      <c r="D38">
        <f>_xlfn.XLOOKUP(Table2[[#This Row],[HMIS Project ID]],'region ref'!A:A,'region ref'!B:B,"",0)</f>
        <v>0</v>
      </c>
      <c r="E38" t="str">
        <f>Table1[[#This Row],[Organization Name]]</f>
        <v>United Community Ministries - Multiple BoS Counties</v>
      </c>
      <c r="F38" t="str">
        <f>Table1[[#This Row],[Project Name]]</f>
        <v>United Community Ministries - Edgecombe County - Bassett Center TH - Private</v>
      </c>
      <c r="G38">
        <f>Table1[[#This Row],[HMIS Project ID]]</f>
        <v>1154</v>
      </c>
      <c r="H38" t="str">
        <f>Table1[[#This Row],[Project Type]]</f>
        <v>TH</v>
      </c>
      <c r="I38">
        <f>Table1[[#This Row],[Beds HH w/ Children]]</f>
        <v>60</v>
      </c>
      <c r="J38">
        <f>Table1[[#This Row],[Units HH w/ Children]]</f>
        <v>12</v>
      </c>
      <c r="K38">
        <f>Table1[[#This Row],[Beds HH w/o Children]]</f>
        <v>0</v>
      </c>
      <c r="L38">
        <f>Table1[[#This Row],[Year-Round Beds]]</f>
        <v>60</v>
      </c>
      <c r="M38">
        <f>Table1[[#This Row],[O/V Beds]]</f>
        <v>0</v>
      </c>
      <c r="N38">
        <f>Table1[[#This Row],[Pit Count]]</f>
        <v>33</v>
      </c>
      <c r="O38">
        <f>Table1[[#This Row],[Total Beds]]</f>
        <v>60</v>
      </c>
      <c r="P38" t="str">
        <f>Table1[[#This Row],[HMIS Participating]]</f>
        <v>Yes</v>
      </c>
      <c r="Q38">
        <f>Table1[[#This Row],[Victim Service Provider]]</f>
        <v>0</v>
      </c>
      <c r="R38" t="str">
        <f>Table1[[#This Row],[Target Population]]</f>
        <v>NA</v>
      </c>
      <c r="S38">
        <f>Table1[[#This Row],[federalFundingOtherSpecify]]</f>
        <v>0</v>
      </c>
      <c r="T38">
        <f>Table1[[#This Row],[Bed Type]]</f>
        <v>0</v>
      </c>
      <c r="U38" t="str">
        <f>Table1[[#This Row],[address1]]</f>
        <v>916 Branch St.</v>
      </c>
      <c r="V38">
        <f>Table1[[#This Row],[address2]]</f>
        <v>0</v>
      </c>
      <c r="W38" t="str">
        <f>Table1[[#This Row],[city]]</f>
        <v>Rocky Mount</v>
      </c>
      <c r="X38" t="str">
        <f>Table1[[#This Row],[state]]</f>
        <v>NC</v>
      </c>
      <c r="Y38">
        <f>Table1[[#This Row],[zip]]</f>
        <v>27801</v>
      </c>
      <c r="Z38">
        <f>Table1[[#This Row],[Total Seasonal Beds]]</f>
        <v>0</v>
      </c>
    </row>
    <row r="39" spans="2:26" x14ac:dyDescent="0.35">
      <c r="B39" t="str">
        <f>Table1[[#This Row],[CoC]]</f>
        <v>North Carolina Balance of State CoC</v>
      </c>
      <c r="C39" t="str">
        <f>_xlfn.XLOOKUP(Table2[[#This Row],[HMIS Project ID]],'region ref'!A:A,'region ref'!C:C,"",0)</f>
        <v>Region 04</v>
      </c>
      <c r="D39">
        <f>_xlfn.XLOOKUP(Table2[[#This Row],[HMIS Project ID]],'region ref'!A:A,'region ref'!B:B,"",0)</f>
        <v>0</v>
      </c>
      <c r="E39" t="str">
        <f>Table1[[#This Row],[Organization Name]]</f>
        <v>Surry Homeless and Affordable Housing Coalition - Surry County</v>
      </c>
      <c r="F39" t="str">
        <f>Table1[[#This Row],[Project Name]]</f>
        <v>SHAHC - Surry County - Transitional Housing - TH - Private</v>
      </c>
      <c r="G39">
        <f>Table1[[#This Row],[HMIS Project ID]]</f>
        <v>1236</v>
      </c>
      <c r="H39" t="str">
        <f>Table1[[#This Row],[Project Type]]</f>
        <v>TH</v>
      </c>
      <c r="I39">
        <f>Table1[[#This Row],[Beds HH w/ Children]]</f>
        <v>6</v>
      </c>
      <c r="J39">
        <f>Table1[[#This Row],[Units HH w/ Children]]</f>
        <v>2</v>
      </c>
      <c r="K39">
        <f>Table1[[#This Row],[Beds HH w/o Children]]</f>
        <v>0</v>
      </c>
      <c r="L39">
        <f>Table1[[#This Row],[Year-Round Beds]]</f>
        <v>6</v>
      </c>
      <c r="M39">
        <f>Table1[[#This Row],[O/V Beds]]</f>
        <v>0</v>
      </c>
      <c r="N39">
        <f>Table1[[#This Row],[Pit Count]]</f>
        <v>6</v>
      </c>
      <c r="O39">
        <f>Table1[[#This Row],[Total Beds]]</f>
        <v>6</v>
      </c>
      <c r="P39" t="str">
        <f>Table1[[#This Row],[HMIS Participating]]</f>
        <v>Yes</v>
      </c>
      <c r="Q39">
        <f>Table1[[#This Row],[Victim Service Provider]]</f>
        <v>0</v>
      </c>
      <c r="R39" t="str">
        <f>Table1[[#This Row],[Target Population]]</f>
        <v>NA</v>
      </c>
      <c r="S39">
        <f>Table1[[#This Row],[federalFundingOtherSpecify]]</f>
        <v>0</v>
      </c>
      <c r="T39">
        <f>Table1[[#This Row],[Bed Type]]</f>
        <v>0</v>
      </c>
      <c r="U39" t="str">
        <f>Table1[[#This Row],[address1]]</f>
        <v>725 Creed St</v>
      </c>
      <c r="V39">
        <f>Table1[[#This Row],[address2]]</f>
        <v>0</v>
      </c>
      <c r="W39" t="str">
        <f>Table1[[#This Row],[city]]</f>
        <v>Mount Airy</v>
      </c>
      <c r="X39" t="str">
        <f>Table1[[#This Row],[state]]</f>
        <v>NC</v>
      </c>
      <c r="Y39">
        <f>Table1[[#This Row],[zip]]</f>
        <v>27030</v>
      </c>
      <c r="Z39">
        <f>Table1[[#This Row],[Total Seasonal Beds]]</f>
        <v>0</v>
      </c>
    </row>
    <row r="40" spans="2:26" x14ac:dyDescent="0.35">
      <c r="B40" t="str">
        <f>Table1[[#This Row],[CoC]]</f>
        <v>North Carolina Balance of State CoC</v>
      </c>
      <c r="C40" t="str">
        <f>_xlfn.XLOOKUP(Table2[[#This Row],[HMIS Project ID]],'region ref'!A:A,'region ref'!C:C,"",0)</f>
        <v>Region 05</v>
      </c>
      <c r="D40">
        <f>_xlfn.XLOOKUP(Table2[[#This Row],[HMIS Project ID]],'region ref'!A:A,'region ref'!B:B,"",0)</f>
        <v>0</v>
      </c>
      <c r="E40" t="str">
        <f>Table1[[#This Row],[Organization Name]]</f>
        <v>UCCS - Union County</v>
      </c>
      <c r="F40" t="str">
        <f>Table1[[#This Row],[Project Name]]</f>
        <v>UCCS - Union County - Emergency Adult Shelter - ES - State ESG</v>
      </c>
      <c r="G40">
        <f>Table1[[#This Row],[HMIS Project ID]]</f>
        <v>1296</v>
      </c>
      <c r="H40" t="str">
        <f>Table1[[#This Row],[Project Type]]</f>
        <v>ES</v>
      </c>
      <c r="I40">
        <f>Table1[[#This Row],[Beds HH w/ Children]]</f>
        <v>0</v>
      </c>
      <c r="J40">
        <f>Table1[[#This Row],[Units HH w/ Children]]</f>
        <v>0</v>
      </c>
      <c r="K40">
        <f>Table1[[#This Row],[Beds HH w/o Children]]</f>
        <v>60</v>
      </c>
      <c r="L40">
        <f>Table1[[#This Row],[Year-Round Beds]]</f>
        <v>60</v>
      </c>
      <c r="M40">
        <f>Table1[[#This Row],[O/V Beds]]</f>
        <v>0</v>
      </c>
      <c r="N40">
        <f>Table1[[#This Row],[Pit Count]]</f>
        <v>57</v>
      </c>
      <c r="O40">
        <f>Table1[[#This Row],[Total Beds]]</f>
        <v>60</v>
      </c>
      <c r="P40" t="str">
        <f>Table1[[#This Row],[HMIS Participating]]</f>
        <v>Yes</v>
      </c>
      <c r="Q40">
        <f>Table1[[#This Row],[Victim Service Provider]]</f>
        <v>0</v>
      </c>
      <c r="R40" t="str">
        <f>Table1[[#This Row],[Target Population]]</f>
        <v>NA</v>
      </c>
      <c r="S40">
        <f>Table1[[#This Row],[federalFundingOtherSpecify]]</f>
        <v>0</v>
      </c>
      <c r="T40" t="str">
        <f>Table1[[#This Row],[Bed Type]]</f>
        <v>Facility</v>
      </c>
      <c r="U40" t="str">
        <f>Table1[[#This Row],[address1]]</f>
        <v>160 Meadow Street</v>
      </c>
      <c r="V40">
        <f>Table1[[#This Row],[address2]]</f>
        <v>0</v>
      </c>
      <c r="W40" t="str">
        <f>Table1[[#This Row],[city]]</f>
        <v>Monroe</v>
      </c>
      <c r="X40" t="str">
        <f>Table1[[#This Row],[state]]</f>
        <v>NC</v>
      </c>
      <c r="Y40">
        <f>Table1[[#This Row],[zip]]</f>
        <v>28110</v>
      </c>
      <c r="Z40">
        <f>Table1[[#This Row],[Total Seasonal Beds]]</f>
        <v>0</v>
      </c>
    </row>
    <row r="41" spans="2:26" x14ac:dyDescent="0.35">
      <c r="B41" t="str">
        <f>Table1[[#This Row],[CoC]]</f>
        <v>North Carolina Balance of State CoC</v>
      </c>
      <c r="C41" t="str">
        <f>_xlfn.XLOOKUP(Table2[[#This Row],[HMIS Project ID]],'region ref'!A:A,'region ref'!C:C,"",0)</f>
        <v>Region 05</v>
      </c>
      <c r="D41">
        <f>_xlfn.XLOOKUP(Table2[[#This Row],[HMIS Project ID]],'region ref'!A:A,'region ref'!B:B,"",0)</f>
        <v>0</v>
      </c>
      <c r="E41" t="str">
        <f>Table1[[#This Row],[Organization Name]]</f>
        <v>Homes of Hope - Stanly County</v>
      </c>
      <c r="F41" t="str">
        <f>Table1[[#This Row],[Project Name]]</f>
        <v>Homes of Hope - Stanly County - Transitional Housing - TH - Private</v>
      </c>
      <c r="G41">
        <f>Table1[[#This Row],[HMIS Project ID]]</f>
        <v>1327</v>
      </c>
      <c r="H41" t="str">
        <f>Table1[[#This Row],[Project Type]]</f>
        <v>TH</v>
      </c>
      <c r="I41">
        <f>Table1[[#This Row],[Beds HH w/ Children]]</f>
        <v>16</v>
      </c>
      <c r="J41">
        <f>Table1[[#This Row],[Units HH w/ Children]]</f>
        <v>3</v>
      </c>
      <c r="K41">
        <f>Table1[[#This Row],[Beds HH w/o Children]]</f>
        <v>1</v>
      </c>
      <c r="L41">
        <f>Table1[[#This Row],[Year-Round Beds]]</f>
        <v>17</v>
      </c>
      <c r="M41">
        <f>Table1[[#This Row],[O/V Beds]]</f>
        <v>0</v>
      </c>
      <c r="N41">
        <f>Table1[[#This Row],[Pit Count]]</f>
        <v>17</v>
      </c>
      <c r="O41">
        <f>Table1[[#This Row],[Total Beds]]</f>
        <v>17</v>
      </c>
      <c r="P41" t="str">
        <f>Table1[[#This Row],[HMIS Participating]]</f>
        <v>Yes</v>
      </c>
      <c r="Q41">
        <f>Table1[[#This Row],[Victim Service Provider]]</f>
        <v>0</v>
      </c>
      <c r="R41" t="str">
        <f>Table1[[#This Row],[Target Population]]</f>
        <v>NA</v>
      </c>
      <c r="S41">
        <f>Table1[[#This Row],[federalFundingOtherSpecify]]</f>
        <v>0</v>
      </c>
      <c r="T41">
        <f>Table1[[#This Row],[Bed Type]]</f>
        <v>0</v>
      </c>
      <c r="U41" t="str">
        <f>Table1[[#This Row],[address1]]</f>
        <v>1816-B East Main St</v>
      </c>
      <c r="V41">
        <f>Table1[[#This Row],[address2]]</f>
        <v>0</v>
      </c>
      <c r="W41" t="str">
        <f>Table1[[#This Row],[city]]</f>
        <v>Albemarle</v>
      </c>
      <c r="X41" t="str">
        <f>Table1[[#This Row],[state]]</f>
        <v>NC</v>
      </c>
      <c r="Y41">
        <f>Table1[[#This Row],[zip]]</f>
        <v>28001</v>
      </c>
      <c r="Z41">
        <f>Table1[[#This Row],[Total Seasonal Beds]]</f>
        <v>0</v>
      </c>
    </row>
    <row r="42" spans="2:26" x14ac:dyDescent="0.35">
      <c r="B42" t="str">
        <f>Table1[[#This Row],[CoC]]</f>
        <v>North Carolina Balance of State CoC</v>
      </c>
      <c r="C42" t="str">
        <f>_xlfn.XLOOKUP(Table2[[#This Row],[HMIS Project ID]],'region ref'!A:A,'region ref'!C:C,"",0)</f>
        <v>Region 13</v>
      </c>
      <c r="D42">
        <f>_xlfn.XLOOKUP(Table2[[#This Row],[HMIS Project ID]],'region ref'!A:A,'region ref'!B:B,"",0)</f>
        <v>0</v>
      </c>
      <c r="E42" t="str">
        <f>Table1[[#This Row],[Organization Name]]</f>
        <v>Trillium - Multiple BoS Counties</v>
      </c>
      <c r="F42" t="str">
        <f>Table1[[#This Row],[Project Name]]</f>
        <v>Trillium - Multiple BoS Counties - PSH#1 - PSH - HUD</v>
      </c>
      <c r="G42">
        <f>Table1[[#This Row],[HMIS Project ID]]</f>
        <v>1340</v>
      </c>
      <c r="H42" t="str">
        <f>Table1[[#This Row],[Project Type]]</f>
        <v>PSH</v>
      </c>
      <c r="I42">
        <f>Table1[[#This Row],[Beds HH w/ Children]]</f>
        <v>57</v>
      </c>
      <c r="J42">
        <f>Table1[[#This Row],[Units HH w/ Children]]</f>
        <v>16</v>
      </c>
      <c r="K42">
        <f>Table1[[#This Row],[Beds HH w/o Children]]</f>
        <v>68</v>
      </c>
      <c r="L42">
        <f>Table1[[#This Row],[Year-Round Beds]]</f>
        <v>125</v>
      </c>
      <c r="M42">
        <f>Table1[[#This Row],[O/V Beds]]</f>
        <v>0</v>
      </c>
      <c r="N42">
        <f>Table1[[#This Row],[Pit Count]]</f>
        <v>125</v>
      </c>
      <c r="O42">
        <f>Table1[[#This Row],[Total Beds]]</f>
        <v>125</v>
      </c>
      <c r="P42" t="str">
        <f>Table1[[#This Row],[HMIS Participating]]</f>
        <v>Yes</v>
      </c>
      <c r="Q42">
        <f>Table1[[#This Row],[Victim Service Provider]]</f>
        <v>0</v>
      </c>
      <c r="R42" t="str">
        <f>Table1[[#This Row],[Target Population]]</f>
        <v>NA</v>
      </c>
      <c r="S42">
        <f>Table1[[#This Row],[federalFundingOtherSpecify]]</f>
        <v>0</v>
      </c>
      <c r="T42">
        <f>Table1[[#This Row],[Bed Type]]</f>
        <v>0</v>
      </c>
      <c r="U42" t="str">
        <f>Table1[[#This Row],[address1]]</f>
        <v>201 West First St</v>
      </c>
      <c r="V42">
        <f>Table1[[#This Row],[address2]]</f>
        <v>0</v>
      </c>
      <c r="W42" t="str">
        <f>Table1[[#This Row],[city]]</f>
        <v>Greenville</v>
      </c>
      <c r="X42" t="str">
        <f>Table1[[#This Row],[state]]</f>
        <v>NC</v>
      </c>
      <c r="Y42">
        <f>Table1[[#This Row],[zip]]</f>
        <v>28562</v>
      </c>
      <c r="Z42">
        <f>Table1[[#This Row],[Total Seasonal Beds]]</f>
        <v>0</v>
      </c>
    </row>
    <row r="43" spans="2:26" x14ac:dyDescent="0.35">
      <c r="B43" t="str">
        <f>Table1[[#This Row],[CoC]]</f>
        <v>North Carolina Balance of State CoC</v>
      </c>
      <c r="C43" t="str">
        <f>_xlfn.XLOOKUP(Table2[[#This Row],[HMIS Project ID]],'region ref'!A:A,'region ref'!C:C,"",0)</f>
        <v>Region 05</v>
      </c>
      <c r="D43">
        <f>_xlfn.XLOOKUP(Table2[[#This Row],[HMIS Project ID]],'region ref'!A:A,'region ref'!B:B,"",0)</f>
        <v>0</v>
      </c>
      <c r="E43" t="str">
        <f>Table1[[#This Row],[Organization Name]]</f>
        <v>Rowan Helping Ministries - Rowan County</v>
      </c>
      <c r="F43" t="str">
        <f>Table1[[#This Row],[Project Name]]</f>
        <v>Rowan Helping Ministries - Rowan County - Eagle's Nest - TH - Private</v>
      </c>
      <c r="G43">
        <f>Table1[[#This Row],[HMIS Project ID]]</f>
        <v>1363</v>
      </c>
      <c r="H43" t="str">
        <f>Table1[[#This Row],[Project Type]]</f>
        <v>TH</v>
      </c>
      <c r="I43">
        <f>Table1[[#This Row],[Beds HH w/ Children]]</f>
        <v>2</v>
      </c>
      <c r="J43">
        <f>Table1[[#This Row],[Units HH w/ Children]]</f>
        <v>1</v>
      </c>
      <c r="K43">
        <f>Table1[[#This Row],[Beds HH w/o Children]]</f>
        <v>6</v>
      </c>
      <c r="L43">
        <f>Table1[[#This Row],[Year-Round Beds]]</f>
        <v>8</v>
      </c>
      <c r="M43">
        <f>Table1[[#This Row],[O/V Beds]]</f>
        <v>0</v>
      </c>
      <c r="N43">
        <f>Table1[[#This Row],[Pit Count]]</f>
        <v>4</v>
      </c>
      <c r="O43">
        <f>Table1[[#This Row],[Total Beds]]</f>
        <v>8</v>
      </c>
      <c r="P43" t="str">
        <f>Table1[[#This Row],[HMIS Participating]]</f>
        <v>Yes</v>
      </c>
      <c r="Q43">
        <f>Table1[[#This Row],[Victim Service Provider]]</f>
        <v>0</v>
      </c>
      <c r="R43" t="str">
        <f>Table1[[#This Row],[Target Population]]</f>
        <v>NA</v>
      </c>
      <c r="S43">
        <f>Table1[[#This Row],[federalFundingOtherSpecify]]</f>
        <v>0</v>
      </c>
      <c r="T43">
        <f>Table1[[#This Row],[Bed Type]]</f>
        <v>0</v>
      </c>
      <c r="U43" t="str">
        <f>Table1[[#This Row],[address1]]</f>
        <v>327 East Liberty Street</v>
      </c>
      <c r="V43">
        <f>Table1[[#This Row],[address2]]</f>
        <v>0</v>
      </c>
      <c r="W43" t="str">
        <f>Table1[[#This Row],[city]]</f>
        <v>Salisbury</v>
      </c>
      <c r="X43" t="str">
        <f>Table1[[#This Row],[state]]</f>
        <v>NC</v>
      </c>
      <c r="Y43">
        <f>Table1[[#This Row],[zip]]</f>
        <v>28144</v>
      </c>
      <c r="Z43">
        <f>Table1[[#This Row],[Total Seasonal Beds]]</f>
        <v>0</v>
      </c>
    </row>
    <row r="44" spans="2:26" x14ac:dyDescent="0.35">
      <c r="B44" t="str">
        <f>Table1[[#This Row],[CoC]]</f>
        <v>North Carolina Balance of State CoC</v>
      </c>
      <c r="C44" t="str">
        <f>_xlfn.XLOOKUP(Table2[[#This Row],[HMIS Project ID]],'region ref'!A:A,'region ref'!C:C,"",0)</f>
        <v>Region 03</v>
      </c>
      <c r="D44">
        <f>_xlfn.XLOOKUP(Table2[[#This Row],[HMIS Project ID]],'region ref'!A:A,'region ref'!B:B,"",0)</f>
        <v>0</v>
      </c>
      <c r="E44" t="str">
        <f>Table1[[#This Row],[Organization Name]]</f>
        <v>Mission Ministries Alliance - McDowell County</v>
      </c>
      <c r="F44" t="str">
        <f>Table1[[#This Row],[Project Name]]</f>
        <v>Mission Ministries Alliance - McDowell County - Friendship Home for Women&amp;Children - ES - State ESG</v>
      </c>
      <c r="G44">
        <f>Table1[[#This Row],[HMIS Project ID]]</f>
        <v>1430</v>
      </c>
      <c r="H44" t="str">
        <f>Table1[[#This Row],[Project Type]]</f>
        <v>ES</v>
      </c>
      <c r="I44">
        <f>Table1[[#This Row],[Beds HH w/ Children]]</f>
        <v>15</v>
      </c>
      <c r="J44">
        <f>Table1[[#This Row],[Units HH w/ Children]]</f>
        <v>6</v>
      </c>
      <c r="K44">
        <f>Table1[[#This Row],[Beds HH w/o Children]]</f>
        <v>22</v>
      </c>
      <c r="L44">
        <f>Table1[[#This Row],[Year-Round Beds]]</f>
        <v>37</v>
      </c>
      <c r="M44">
        <f>Table1[[#This Row],[O/V Beds]]</f>
        <v>0</v>
      </c>
      <c r="N44">
        <f>Table1[[#This Row],[Pit Count]]</f>
        <v>35</v>
      </c>
      <c r="O44">
        <f>Table1[[#This Row],[Total Beds]]</f>
        <v>37</v>
      </c>
      <c r="P44" t="str">
        <f>Table1[[#This Row],[HMIS Participating]]</f>
        <v>Yes</v>
      </c>
      <c r="Q44">
        <f>Table1[[#This Row],[Victim Service Provider]]</f>
        <v>0</v>
      </c>
      <c r="R44" t="str">
        <f>Table1[[#This Row],[Target Population]]</f>
        <v>NA</v>
      </c>
      <c r="S44">
        <f>Table1[[#This Row],[federalFundingOtherSpecify]]</f>
        <v>0</v>
      </c>
      <c r="T44" t="str">
        <f>Table1[[#This Row],[Bed Type]]</f>
        <v>Facility</v>
      </c>
      <c r="U44" t="str">
        <f>Table1[[#This Row],[address1]]</f>
        <v>124 Fleming Ave</v>
      </c>
      <c r="V44">
        <f>Table1[[#This Row],[address2]]</f>
        <v>0</v>
      </c>
      <c r="W44" t="str">
        <f>Table1[[#This Row],[city]]</f>
        <v>Marion</v>
      </c>
      <c r="X44" t="str">
        <f>Table1[[#This Row],[state]]</f>
        <v>NC</v>
      </c>
      <c r="Y44">
        <f>Table1[[#This Row],[zip]]</f>
        <v>28752</v>
      </c>
      <c r="Z44">
        <f>Table1[[#This Row],[Total Seasonal Beds]]</f>
        <v>0</v>
      </c>
    </row>
    <row r="45" spans="2:26" x14ac:dyDescent="0.35">
      <c r="B45" t="str">
        <f>Table1[[#This Row],[CoC]]</f>
        <v>North Carolina Balance of State CoC</v>
      </c>
      <c r="C45" t="str">
        <f>_xlfn.XLOOKUP(Table2[[#This Row],[HMIS Project ID]],'region ref'!A:A,'region ref'!C:C,"",0)</f>
        <v>Region 03</v>
      </c>
      <c r="D45">
        <f>_xlfn.XLOOKUP(Table2[[#This Row],[HMIS Project ID]],'region ref'!A:A,'region ref'!B:B,"",0)</f>
        <v>0</v>
      </c>
      <c r="E45" t="str">
        <f>Table1[[#This Row],[Organization Name]]</f>
        <v>Mission Ministries Alliance - McDowell County</v>
      </c>
      <c r="F45" t="str">
        <f>Table1[[#This Row],[Project Name]]</f>
        <v>Mission Ministries Alliance - McDowell County - Center for Men - ES - State ESG</v>
      </c>
      <c r="G45">
        <f>Table1[[#This Row],[HMIS Project ID]]</f>
        <v>1431</v>
      </c>
      <c r="H45" t="str">
        <f>Table1[[#This Row],[Project Type]]</f>
        <v>ES</v>
      </c>
      <c r="I45">
        <f>Table1[[#This Row],[Beds HH w/ Children]]</f>
        <v>0</v>
      </c>
      <c r="J45">
        <f>Table1[[#This Row],[Units HH w/ Children]]</f>
        <v>0</v>
      </c>
      <c r="K45">
        <f>Table1[[#This Row],[Beds HH w/o Children]]</f>
        <v>20</v>
      </c>
      <c r="L45">
        <f>Table1[[#This Row],[Year-Round Beds]]</f>
        <v>20</v>
      </c>
      <c r="M45">
        <f>Table1[[#This Row],[O/V Beds]]</f>
        <v>1</v>
      </c>
      <c r="N45">
        <f>Table1[[#This Row],[Pit Count]]</f>
        <v>21</v>
      </c>
      <c r="O45">
        <f>Table1[[#This Row],[Total Beds]]</f>
        <v>21</v>
      </c>
      <c r="P45" t="str">
        <f>Table1[[#This Row],[HMIS Participating]]</f>
        <v>Yes</v>
      </c>
      <c r="Q45">
        <f>Table1[[#This Row],[Victim Service Provider]]</f>
        <v>0</v>
      </c>
      <c r="R45" t="str">
        <f>Table1[[#This Row],[Target Population]]</f>
        <v>NA</v>
      </c>
      <c r="S45">
        <f>Table1[[#This Row],[federalFundingOtherSpecify]]</f>
        <v>0</v>
      </c>
      <c r="T45" t="str">
        <f>Table1[[#This Row],[Bed Type]]</f>
        <v>Facility</v>
      </c>
      <c r="U45" t="str">
        <f>Table1[[#This Row],[address1]]</f>
        <v>804 State St</v>
      </c>
      <c r="V45">
        <f>Table1[[#This Row],[address2]]</f>
        <v>0</v>
      </c>
      <c r="W45" t="str">
        <f>Table1[[#This Row],[city]]</f>
        <v>Marion</v>
      </c>
      <c r="X45" t="str">
        <f>Table1[[#This Row],[state]]</f>
        <v>NC</v>
      </c>
      <c r="Y45">
        <f>Table1[[#This Row],[zip]]</f>
        <v>28752</v>
      </c>
      <c r="Z45">
        <f>Table1[[#This Row],[Total Seasonal Beds]]</f>
        <v>0</v>
      </c>
    </row>
    <row r="46" spans="2:26" x14ac:dyDescent="0.35">
      <c r="B46" t="str">
        <f>Table1[[#This Row],[CoC]]</f>
        <v>North Carolina Balance of State CoC</v>
      </c>
      <c r="C46" t="str">
        <f>_xlfn.XLOOKUP(Table2[[#This Row],[HMIS Project ID]],'region ref'!A:A,'region ref'!C:C,"",0)</f>
        <v>Region 04</v>
      </c>
      <c r="D46">
        <f>_xlfn.XLOOKUP(Table2[[#This Row],[HMIS Project ID]],'region ref'!A:A,'region ref'!B:B,"",0)</f>
        <v>0</v>
      </c>
      <c r="E46" t="str">
        <f>Table1[[#This Row],[Organization Name]]</f>
        <v>Diakonos, Inc. - Iredell County</v>
      </c>
      <c r="F46" t="str">
        <f>Table1[[#This Row],[Project Name]]</f>
        <v>Diakonos, Inc. - Iredell County - Night Shelter - ES - State ESG</v>
      </c>
      <c r="G46">
        <f>Table1[[#This Row],[HMIS Project ID]]</f>
        <v>1432</v>
      </c>
      <c r="H46" t="str">
        <f>Table1[[#This Row],[Project Type]]</f>
        <v>ES</v>
      </c>
      <c r="I46">
        <f>Table1[[#This Row],[Beds HH w/ Children]]</f>
        <v>0</v>
      </c>
      <c r="J46">
        <f>Table1[[#This Row],[Units HH w/ Children]]</f>
        <v>0</v>
      </c>
      <c r="K46">
        <f>Table1[[#This Row],[Beds HH w/o Children]]</f>
        <v>56</v>
      </c>
      <c r="L46">
        <f>Table1[[#This Row],[Year-Round Beds]]</f>
        <v>56</v>
      </c>
      <c r="M46">
        <f>Table1[[#This Row],[O/V Beds]]</f>
        <v>0</v>
      </c>
      <c r="N46">
        <f>Table1[[#This Row],[Pit Count]]</f>
        <v>53</v>
      </c>
      <c r="O46">
        <f>Table1[[#This Row],[Total Beds]]</f>
        <v>56</v>
      </c>
      <c r="P46" t="str">
        <f>Table1[[#This Row],[HMIS Participating]]</f>
        <v>Yes</v>
      </c>
      <c r="Q46">
        <f>Table1[[#This Row],[Victim Service Provider]]</f>
        <v>0</v>
      </c>
      <c r="R46" t="str">
        <f>Table1[[#This Row],[Target Population]]</f>
        <v>NA</v>
      </c>
      <c r="S46">
        <f>Table1[[#This Row],[federalFundingOtherSpecify]]</f>
        <v>0</v>
      </c>
      <c r="T46" t="str">
        <f>Table1[[#This Row],[Bed Type]]</f>
        <v>Facility</v>
      </c>
      <c r="U46" t="str">
        <f>Table1[[#This Row],[address1]]</f>
        <v>1421 Fifth St</v>
      </c>
      <c r="V46">
        <f>Table1[[#This Row],[address2]]</f>
        <v>0</v>
      </c>
      <c r="W46" t="str">
        <f>Table1[[#This Row],[city]]</f>
        <v>Statesville</v>
      </c>
      <c r="X46" t="str">
        <f>Table1[[#This Row],[state]]</f>
        <v>NC</v>
      </c>
      <c r="Y46">
        <f>Table1[[#This Row],[zip]]</f>
        <v>28677</v>
      </c>
      <c r="Z46">
        <f>Table1[[#This Row],[Total Seasonal Beds]]</f>
        <v>0</v>
      </c>
    </row>
    <row r="47" spans="2:26" x14ac:dyDescent="0.35">
      <c r="B47" t="str">
        <f>Table1[[#This Row],[CoC]]</f>
        <v>North Carolina Balance of State CoC</v>
      </c>
      <c r="C47" t="str">
        <f>_xlfn.XLOOKUP(Table2[[#This Row],[HMIS Project ID]],'region ref'!A:A,'region ref'!C:C,"",0)</f>
        <v>Region 03</v>
      </c>
      <c r="D47">
        <f>_xlfn.XLOOKUP(Table2[[#This Row],[HMIS Project ID]],'region ref'!A:A,'region ref'!B:B,"",0)</f>
        <v>0</v>
      </c>
      <c r="E47" t="str">
        <f>Table1[[#This Row],[Organization Name]]</f>
        <v>Salvation Army of Hickory - Catawba County</v>
      </c>
      <c r="F47" t="str">
        <f>Table1[[#This Row],[Project Name]]</f>
        <v>Salvation Army of Hickory - Catawba County - Shelter of Hope - ES - Private</v>
      </c>
      <c r="G47">
        <f>Table1[[#This Row],[HMIS Project ID]]</f>
        <v>1448</v>
      </c>
      <c r="H47" t="str">
        <f>Table1[[#This Row],[Project Type]]</f>
        <v>ES</v>
      </c>
      <c r="I47">
        <f>Table1[[#This Row],[Beds HH w/ Children]]</f>
        <v>8</v>
      </c>
      <c r="J47">
        <f>Table1[[#This Row],[Units HH w/ Children]]</f>
        <v>3</v>
      </c>
      <c r="K47">
        <f>Table1[[#This Row],[Beds HH w/o Children]]</f>
        <v>84</v>
      </c>
      <c r="L47">
        <f>Table1[[#This Row],[Year-Round Beds]]</f>
        <v>92</v>
      </c>
      <c r="M47">
        <f>Table1[[#This Row],[O/V Beds]]</f>
        <v>0</v>
      </c>
      <c r="N47">
        <f>Table1[[#This Row],[Pit Count]]</f>
        <v>66</v>
      </c>
      <c r="O47">
        <f>Table1[[#This Row],[Total Beds]]</f>
        <v>92</v>
      </c>
      <c r="P47" t="str">
        <f>Table1[[#This Row],[HMIS Participating]]</f>
        <v>Yes</v>
      </c>
      <c r="Q47">
        <f>Table1[[#This Row],[Victim Service Provider]]</f>
        <v>0</v>
      </c>
      <c r="R47" t="str">
        <f>Table1[[#This Row],[Target Population]]</f>
        <v>NA</v>
      </c>
      <c r="S47" t="str">
        <f>Table1[[#This Row],[federalFundingOtherSpecify]]</f>
        <v>Private/Local</v>
      </c>
      <c r="T47" t="str">
        <f>Table1[[#This Row],[Bed Type]]</f>
        <v>Facility</v>
      </c>
      <c r="U47" t="str">
        <f>Table1[[#This Row],[address1]]</f>
        <v>780 Third Ave Pl SE</v>
      </c>
      <c r="V47">
        <f>Table1[[#This Row],[address2]]</f>
        <v>0</v>
      </c>
      <c r="W47" t="str">
        <f>Table1[[#This Row],[city]]</f>
        <v>Hickory</v>
      </c>
      <c r="X47" t="str">
        <f>Table1[[#This Row],[state]]</f>
        <v>NC</v>
      </c>
      <c r="Y47">
        <f>Table1[[#This Row],[zip]]</f>
        <v>28602</v>
      </c>
      <c r="Z47">
        <f>Table1[[#This Row],[Total Seasonal Beds]]</f>
        <v>0</v>
      </c>
    </row>
    <row r="48" spans="2:26" x14ac:dyDescent="0.35">
      <c r="B48" t="str">
        <f>Table1[[#This Row],[CoC]]</f>
        <v>North Carolina Balance of State CoC</v>
      </c>
      <c r="C48" t="str">
        <f>_xlfn.XLOOKUP(Table2[[#This Row],[HMIS Project ID]],'region ref'!A:A,'region ref'!C:C,"",0)</f>
        <v>Region 05</v>
      </c>
      <c r="D48" t="str">
        <f>_xlfn.XLOOKUP(Table2[[#This Row],[HMIS Project ID]],'region ref'!A:A,'region ref'!B:B,"",0)</f>
        <v>Rowan</v>
      </c>
      <c r="E48" t="str">
        <f>Table1[[#This Row],[Organization Name]]</f>
        <v>Salisbury VA Medical Center - Rowan County</v>
      </c>
      <c r="F48" t="str">
        <f>Table1[[#This Row],[Project Name]]</f>
        <v>Salisbury VAMC - Rowan County - HUD-VASH - VA</v>
      </c>
      <c r="G48">
        <f>Table1[[#This Row],[HMIS Project ID]]</f>
        <v>1504</v>
      </c>
      <c r="H48" t="str">
        <f>Table1[[#This Row],[Project Type]]</f>
        <v>PSH</v>
      </c>
      <c r="I48">
        <f>Table1[[#This Row],[Beds HH w/ Children]]</f>
        <v>0</v>
      </c>
      <c r="J48">
        <f>Table1[[#This Row],[Units HH w/ Children]]</f>
        <v>0</v>
      </c>
      <c r="K48">
        <f>Table1[[#This Row],[Beds HH w/o Children]]</f>
        <v>73</v>
      </c>
      <c r="L48">
        <f>Table1[[#This Row],[Year-Round Beds]]</f>
        <v>73</v>
      </c>
      <c r="M48">
        <f>Table1[[#This Row],[O/V Beds]]</f>
        <v>0</v>
      </c>
      <c r="N48">
        <f>Table1[[#This Row],[Pit Count]]</f>
        <v>45</v>
      </c>
      <c r="O48">
        <f>Table1[[#This Row],[Total Beds]]</f>
        <v>73</v>
      </c>
      <c r="P48" t="str">
        <f>Table1[[#This Row],[HMIS Participating]]</f>
        <v>No</v>
      </c>
      <c r="Q48">
        <f>Table1[[#This Row],[Victim Service Provider]]</f>
        <v>0</v>
      </c>
      <c r="R48" t="str">
        <f>Table1[[#This Row],[Target Population]]</f>
        <v>NA</v>
      </c>
      <c r="S48">
        <f>Table1[[#This Row],[federalFundingOtherSpecify]]</f>
        <v>0</v>
      </c>
      <c r="T48">
        <f>Table1[[#This Row],[Bed Type]]</f>
        <v>0</v>
      </c>
      <c r="U48" t="str">
        <f>Table1[[#This Row],[address1]]</f>
        <v>1601 Brenner Ave</v>
      </c>
      <c r="V48" t="str">
        <f>Table1[[#This Row],[address2]]</f>
        <v>Healthcare for Homeless Vets at Building 11, 1st F</v>
      </c>
      <c r="W48" t="str">
        <f>Table1[[#This Row],[city]]</f>
        <v>Salisbury</v>
      </c>
      <c r="X48" t="str">
        <f>Table1[[#This Row],[state]]</f>
        <v>NC</v>
      </c>
      <c r="Y48">
        <f>Table1[[#This Row],[zip]]</f>
        <v>28144</v>
      </c>
      <c r="Z48">
        <f>Table1[[#This Row],[Total Seasonal Beds]]</f>
        <v>0</v>
      </c>
    </row>
    <row r="49" spans="2:26" x14ac:dyDescent="0.35">
      <c r="B49" t="str">
        <f>Table1[[#This Row],[CoC]]</f>
        <v>North Carolina Balance of State CoC</v>
      </c>
      <c r="C49" t="str">
        <f>_xlfn.XLOOKUP(Table2[[#This Row],[HMIS Project ID]],'region ref'!A:A,'region ref'!C:C,"",0)</f>
        <v>Multi</v>
      </c>
      <c r="D49">
        <f>_xlfn.XLOOKUP(Table2[[#This Row],[HMIS Project ID]],'region ref'!A:A,'region ref'!B:B,"",0)</f>
        <v>0</v>
      </c>
      <c r="E49" t="str">
        <f>Table1[[#This Row],[Organization Name]]</f>
        <v>Trillium (formerly Eastpointe) - Multiple BoS Counties</v>
      </c>
      <c r="F49" t="str">
        <f>Table1[[#This Row],[Project Name]]</f>
        <v>Eastpointe - Multiple BoS Counties - Shelter Plus Care I - PSH - HUD</v>
      </c>
      <c r="G49">
        <f>Table1[[#This Row],[HMIS Project ID]]</f>
        <v>1605</v>
      </c>
      <c r="H49" t="str">
        <f>Table1[[#This Row],[Project Type]]</f>
        <v>PSH</v>
      </c>
      <c r="I49">
        <f>Table1[[#This Row],[Beds HH w/ Children]]</f>
        <v>10</v>
      </c>
      <c r="J49">
        <f>Table1[[#This Row],[Units HH w/ Children]]</f>
        <v>4</v>
      </c>
      <c r="K49">
        <f>Table1[[#This Row],[Beds HH w/o Children]]</f>
        <v>22</v>
      </c>
      <c r="L49">
        <f>Table1[[#This Row],[Year-Round Beds]]</f>
        <v>32</v>
      </c>
      <c r="M49">
        <f>Table1[[#This Row],[O/V Beds]]</f>
        <v>0</v>
      </c>
      <c r="N49">
        <f>Table1[[#This Row],[Pit Count]]</f>
        <v>32</v>
      </c>
      <c r="O49">
        <f>Table1[[#This Row],[Total Beds]]</f>
        <v>32</v>
      </c>
      <c r="P49" t="str">
        <f>Table1[[#This Row],[HMIS Participating]]</f>
        <v>Yes</v>
      </c>
      <c r="Q49">
        <f>Table1[[#This Row],[Victim Service Provider]]</f>
        <v>0</v>
      </c>
      <c r="R49" t="str">
        <f>Table1[[#This Row],[Target Population]]</f>
        <v>NA</v>
      </c>
      <c r="S49">
        <f>Table1[[#This Row],[federalFundingOtherSpecify]]</f>
        <v>0</v>
      </c>
      <c r="T49">
        <f>Table1[[#This Row],[Bed Type]]</f>
        <v>0</v>
      </c>
      <c r="U49" t="str">
        <f>Table1[[#This Row],[address1]]</f>
        <v>100 South James ST.</v>
      </c>
      <c r="V49">
        <f>Table1[[#This Row],[address2]]</f>
        <v>0</v>
      </c>
      <c r="W49" t="str">
        <f>Table1[[#This Row],[city]]</f>
        <v>Goldsboro</v>
      </c>
      <c r="X49" t="str">
        <f>Table1[[#This Row],[state]]</f>
        <v>NC</v>
      </c>
      <c r="Y49">
        <f>Table1[[#This Row],[zip]]</f>
        <v>27530</v>
      </c>
      <c r="Z49">
        <f>Table1[[#This Row],[Total Seasonal Beds]]</f>
        <v>0</v>
      </c>
    </row>
    <row r="50" spans="2:26" x14ac:dyDescent="0.35">
      <c r="B50" t="str">
        <f>Table1[[#This Row],[CoC]]</f>
        <v>North Carolina Balance of State CoC</v>
      </c>
      <c r="C50" t="str">
        <f>_xlfn.XLOOKUP(Table2[[#This Row],[HMIS Project ID]],'region ref'!A:A,'region ref'!C:C,"",0)</f>
        <v>Region 03</v>
      </c>
      <c r="D50">
        <f>_xlfn.XLOOKUP(Table2[[#This Row],[HMIS Project ID]],'region ref'!A:A,'region ref'!B:B,"",0)</f>
        <v>0</v>
      </c>
      <c r="E50" t="str">
        <f>Table1[[#This Row],[Organization Name]]</f>
        <v>Family Care Center of Catawba Valley - Catawba County</v>
      </c>
      <c r="F50" t="str">
        <f>Table1[[#This Row],[Project Name]]</f>
        <v>Family Care Center of Catawba Valley - Catawba County - Emergency Shelter - ES - Private</v>
      </c>
      <c r="G50">
        <f>Table1[[#This Row],[HMIS Project ID]]</f>
        <v>1665</v>
      </c>
      <c r="H50" t="str">
        <f>Table1[[#This Row],[Project Type]]</f>
        <v>ES</v>
      </c>
      <c r="I50">
        <f>Table1[[#This Row],[Beds HH w/ Children]]</f>
        <v>56</v>
      </c>
      <c r="J50">
        <f>Table1[[#This Row],[Units HH w/ Children]]</f>
        <v>14</v>
      </c>
      <c r="K50">
        <f>Table1[[#This Row],[Beds HH w/o Children]]</f>
        <v>0</v>
      </c>
      <c r="L50">
        <f>Table1[[#This Row],[Year-Round Beds]]</f>
        <v>56</v>
      </c>
      <c r="M50">
        <f>Table1[[#This Row],[O/V Beds]]</f>
        <v>0</v>
      </c>
      <c r="N50">
        <f>Table1[[#This Row],[Pit Count]]</f>
        <v>36</v>
      </c>
      <c r="O50">
        <f>Table1[[#This Row],[Total Beds]]</f>
        <v>56</v>
      </c>
      <c r="P50" t="str">
        <f>Table1[[#This Row],[HMIS Participating]]</f>
        <v>Yes</v>
      </c>
      <c r="Q50">
        <f>Table1[[#This Row],[Victim Service Provider]]</f>
        <v>0</v>
      </c>
      <c r="R50" t="str">
        <f>Table1[[#This Row],[Target Population]]</f>
        <v>NA</v>
      </c>
      <c r="S50">
        <f>Table1[[#This Row],[federalFundingOtherSpecify]]</f>
        <v>0</v>
      </c>
      <c r="T50" t="str">
        <f>Table1[[#This Row],[Bed Type]]</f>
        <v>Facility</v>
      </c>
      <c r="U50" t="str">
        <f>Table1[[#This Row],[address1]]</f>
        <v>2875 Highland Ave NE</v>
      </c>
      <c r="V50">
        <f>Table1[[#This Row],[address2]]</f>
        <v>0</v>
      </c>
      <c r="W50" t="str">
        <f>Table1[[#This Row],[city]]</f>
        <v>Hickory</v>
      </c>
      <c r="X50" t="str">
        <f>Table1[[#This Row],[state]]</f>
        <v>NC</v>
      </c>
      <c r="Y50">
        <f>Table1[[#This Row],[zip]]</f>
        <v>28601</v>
      </c>
      <c r="Z50">
        <f>Table1[[#This Row],[Total Seasonal Beds]]</f>
        <v>0</v>
      </c>
    </row>
    <row r="51" spans="2:26" x14ac:dyDescent="0.35">
      <c r="B51" t="str">
        <f>Table1[[#This Row],[CoC]]</f>
        <v>North Carolina Balance of State CoC</v>
      </c>
      <c r="C51" t="str">
        <f>_xlfn.XLOOKUP(Table2[[#This Row],[HMIS Project ID]],'region ref'!A:A,'region ref'!C:C,"",0)</f>
        <v>Region 12</v>
      </c>
      <c r="D51" t="str">
        <f>_xlfn.XLOOKUP(Table2[[#This Row],[HMIS Project ID]],'region ref'!A:A,'region ref'!B:B,"",0)</f>
        <v>Beaufort</v>
      </c>
      <c r="E51" t="str">
        <f>Table1[[#This Row],[Organization Name]]</f>
        <v>Washington Area Interchurch Shelter and Kitchen - Beaufort County</v>
      </c>
      <c r="F51" t="str">
        <f>Table1[[#This Row],[Project Name]]</f>
        <v>Washington Area Interchurch Shelter and Kitchen - Beaufort County - ES - Private</v>
      </c>
      <c r="G51">
        <f>Table1[[#This Row],[HMIS Project ID]]</f>
        <v>1753</v>
      </c>
      <c r="H51" t="str">
        <f>Table1[[#This Row],[Project Type]]</f>
        <v>ES</v>
      </c>
      <c r="I51">
        <f>Table1[[#This Row],[Beds HH w/ Children]]</f>
        <v>0</v>
      </c>
      <c r="J51">
        <f>Table1[[#This Row],[Units HH w/ Children]]</f>
        <v>0</v>
      </c>
      <c r="K51">
        <f>Table1[[#This Row],[Beds HH w/o Children]]</f>
        <v>8</v>
      </c>
      <c r="L51">
        <f>Table1[[#This Row],[Year-Round Beds]]</f>
        <v>8</v>
      </c>
      <c r="M51">
        <f>Table1[[#This Row],[O/V Beds]]</f>
        <v>0</v>
      </c>
      <c r="N51">
        <f>Table1[[#This Row],[Pit Count]]</f>
        <v>8</v>
      </c>
      <c r="O51">
        <f>Table1[[#This Row],[Total Beds]]</f>
        <v>8</v>
      </c>
      <c r="P51" t="str">
        <f>Table1[[#This Row],[HMIS Participating]]</f>
        <v>No</v>
      </c>
      <c r="Q51">
        <f>Table1[[#This Row],[Victim Service Provider]]</f>
        <v>0</v>
      </c>
      <c r="R51" t="str">
        <f>Table1[[#This Row],[Target Population]]</f>
        <v>NA</v>
      </c>
      <c r="S51">
        <f>Table1[[#This Row],[federalFundingOtherSpecify]]</f>
        <v>0</v>
      </c>
      <c r="T51" t="str">
        <f>Table1[[#This Row],[Bed Type]]</f>
        <v>Facility</v>
      </c>
      <c r="U51" t="str">
        <f>Table1[[#This Row],[address1]]</f>
        <v>114 West Martin Luther King Drive</v>
      </c>
      <c r="V51">
        <f>Table1[[#This Row],[address2]]</f>
        <v>0</v>
      </c>
      <c r="W51" t="str">
        <f>Table1[[#This Row],[city]]</f>
        <v>Washington</v>
      </c>
      <c r="X51" t="str">
        <f>Table1[[#This Row],[state]]</f>
        <v>NC</v>
      </c>
      <c r="Y51">
        <f>Table1[[#This Row],[zip]]</f>
        <v>27889</v>
      </c>
      <c r="Z51">
        <f>Table1[[#This Row],[Total Seasonal Beds]]</f>
        <v>0</v>
      </c>
    </row>
    <row r="52" spans="2:26" x14ac:dyDescent="0.35">
      <c r="B52" t="str">
        <f>Table1[[#This Row],[CoC]]</f>
        <v>North Carolina Balance of State CoC</v>
      </c>
      <c r="C52" t="str">
        <f>_xlfn.XLOOKUP(Table2[[#This Row],[HMIS Project ID]],'region ref'!A:A,'region ref'!C:C,"",0)</f>
        <v>Region 13</v>
      </c>
      <c r="D52">
        <f>_xlfn.XLOOKUP(Table2[[#This Row],[HMIS Project ID]],'region ref'!A:A,'region ref'!B:B,"",0)</f>
        <v>0</v>
      </c>
      <c r="E52" t="str">
        <f>Table1[[#This Row],[Organization Name]]</f>
        <v>Onslow Community Outreach - Onslow County</v>
      </c>
      <c r="F52" t="str">
        <f>Table1[[#This Row],[Project Name]]</f>
        <v>Onslow Community Outreach - Onslow County - Emergency Shelter - ES - State ESG</v>
      </c>
      <c r="G52">
        <f>Table1[[#This Row],[HMIS Project ID]]</f>
        <v>1758</v>
      </c>
      <c r="H52" t="str">
        <f>Table1[[#This Row],[Project Type]]</f>
        <v>ES</v>
      </c>
      <c r="I52">
        <f>Table1[[#This Row],[Beds HH w/ Children]]</f>
        <v>13</v>
      </c>
      <c r="J52">
        <f>Table1[[#This Row],[Units HH w/ Children]]</f>
        <v>3</v>
      </c>
      <c r="K52">
        <f>Table1[[#This Row],[Beds HH w/o Children]]</f>
        <v>31</v>
      </c>
      <c r="L52">
        <f>Table1[[#This Row],[Year-Round Beds]]</f>
        <v>44</v>
      </c>
      <c r="M52">
        <f>Table1[[#This Row],[O/V Beds]]</f>
        <v>0</v>
      </c>
      <c r="N52">
        <f>Table1[[#This Row],[Pit Count]]</f>
        <v>32</v>
      </c>
      <c r="O52">
        <f>Table1[[#This Row],[Total Beds]]</f>
        <v>44</v>
      </c>
      <c r="P52" t="str">
        <f>Table1[[#This Row],[HMIS Participating]]</f>
        <v>Yes</v>
      </c>
      <c r="Q52">
        <f>Table1[[#This Row],[Victim Service Provider]]</f>
        <v>0</v>
      </c>
      <c r="R52" t="str">
        <f>Table1[[#This Row],[Target Population]]</f>
        <v>NA</v>
      </c>
      <c r="S52">
        <f>Table1[[#This Row],[federalFundingOtherSpecify]]</f>
        <v>0</v>
      </c>
      <c r="T52" t="str">
        <f>Table1[[#This Row],[Bed Type]]</f>
        <v>Facility</v>
      </c>
      <c r="U52" t="str">
        <f>Table1[[#This Row],[address1]]</f>
        <v>1210 Hargett St</v>
      </c>
      <c r="V52">
        <f>Table1[[#This Row],[address2]]</f>
        <v>0</v>
      </c>
      <c r="W52" t="str">
        <f>Table1[[#This Row],[city]]</f>
        <v>Jacksonville</v>
      </c>
      <c r="X52" t="str">
        <f>Table1[[#This Row],[state]]</f>
        <v>NC</v>
      </c>
      <c r="Y52">
        <f>Table1[[#This Row],[zip]]</f>
        <v>28546</v>
      </c>
      <c r="Z52">
        <f>Table1[[#This Row],[Total Seasonal Beds]]</f>
        <v>0</v>
      </c>
    </row>
    <row r="53" spans="2:26" x14ac:dyDescent="0.35">
      <c r="B53" t="str">
        <f>Table1[[#This Row],[CoC]]</f>
        <v>North Carolina Balance of State CoC</v>
      </c>
      <c r="C53" t="str">
        <f>_xlfn.XLOOKUP(Table2[[#This Row],[HMIS Project ID]],'region ref'!A:A,'region ref'!C:C,"",0)</f>
        <v>Region 10</v>
      </c>
      <c r="D53">
        <f>_xlfn.XLOOKUP(Table2[[#This Row],[HMIS Project ID]],'region ref'!A:A,'region ref'!B:B,"",0)</f>
        <v>0</v>
      </c>
      <c r="E53" t="str">
        <f>Table1[[#This Row],[Organization Name]]</f>
        <v>Hope Station - Wilson County</v>
      </c>
      <c r="F53" t="str">
        <f>Table1[[#This Row],[Project Name]]</f>
        <v>Hope Station - Wilson County - Men's Shelter - ES - ESG State</v>
      </c>
      <c r="G53">
        <f>Table1[[#This Row],[HMIS Project ID]]</f>
        <v>1772</v>
      </c>
      <c r="H53" t="str">
        <f>Table1[[#This Row],[Project Type]]</f>
        <v>ES</v>
      </c>
      <c r="I53">
        <f>Table1[[#This Row],[Beds HH w/ Children]]</f>
        <v>0</v>
      </c>
      <c r="J53">
        <f>Table1[[#This Row],[Units HH w/ Children]]</f>
        <v>0</v>
      </c>
      <c r="K53">
        <f>Table1[[#This Row],[Beds HH w/o Children]]</f>
        <v>20</v>
      </c>
      <c r="L53">
        <f>Table1[[#This Row],[Year-Round Beds]]</f>
        <v>20</v>
      </c>
      <c r="M53">
        <f>Table1[[#This Row],[O/V Beds]]</f>
        <v>0</v>
      </c>
      <c r="N53">
        <f>Table1[[#This Row],[Pit Count]]</f>
        <v>16</v>
      </c>
      <c r="O53">
        <f>Table1[[#This Row],[Total Beds]]</f>
        <v>20</v>
      </c>
      <c r="P53" t="str">
        <f>Table1[[#This Row],[HMIS Participating]]</f>
        <v>Yes</v>
      </c>
      <c r="Q53">
        <f>Table1[[#This Row],[Victim Service Provider]]</f>
        <v>0</v>
      </c>
      <c r="R53" t="str">
        <f>Table1[[#This Row],[Target Population]]</f>
        <v>NA</v>
      </c>
      <c r="S53">
        <f>Table1[[#This Row],[federalFundingOtherSpecify]]</f>
        <v>0</v>
      </c>
      <c r="T53" t="str">
        <f>Table1[[#This Row],[Bed Type]]</f>
        <v>Facility</v>
      </c>
      <c r="U53" t="str">
        <f>Table1[[#This Row],[address1]]</f>
        <v>309 Goldsboro Street East</v>
      </c>
      <c r="V53">
        <f>Table1[[#This Row],[address2]]</f>
        <v>0</v>
      </c>
      <c r="W53" t="str">
        <f>Table1[[#This Row],[city]]</f>
        <v>Wilson</v>
      </c>
      <c r="X53" t="str">
        <f>Table1[[#This Row],[state]]</f>
        <v>NC</v>
      </c>
      <c r="Y53">
        <f>Table1[[#This Row],[zip]]</f>
        <v>27893</v>
      </c>
      <c r="Z53">
        <f>Table1[[#This Row],[Total Seasonal Beds]]</f>
        <v>0</v>
      </c>
    </row>
    <row r="54" spans="2:26" x14ac:dyDescent="0.35">
      <c r="B54" t="str">
        <f>Table1[[#This Row],[CoC]]</f>
        <v>North Carolina Balance of State CoC</v>
      </c>
      <c r="C54" t="str">
        <f>_xlfn.XLOOKUP(Table2[[#This Row],[HMIS Project ID]],'region ref'!A:A,'region ref'!C:C,"",0)</f>
        <v>Region 05</v>
      </c>
      <c r="D54">
        <f>_xlfn.XLOOKUP(Table2[[#This Row],[HMIS Project ID]],'region ref'!A:A,'region ref'!B:B,"",0)</f>
        <v>0</v>
      </c>
      <c r="E54" t="str">
        <f>Table1[[#This Row],[Organization Name]]</f>
        <v>Davidson County First Hope Ministries - Davidson County</v>
      </c>
      <c r="F54" t="str">
        <f>Table1[[#This Row],[Project Name]]</f>
        <v>Davidson County First Hope Ministries - Davidson County - Emergency Shelter - ES - Private</v>
      </c>
      <c r="G54">
        <f>Table1[[#This Row],[HMIS Project ID]]</f>
        <v>1779</v>
      </c>
      <c r="H54" t="str">
        <f>Table1[[#This Row],[Project Type]]</f>
        <v>ES</v>
      </c>
      <c r="I54">
        <f>Table1[[#This Row],[Beds HH w/ Children]]</f>
        <v>24</v>
      </c>
      <c r="J54">
        <f>Table1[[#This Row],[Units HH w/ Children]]</f>
        <v>7</v>
      </c>
      <c r="K54">
        <f>Table1[[#This Row],[Beds HH w/o Children]]</f>
        <v>64</v>
      </c>
      <c r="L54">
        <f>Table1[[#This Row],[Year-Round Beds]]</f>
        <v>88</v>
      </c>
      <c r="M54">
        <f>Table1[[#This Row],[O/V Beds]]</f>
        <v>6</v>
      </c>
      <c r="N54">
        <f>Table1[[#This Row],[Pit Count]]</f>
        <v>93</v>
      </c>
      <c r="O54">
        <f>Table1[[#This Row],[Total Beds]]</f>
        <v>94</v>
      </c>
      <c r="P54" t="str">
        <f>Table1[[#This Row],[HMIS Participating]]</f>
        <v>Yes</v>
      </c>
      <c r="Q54">
        <f>Table1[[#This Row],[Victim Service Provider]]</f>
        <v>0</v>
      </c>
      <c r="R54" t="str">
        <f>Table1[[#This Row],[Target Population]]</f>
        <v>NA</v>
      </c>
      <c r="S54">
        <f>Table1[[#This Row],[federalFundingOtherSpecify]]</f>
        <v>0</v>
      </c>
      <c r="T54" t="str">
        <f>Table1[[#This Row],[Bed Type]]</f>
        <v>Facility</v>
      </c>
      <c r="U54" t="str">
        <f>Table1[[#This Row],[address1]]</f>
        <v>107 E 1st Ave</v>
      </c>
      <c r="V54">
        <f>Table1[[#This Row],[address2]]</f>
        <v>0</v>
      </c>
      <c r="W54" t="str">
        <f>Table1[[#This Row],[city]]</f>
        <v>Lexington</v>
      </c>
      <c r="X54" t="str">
        <f>Table1[[#This Row],[state]]</f>
        <v>NC</v>
      </c>
      <c r="Y54">
        <f>Table1[[#This Row],[zip]]</f>
        <v>27292</v>
      </c>
      <c r="Z54">
        <f>Table1[[#This Row],[Total Seasonal Beds]]</f>
        <v>0</v>
      </c>
    </row>
    <row r="55" spans="2:26" x14ac:dyDescent="0.35">
      <c r="B55" t="str">
        <f>Table1[[#This Row],[CoC]]</f>
        <v>North Carolina Balance of State CoC</v>
      </c>
      <c r="C55" t="str">
        <f>_xlfn.XLOOKUP(Table2[[#This Row],[HMIS Project ID]],'region ref'!A:A,'region ref'!C:C,"",0)</f>
        <v>Region 01</v>
      </c>
      <c r="D55">
        <f>_xlfn.XLOOKUP(Table2[[#This Row],[HMIS Project ID]],'region ref'!A:A,'region ref'!B:B,"",0)</f>
        <v>0</v>
      </c>
      <c r="E55" t="str">
        <f>Table1[[#This Row],[Organization Name]]</f>
        <v>Vaya Health - Jackson County</v>
      </c>
      <c r="F55" t="str">
        <f>Table1[[#This Row],[Project Name]]</f>
        <v>Vaya Health - Multiple BoS Counties - Western Combo  - PSH - HUD</v>
      </c>
      <c r="G55">
        <f>Table1[[#This Row],[HMIS Project ID]]</f>
        <v>1815</v>
      </c>
      <c r="H55" t="str">
        <f>Table1[[#This Row],[Project Type]]</f>
        <v>PSH</v>
      </c>
      <c r="I55">
        <f>Table1[[#This Row],[Beds HH w/ Children]]</f>
        <v>24</v>
      </c>
      <c r="J55">
        <f>Table1[[#This Row],[Units HH w/ Children]]</f>
        <v>8</v>
      </c>
      <c r="K55">
        <f>Table1[[#This Row],[Beds HH w/o Children]]</f>
        <v>51</v>
      </c>
      <c r="L55">
        <f>Table1[[#This Row],[Year-Round Beds]]</f>
        <v>75</v>
      </c>
      <c r="M55">
        <f>Table1[[#This Row],[O/V Beds]]</f>
        <v>0</v>
      </c>
      <c r="N55">
        <f>Table1[[#This Row],[Pit Count]]</f>
        <v>71</v>
      </c>
      <c r="O55">
        <f>Table1[[#This Row],[Total Beds]]</f>
        <v>75</v>
      </c>
      <c r="P55" t="str">
        <f>Table1[[#This Row],[HMIS Participating]]</f>
        <v>Yes</v>
      </c>
      <c r="Q55">
        <f>Table1[[#This Row],[Victim Service Provider]]</f>
        <v>0</v>
      </c>
      <c r="R55" t="str">
        <f>Table1[[#This Row],[Target Population]]</f>
        <v>NA</v>
      </c>
      <c r="S55">
        <f>Table1[[#This Row],[federalFundingOtherSpecify]]</f>
        <v>0</v>
      </c>
      <c r="T55">
        <f>Table1[[#This Row],[Bed Type]]</f>
        <v>0</v>
      </c>
      <c r="U55" t="str">
        <f>Table1[[#This Row],[address1]]</f>
        <v>200 Ridgefield Court, Suite 218</v>
      </c>
      <c r="V55">
        <f>Table1[[#This Row],[address2]]</f>
        <v>0</v>
      </c>
      <c r="W55" t="str">
        <f>Table1[[#This Row],[city]]</f>
        <v>Asheville</v>
      </c>
      <c r="X55" t="str">
        <f>Table1[[#This Row],[state]]</f>
        <v>NC</v>
      </c>
      <c r="Y55">
        <f>Table1[[#This Row],[zip]]</f>
        <v>28786</v>
      </c>
      <c r="Z55">
        <f>Table1[[#This Row],[Total Seasonal Beds]]</f>
        <v>0</v>
      </c>
    </row>
    <row r="56" spans="2:26" x14ac:dyDescent="0.35">
      <c r="B56" t="str">
        <f>Table1[[#This Row],[CoC]]</f>
        <v>North Carolina Balance of State CoC</v>
      </c>
      <c r="C56" t="str">
        <f>_xlfn.XLOOKUP(Table2[[#This Row],[HMIS Project ID]],'region ref'!A:A,'region ref'!C:C,"",0)</f>
        <v>Region 06</v>
      </c>
      <c r="D56">
        <f>_xlfn.XLOOKUP(Table2[[#This Row],[HMIS Project ID]],'region ref'!A:A,'region ref'!B:B,"",0)</f>
        <v>0</v>
      </c>
      <c r="E56" t="str">
        <f>Table1[[#This Row],[Organization Name]]</f>
        <v>Allied Churches of Alamance Co - Alamance County</v>
      </c>
      <c r="F56" t="str">
        <f>Table1[[#This Row],[Project Name]]</f>
        <v>Allied Churches of Alamance Co - Alamance County - Emergency Shelter - ES - State ESG</v>
      </c>
      <c r="G56">
        <f>Table1[[#This Row],[HMIS Project ID]]</f>
        <v>1825</v>
      </c>
      <c r="H56" t="str">
        <f>Table1[[#This Row],[Project Type]]</f>
        <v>ES</v>
      </c>
      <c r="I56">
        <f>Table1[[#This Row],[Beds HH w/ Children]]</f>
        <v>9</v>
      </c>
      <c r="J56">
        <f>Table1[[#This Row],[Units HH w/ Children]]</f>
        <v>3</v>
      </c>
      <c r="K56">
        <f>Table1[[#This Row],[Beds HH w/o Children]]</f>
        <v>31</v>
      </c>
      <c r="L56">
        <f>Table1[[#This Row],[Year-Round Beds]]</f>
        <v>40</v>
      </c>
      <c r="M56">
        <f>Table1[[#This Row],[O/V Beds]]</f>
        <v>0</v>
      </c>
      <c r="N56">
        <f>Table1[[#This Row],[Pit Count]]</f>
        <v>40</v>
      </c>
      <c r="O56">
        <f>Table1[[#This Row],[Total Beds]]</f>
        <v>40</v>
      </c>
      <c r="P56" t="str">
        <f>Table1[[#This Row],[HMIS Participating]]</f>
        <v>Yes</v>
      </c>
      <c r="Q56">
        <f>Table1[[#This Row],[Victim Service Provider]]</f>
        <v>0</v>
      </c>
      <c r="R56" t="str">
        <f>Table1[[#This Row],[Target Population]]</f>
        <v>NA</v>
      </c>
      <c r="S56">
        <f>Table1[[#This Row],[federalFundingOtherSpecify]]</f>
        <v>0</v>
      </c>
      <c r="T56" t="str">
        <f>Table1[[#This Row],[Bed Type]]</f>
        <v>Facility</v>
      </c>
      <c r="U56" t="str">
        <f>Table1[[#This Row],[address1]]</f>
        <v>206 North Fisher Street</v>
      </c>
      <c r="V56">
        <f>Table1[[#This Row],[address2]]</f>
        <v>0</v>
      </c>
      <c r="W56" t="str">
        <f>Table1[[#This Row],[city]]</f>
        <v>Burlington</v>
      </c>
      <c r="X56" t="str">
        <f>Table1[[#This Row],[state]]</f>
        <v>NC</v>
      </c>
      <c r="Y56">
        <f>Table1[[#This Row],[zip]]</f>
        <v>27217</v>
      </c>
      <c r="Z56">
        <f>Table1[[#This Row],[Total Seasonal Beds]]</f>
        <v>0</v>
      </c>
    </row>
    <row r="57" spans="2:26" x14ac:dyDescent="0.35">
      <c r="B57" t="str">
        <f>Table1[[#This Row],[CoC]]</f>
        <v>North Carolina Balance of State CoC</v>
      </c>
      <c r="C57" t="str">
        <f>_xlfn.XLOOKUP(Table2[[#This Row],[HMIS Project ID]],'region ref'!A:A,'region ref'!C:C,"",0)</f>
        <v>Region 01</v>
      </c>
      <c r="D57" t="str">
        <f>_xlfn.XLOOKUP(Table2[[#This Row],[HMIS Project ID]],'region ref'!A:A,'region ref'!B:B,"",0)</f>
        <v>Cherokee</v>
      </c>
      <c r="E57" t="str">
        <f>Table1[[#This Row],[Organization Name]]</f>
        <v>Hurlburt Johnson Friendship House - Cherokee County</v>
      </c>
      <c r="F57" t="str">
        <f>Table1[[#This Row],[Project Name]]</f>
        <v>Hurlburt Johnson Friendship House - Cherokee County - Murphy Emergency Shelter - ES - Private</v>
      </c>
      <c r="G57">
        <f>Table1[[#This Row],[HMIS Project ID]]</f>
        <v>1833</v>
      </c>
      <c r="H57" t="str">
        <f>Table1[[#This Row],[Project Type]]</f>
        <v>ES</v>
      </c>
      <c r="I57">
        <f>Table1[[#This Row],[Beds HH w/ Children]]</f>
        <v>10</v>
      </c>
      <c r="J57">
        <f>Table1[[#This Row],[Units HH w/ Children]]</f>
        <v>4</v>
      </c>
      <c r="K57">
        <f>Table1[[#This Row],[Beds HH w/o Children]]</f>
        <v>20</v>
      </c>
      <c r="L57">
        <f>Table1[[#This Row],[Year-Round Beds]]</f>
        <v>30</v>
      </c>
      <c r="M57">
        <f>Table1[[#This Row],[O/V Beds]]</f>
        <v>0</v>
      </c>
      <c r="N57">
        <f>Table1[[#This Row],[Pit Count]]</f>
        <v>22</v>
      </c>
      <c r="O57">
        <f>Table1[[#This Row],[Total Beds]]</f>
        <v>30</v>
      </c>
      <c r="P57" t="str">
        <f>Table1[[#This Row],[HMIS Participating]]</f>
        <v>No</v>
      </c>
      <c r="Q57">
        <f>Table1[[#This Row],[Victim Service Provider]]</f>
        <v>0</v>
      </c>
      <c r="R57" t="str">
        <f>Table1[[#This Row],[Target Population]]</f>
        <v>NA</v>
      </c>
      <c r="S57">
        <f>Table1[[#This Row],[federalFundingOtherSpecify]]</f>
        <v>0</v>
      </c>
      <c r="T57" t="str">
        <f>Table1[[#This Row],[Bed Type]]</f>
        <v>Facility</v>
      </c>
      <c r="U57" t="str">
        <f>Table1[[#This Row],[address1]]</f>
        <v>73 Blumenthal St</v>
      </c>
      <c r="V57">
        <f>Table1[[#This Row],[address2]]</f>
        <v>0</v>
      </c>
      <c r="W57" t="str">
        <f>Table1[[#This Row],[city]]</f>
        <v>Murphy</v>
      </c>
      <c r="X57" t="str">
        <f>Table1[[#This Row],[state]]</f>
        <v>NC</v>
      </c>
      <c r="Y57">
        <f>Table1[[#This Row],[zip]]</f>
        <v>28906</v>
      </c>
      <c r="Z57">
        <f>Table1[[#This Row],[Total Seasonal Beds]]</f>
        <v>0</v>
      </c>
    </row>
    <row r="58" spans="2:26" x14ac:dyDescent="0.35">
      <c r="B58" t="str">
        <f>Table1[[#This Row],[CoC]]</f>
        <v>North Carolina Balance of State CoC</v>
      </c>
      <c r="C58" t="str">
        <f>_xlfn.XLOOKUP(Table2[[#This Row],[HMIS Project ID]],'region ref'!A:A,'region ref'!C:C,"",0)</f>
        <v>Region 01</v>
      </c>
      <c r="D58">
        <f>_xlfn.XLOOKUP(Table2[[#This Row],[HMIS Project ID]],'region ref'!A:A,'region ref'!B:B,"",0)</f>
        <v>0</v>
      </c>
      <c r="E58" t="str">
        <f>Table1[[#This Row],[Organization Name]]</f>
        <v>Vaya Health - Jackson County</v>
      </c>
      <c r="F58" t="str">
        <f>Table1[[#This Row],[Project Name]]</f>
        <v>Vaya Health - Multiple BoS Counties - Central Chronic - PSH - HUD</v>
      </c>
      <c r="G58">
        <f>Table1[[#This Row],[HMIS Project ID]]</f>
        <v>1924</v>
      </c>
      <c r="H58" t="str">
        <f>Table1[[#This Row],[Project Type]]</f>
        <v>PSH</v>
      </c>
      <c r="I58">
        <f>Table1[[#This Row],[Beds HH w/ Children]]</f>
        <v>3</v>
      </c>
      <c r="J58">
        <f>Table1[[#This Row],[Units HH w/ Children]]</f>
        <v>1</v>
      </c>
      <c r="K58">
        <f>Table1[[#This Row],[Beds HH w/o Children]]</f>
        <v>3</v>
      </c>
      <c r="L58">
        <f>Table1[[#This Row],[Year-Round Beds]]</f>
        <v>6</v>
      </c>
      <c r="M58">
        <f>Table1[[#This Row],[O/V Beds]]</f>
        <v>0</v>
      </c>
      <c r="N58">
        <f>Table1[[#This Row],[Pit Count]]</f>
        <v>6</v>
      </c>
      <c r="O58">
        <f>Table1[[#This Row],[Total Beds]]</f>
        <v>6</v>
      </c>
      <c r="P58" t="str">
        <f>Table1[[#This Row],[HMIS Participating]]</f>
        <v>Yes</v>
      </c>
      <c r="Q58">
        <f>Table1[[#This Row],[Victim Service Provider]]</f>
        <v>0</v>
      </c>
      <c r="R58" t="str">
        <f>Table1[[#This Row],[Target Population]]</f>
        <v>NA</v>
      </c>
      <c r="S58">
        <f>Table1[[#This Row],[federalFundingOtherSpecify]]</f>
        <v>0</v>
      </c>
      <c r="T58">
        <f>Table1[[#This Row],[Bed Type]]</f>
        <v>0</v>
      </c>
      <c r="U58" t="str">
        <f>Table1[[#This Row],[address1]]</f>
        <v>200 Ridgefield Court, Suite 218</v>
      </c>
      <c r="V58">
        <f>Table1[[#This Row],[address2]]</f>
        <v>0</v>
      </c>
      <c r="W58" t="str">
        <f>Table1[[#This Row],[city]]</f>
        <v>Asheville</v>
      </c>
      <c r="X58" t="str">
        <f>Table1[[#This Row],[state]]</f>
        <v>NC</v>
      </c>
      <c r="Y58">
        <f>Table1[[#This Row],[zip]]</f>
        <v>28752</v>
      </c>
      <c r="Z58">
        <f>Table1[[#This Row],[Total Seasonal Beds]]</f>
        <v>0</v>
      </c>
    </row>
    <row r="59" spans="2:26" x14ac:dyDescent="0.35">
      <c r="B59" t="str">
        <f>Table1[[#This Row],[CoC]]</f>
        <v>North Carolina Balance of State CoC</v>
      </c>
      <c r="C59" t="str">
        <f>_xlfn.XLOOKUP(Table2[[#This Row],[HMIS Project ID]],'region ref'!A:A,'region ref'!C:C,"",0)</f>
        <v>Region 03</v>
      </c>
      <c r="D59">
        <f>_xlfn.XLOOKUP(Table2[[#This Row],[HMIS Project ID]],'region ref'!A:A,'region ref'!B:B,"",0)</f>
        <v>0</v>
      </c>
      <c r="E59" t="str">
        <f>Table1[[#This Row],[Organization Name]]</f>
        <v>Dulatown Outreach Center - Caldwell County</v>
      </c>
      <c r="F59" t="str">
        <f>Table1[[#This Row],[Project Name]]</f>
        <v>Dulatown Outreach Center - Caldwell County - Kwanzaa Family Inn - ES - State ESG</v>
      </c>
      <c r="G59">
        <f>Table1[[#This Row],[HMIS Project ID]]</f>
        <v>1960</v>
      </c>
      <c r="H59" t="str">
        <f>Table1[[#This Row],[Project Type]]</f>
        <v>ES</v>
      </c>
      <c r="I59">
        <f>Table1[[#This Row],[Beds HH w/ Children]]</f>
        <v>5</v>
      </c>
      <c r="J59">
        <f>Table1[[#This Row],[Units HH w/ Children]]</f>
        <v>1</v>
      </c>
      <c r="K59">
        <f>Table1[[#This Row],[Beds HH w/o Children]]</f>
        <v>7</v>
      </c>
      <c r="L59">
        <f>Table1[[#This Row],[Year-Round Beds]]</f>
        <v>12</v>
      </c>
      <c r="M59">
        <f>Table1[[#This Row],[O/V Beds]]</f>
        <v>0</v>
      </c>
      <c r="N59">
        <f>Table1[[#This Row],[Pit Count]]</f>
        <v>11</v>
      </c>
      <c r="O59">
        <f>Table1[[#This Row],[Total Beds]]</f>
        <v>12</v>
      </c>
      <c r="P59" t="str">
        <f>Table1[[#This Row],[HMIS Participating]]</f>
        <v>Yes</v>
      </c>
      <c r="Q59">
        <f>Table1[[#This Row],[Victim Service Provider]]</f>
        <v>0</v>
      </c>
      <c r="R59" t="str">
        <f>Table1[[#This Row],[Target Population]]</f>
        <v>NA</v>
      </c>
      <c r="S59">
        <f>Table1[[#This Row],[federalFundingOtherSpecify]]</f>
        <v>0</v>
      </c>
      <c r="T59" t="str">
        <f>Table1[[#This Row],[Bed Type]]</f>
        <v>Facility</v>
      </c>
      <c r="U59" t="str">
        <f>Table1[[#This Row],[address1]]</f>
        <v>1631 Old North Rd</v>
      </c>
      <c r="V59">
        <f>Table1[[#This Row],[address2]]</f>
        <v>0</v>
      </c>
      <c r="W59" t="str">
        <f>Table1[[#This Row],[city]]</f>
        <v>Lenoir</v>
      </c>
      <c r="X59" t="str">
        <f>Table1[[#This Row],[state]]</f>
        <v>NC</v>
      </c>
      <c r="Y59">
        <f>Table1[[#This Row],[zip]]</f>
        <v>28645</v>
      </c>
      <c r="Z59">
        <f>Table1[[#This Row],[Total Seasonal Beds]]</f>
        <v>0</v>
      </c>
    </row>
    <row r="60" spans="2:26" x14ac:dyDescent="0.35">
      <c r="B60" t="str">
        <f>Table1[[#This Row],[CoC]]</f>
        <v>North Carolina Balance of State CoC</v>
      </c>
      <c r="C60" t="str">
        <f>_xlfn.XLOOKUP(Table2[[#This Row],[HMIS Project ID]],'region ref'!A:A,'region ref'!C:C,"",0)</f>
        <v>Region 05</v>
      </c>
      <c r="D60">
        <f>_xlfn.XLOOKUP(Table2[[#This Row],[HMIS Project ID]],'region ref'!A:A,'region ref'!B:B,"",0)</f>
        <v>0</v>
      </c>
      <c r="E60" t="str">
        <f>Table1[[#This Row],[Organization Name]]</f>
        <v>Homes of Hope - Stanly County</v>
      </c>
      <c r="F60" t="str">
        <f>Table1[[#This Row],[Project Name]]</f>
        <v>Homes of Hope - Stanly County - Stanly Community Inn - ES - State ESG</v>
      </c>
      <c r="G60">
        <f>Table1[[#This Row],[HMIS Project ID]]</f>
        <v>2043</v>
      </c>
      <c r="H60" t="str">
        <f>Table1[[#This Row],[Project Type]]</f>
        <v>ES</v>
      </c>
      <c r="I60">
        <f>Table1[[#This Row],[Beds HH w/ Children]]</f>
        <v>3</v>
      </c>
      <c r="J60">
        <f>Table1[[#This Row],[Units HH w/ Children]]</f>
        <v>1</v>
      </c>
      <c r="K60">
        <f>Table1[[#This Row],[Beds HH w/o Children]]</f>
        <v>13</v>
      </c>
      <c r="L60">
        <f>Table1[[#This Row],[Year-Round Beds]]</f>
        <v>16</v>
      </c>
      <c r="M60">
        <f>Table1[[#This Row],[O/V Beds]]</f>
        <v>0</v>
      </c>
      <c r="N60">
        <f>Table1[[#This Row],[Pit Count]]</f>
        <v>15</v>
      </c>
      <c r="O60">
        <f>Table1[[#This Row],[Total Beds]]</f>
        <v>16</v>
      </c>
      <c r="P60" t="str">
        <f>Table1[[#This Row],[HMIS Participating]]</f>
        <v>Yes</v>
      </c>
      <c r="Q60">
        <f>Table1[[#This Row],[Victim Service Provider]]</f>
        <v>0</v>
      </c>
      <c r="R60" t="str">
        <f>Table1[[#This Row],[Target Population]]</f>
        <v>NA</v>
      </c>
      <c r="S60">
        <f>Table1[[#This Row],[federalFundingOtherSpecify]]</f>
        <v>0</v>
      </c>
      <c r="T60" t="str">
        <f>Table1[[#This Row],[Bed Type]]</f>
        <v>Facility</v>
      </c>
      <c r="U60" t="str">
        <f>Table1[[#This Row],[address1]]</f>
        <v>501 S First St</v>
      </c>
      <c r="V60">
        <f>Table1[[#This Row],[address2]]</f>
        <v>0</v>
      </c>
      <c r="W60" t="str">
        <f>Table1[[#This Row],[city]]</f>
        <v>Albemarle</v>
      </c>
      <c r="X60" t="str">
        <f>Table1[[#This Row],[state]]</f>
        <v>NC</v>
      </c>
      <c r="Y60">
        <f>Table1[[#This Row],[zip]]</f>
        <v>28001</v>
      </c>
      <c r="Z60">
        <f>Table1[[#This Row],[Total Seasonal Beds]]</f>
        <v>0</v>
      </c>
    </row>
    <row r="61" spans="2:26" x14ac:dyDescent="0.35">
      <c r="B61" t="str">
        <f>Table1[[#This Row],[CoC]]</f>
        <v>North Carolina Balance of State CoC</v>
      </c>
      <c r="C61" t="str">
        <f>_xlfn.XLOOKUP(Table2[[#This Row],[HMIS Project ID]],'region ref'!A:A,'region ref'!C:C,"",0)</f>
        <v>Region 03</v>
      </c>
      <c r="D61">
        <f>_xlfn.XLOOKUP(Table2[[#This Row],[HMIS Project ID]],'region ref'!A:A,'region ref'!B:B,"",0)</f>
        <v>0</v>
      </c>
      <c r="E61" t="str">
        <f>Table1[[#This Row],[Organization Name]]</f>
        <v>Salvation Army of Hickory - Catawba County</v>
      </c>
      <c r="F61" t="str">
        <f>Table1[[#This Row],[Project Name]]</f>
        <v>Salvation Army of Hickory - Catawba County - Brigadiers Charles and Evelyn Sams Men's TH - Private</v>
      </c>
      <c r="G61">
        <f>Table1[[#This Row],[HMIS Project ID]]</f>
        <v>2229</v>
      </c>
      <c r="H61" t="str">
        <f>Table1[[#This Row],[Project Type]]</f>
        <v>TH</v>
      </c>
      <c r="I61">
        <f>Table1[[#This Row],[Beds HH w/ Children]]</f>
        <v>3</v>
      </c>
      <c r="J61">
        <f>Table1[[#This Row],[Units HH w/ Children]]</f>
        <v>1</v>
      </c>
      <c r="K61">
        <f>Table1[[#This Row],[Beds HH w/o Children]]</f>
        <v>11</v>
      </c>
      <c r="L61">
        <f>Table1[[#This Row],[Year-Round Beds]]</f>
        <v>14</v>
      </c>
      <c r="M61">
        <f>Table1[[#This Row],[O/V Beds]]</f>
        <v>0</v>
      </c>
      <c r="N61">
        <f>Table1[[#This Row],[Pit Count]]</f>
        <v>9</v>
      </c>
      <c r="O61">
        <f>Table1[[#This Row],[Total Beds]]</f>
        <v>14</v>
      </c>
      <c r="P61" t="str">
        <f>Table1[[#This Row],[HMIS Participating]]</f>
        <v>Yes</v>
      </c>
      <c r="Q61">
        <f>Table1[[#This Row],[Victim Service Provider]]</f>
        <v>0</v>
      </c>
      <c r="R61" t="str">
        <f>Table1[[#This Row],[Target Population]]</f>
        <v>NA</v>
      </c>
      <c r="S61" t="str">
        <f>Table1[[#This Row],[federalFundingOtherSpecify]]</f>
        <v>Private/Local</v>
      </c>
      <c r="T61">
        <f>Table1[[#This Row],[Bed Type]]</f>
        <v>0</v>
      </c>
      <c r="U61" t="str">
        <f>Table1[[#This Row],[address1]]</f>
        <v>780 3rd Ave SE</v>
      </c>
      <c r="V61">
        <f>Table1[[#This Row],[address2]]</f>
        <v>0</v>
      </c>
      <c r="W61" t="str">
        <f>Table1[[#This Row],[city]]</f>
        <v>Hickory</v>
      </c>
      <c r="X61" t="str">
        <f>Table1[[#This Row],[state]]</f>
        <v>NC</v>
      </c>
      <c r="Y61">
        <f>Table1[[#This Row],[zip]]</f>
        <v>28602</v>
      </c>
      <c r="Z61">
        <f>Table1[[#This Row],[Total Seasonal Beds]]</f>
        <v>0</v>
      </c>
    </row>
    <row r="62" spans="2:26" x14ac:dyDescent="0.35">
      <c r="B62" t="str">
        <f>Table1[[#This Row],[CoC]]</f>
        <v>North Carolina Balance of State CoC</v>
      </c>
      <c r="C62" t="str">
        <f>_xlfn.XLOOKUP(Table2[[#This Row],[HMIS Project ID]],'region ref'!A:A,'region ref'!C:C,"",0)</f>
        <v>Region 01</v>
      </c>
      <c r="D62" t="str">
        <f>_xlfn.XLOOKUP(Table2[[#This Row],[HMIS Project ID]],'region ref'!A:A,'region ref'!B:B,"",0)</f>
        <v>Madison</v>
      </c>
      <c r="E62" t="str">
        <f>Table1[[#This Row],[Organization Name]]</f>
        <v>My Sister's Place - Madison County</v>
      </c>
      <c r="F62" t="str">
        <f>Table1[[#This Row],[Project Name]]</f>
        <v>My Sister's Place - Madison County - My Sister's Place - ES - Private</v>
      </c>
      <c r="G62">
        <f>Table1[[#This Row],[HMIS Project ID]]</f>
        <v>3512</v>
      </c>
      <c r="H62" t="str">
        <f>Table1[[#This Row],[Project Type]]</f>
        <v>ES</v>
      </c>
      <c r="I62">
        <f>Table1[[#This Row],[Beds HH w/ Children]]</f>
        <v>16</v>
      </c>
      <c r="J62">
        <f>Table1[[#This Row],[Units HH w/ Children]]</f>
        <v>4</v>
      </c>
      <c r="K62">
        <f>Table1[[#This Row],[Beds HH w/o Children]]</f>
        <v>2</v>
      </c>
      <c r="L62">
        <f>Table1[[#This Row],[Year-Round Beds]]</f>
        <v>18</v>
      </c>
      <c r="M62">
        <f>Table1[[#This Row],[O/V Beds]]</f>
        <v>0</v>
      </c>
      <c r="N62">
        <f>Table1[[#This Row],[Pit Count]]</f>
        <v>17</v>
      </c>
      <c r="O62">
        <f>Table1[[#This Row],[Total Beds]]</f>
        <v>18</v>
      </c>
      <c r="P62" t="str">
        <f>Table1[[#This Row],[HMIS Participating]]</f>
        <v>No</v>
      </c>
      <c r="Q62" t="str">
        <f>Table1[[#This Row],[Victim Service Provider]]</f>
        <v>VSP</v>
      </c>
      <c r="R62" t="str">
        <f>Table1[[#This Row],[Target Population]]</f>
        <v>DV</v>
      </c>
      <c r="S62" t="str">
        <f>Table1[[#This Row],[federalFundingOtherSpecify]]</f>
        <v>VOCA</v>
      </c>
      <c r="T62" t="str">
        <f>Table1[[#This Row],[Bed Type]]</f>
        <v>Facility</v>
      </c>
      <c r="U62">
        <f>Table1[[#This Row],[address1]]</f>
        <v>0</v>
      </c>
      <c r="V62">
        <f>Table1[[#This Row],[address2]]</f>
        <v>0</v>
      </c>
      <c r="W62" t="str">
        <f>Table1[[#This Row],[city]]</f>
        <v>Marshall</v>
      </c>
      <c r="X62" t="str">
        <f>Table1[[#This Row],[state]]</f>
        <v>NC</v>
      </c>
      <c r="Y62">
        <f>Table1[[#This Row],[zip]]</f>
        <v>28743</v>
      </c>
      <c r="Z62">
        <f>Table1[[#This Row],[Total Seasonal Beds]]</f>
        <v>0</v>
      </c>
    </row>
    <row r="63" spans="2:26" x14ac:dyDescent="0.35">
      <c r="B63" t="str">
        <f>Table1[[#This Row],[CoC]]</f>
        <v>North Carolina Balance of State CoC</v>
      </c>
      <c r="C63" t="str">
        <f>_xlfn.XLOOKUP(Table2[[#This Row],[HMIS Project ID]],'region ref'!A:A,'region ref'!C:C,"",0)</f>
        <v>Region 04</v>
      </c>
      <c r="D63">
        <f>_xlfn.XLOOKUP(Table2[[#This Row],[HMIS Project ID]],'region ref'!A:A,'region ref'!B:B,"",0)</f>
        <v>0</v>
      </c>
      <c r="E63" t="str">
        <f>Table1[[#This Row],[Organization Name]]</f>
        <v>Diakonos, Inc. - Iredell County</v>
      </c>
      <c r="F63" t="str">
        <f>Table1[[#This Row],[Project Name]]</f>
        <v>Diakonos, Inc. - Iredell County - Fifth Street Ministries - ES - State ESG</v>
      </c>
      <c r="G63">
        <f>Table1[[#This Row],[HMIS Project ID]]</f>
        <v>4542</v>
      </c>
      <c r="H63" t="str">
        <f>Table1[[#This Row],[Project Type]]</f>
        <v>ES</v>
      </c>
      <c r="I63">
        <f>Table1[[#This Row],[Beds HH w/ Children]]</f>
        <v>24</v>
      </c>
      <c r="J63">
        <f>Table1[[#This Row],[Units HH w/ Children]]</f>
        <v>6</v>
      </c>
      <c r="K63">
        <f>Table1[[#This Row],[Beds HH w/o Children]]</f>
        <v>20</v>
      </c>
      <c r="L63">
        <f>Table1[[#This Row],[Year-Round Beds]]</f>
        <v>44</v>
      </c>
      <c r="M63">
        <f>Table1[[#This Row],[O/V Beds]]</f>
        <v>0</v>
      </c>
      <c r="N63">
        <f>Table1[[#This Row],[Pit Count]]</f>
        <v>40</v>
      </c>
      <c r="O63">
        <f>Table1[[#This Row],[Total Beds]]</f>
        <v>44</v>
      </c>
      <c r="P63" t="str">
        <f>Table1[[#This Row],[HMIS Participating]]</f>
        <v>Yes</v>
      </c>
      <c r="Q63">
        <f>Table1[[#This Row],[Victim Service Provider]]</f>
        <v>0</v>
      </c>
      <c r="R63" t="str">
        <f>Table1[[#This Row],[Target Population]]</f>
        <v>NA</v>
      </c>
      <c r="S63">
        <f>Table1[[#This Row],[federalFundingOtherSpecify]]</f>
        <v>0</v>
      </c>
      <c r="T63" t="str">
        <f>Table1[[#This Row],[Bed Type]]</f>
        <v>Facility</v>
      </c>
      <c r="U63" t="str">
        <f>Table1[[#This Row],[address1]]</f>
        <v>1421 Fifth St</v>
      </c>
      <c r="V63">
        <f>Table1[[#This Row],[address2]]</f>
        <v>0</v>
      </c>
      <c r="W63" t="str">
        <f>Table1[[#This Row],[city]]</f>
        <v>Statesville</v>
      </c>
      <c r="X63" t="str">
        <f>Table1[[#This Row],[state]]</f>
        <v>NC</v>
      </c>
      <c r="Y63">
        <f>Table1[[#This Row],[zip]]</f>
        <v>28677</v>
      </c>
      <c r="Z63">
        <f>Table1[[#This Row],[Total Seasonal Beds]]</f>
        <v>0</v>
      </c>
    </row>
    <row r="64" spans="2:26" x14ac:dyDescent="0.35">
      <c r="B64" t="str">
        <f>Table1[[#This Row],[CoC]]</f>
        <v>North Carolina Balance of State CoC</v>
      </c>
      <c r="C64" t="str">
        <f>_xlfn.XLOOKUP(Table2[[#This Row],[HMIS Project ID]],'region ref'!A:A,'region ref'!C:C,"",0)</f>
        <v>Region 03</v>
      </c>
      <c r="D64" t="str">
        <f>_xlfn.XLOOKUP(Table2[[#This Row],[HMIS Project ID]],'region ref'!A:A,'region ref'!B:B,"",0)</f>
        <v>Catawba</v>
      </c>
      <c r="E64" t="str">
        <f>Table1[[#This Row],[Organization Name]]</f>
        <v>Safe Harbor Rescue Mission - Catawba County</v>
      </c>
      <c r="F64" t="str">
        <f>Table1[[#This Row],[Project Name]]</f>
        <v>Safe Harbor Rescue Mission - Catawba County - Greenleaf - TH - Private</v>
      </c>
      <c r="G64">
        <f>Table1[[#This Row],[HMIS Project ID]]</f>
        <v>4673</v>
      </c>
      <c r="H64" t="str">
        <f>Table1[[#This Row],[Project Type]]</f>
        <v>TH</v>
      </c>
      <c r="I64">
        <f>Table1[[#This Row],[Beds HH w/ Children]]</f>
        <v>16</v>
      </c>
      <c r="J64">
        <f>Table1[[#This Row],[Units HH w/ Children]]</f>
        <v>7</v>
      </c>
      <c r="K64">
        <f>Table1[[#This Row],[Beds HH w/o Children]]</f>
        <v>7</v>
      </c>
      <c r="L64">
        <f>Table1[[#This Row],[Year-Round Beds]]</f>
        <v>23</v>
      </c>
      <c r="M64">
        <f>Table1[[#This Row],[O/V Beds]]</f>
        <v>0</v>
      </c>
      <c r="N64">
        <f>Table1[[#This Row],[Pit Count]]</f>
        <v>14</v>
      </c>
      <c r="O64">
        <f>Table1[[#This Row],[Total Beds]]</f>
        <v>23</v>
      </c>
      <c r="P64" t="str">
        <f>Table1[[#This Row],[HMIS Participating]]</f>
        <v>No</v>
      </c>
      <c r="Q64">
        <f>Table1[[#This Row],[Victim Service Provider]]</f>
        <v>0</v>
      </c>
      <c r="R64" t="str">
        <f>Table1[[#This Row],[Target Population]]</f>
        <v>NA</v>
      </c>
      <c r="S64">
        <f>Table1[[#This Row],[federalFundingOtherSpecify]]</f>
        <v>0</v>
      </c>
      <c r="T64">
        <f>Table1[[#This Row],[Bed Type]]</f>
        <v>0</v>
      </c>
      <c r="U64" t="str">
        <f>Table1[[#This Row],[address1]]</f>
        <v>112 2nd Ave SE</v>
      </c>
      <c r="V64">
        <f>Table1[[#This Row],[address2]]</f>
        <v>0</v>
      </c>
      <c r="W64" t="str">
        <f>Table1[[#This Row],[city]]</f>
        <v>Hickory</v>
      </c>
      <c r="X64" t="str">
        <f>Table1[[#This Row],[state]]</f>
        <v>NC</v>
      </c>
      <c r="Y64">
        <f>Table1[[#This Row],[zip]]</f>
        <v>28602</v>
      </c>
      <c r="Z64">
        <f>Table1[[#This Row],[Total Seasonal Beds]]</f>
        <v>0</v>
      </c>
    </row>
    <row r="65" spans="2:26" x14ac:dyDescent="0.35">
      <c r="B65" t="str">
        <f>Table1[[#This Row],[CoC]]</f>
        <v>North Carolina Balance of State CoC</v>
      </c>
      <c r="C65" t="str">
        <f>_xlfn.XLOOKUP(Table2[[#This Row],[HMIS Project ID]],'region ref'!A:A,'region ref'!C:C,"",0)</f>
        <v>Region 03</v>
      </c>
      <c r="D65">
        <f>_xlfn.XLOOKUP(Table2[[#This Row],[HMIS Project ID]],'region ref'!A:A,'region ref'!B:B,"",0)</f>
        <v>0</v>
      </c>
      <c r="E65" t="str">
        <f>Table1[[#This Row],[Organization Name]]</f>
        <v>Dulatown Outreach Center - Caldwell County</v>
      </c>
      <c r="F65" t="str">
        <f>Table1[[#This Row],[Project Name]]</f>
        <v>Dulatown Outreach Center - Caldwell County - Kwanzaa Transitional Shelter - ES - Private</v>
      </c>
      <c r="G65">
        <f>Table1[[#This Row],[HMIS Project ID]]</f>
        <v>4719</v>
      </c>
      <c r="H65" t="str">
        <f>Table1[[#This Row],[Project Type]]</f>
        <v>ES</v>
      </c>
      <c r="I65">
        <f>Table1[[#This Row],[Beds HH w/ Children]]</f>
        <v>0</v>
      </c>
      <c r="J65">
        <f>Table1[[#This Row],[Units HH w/ Children]]</f>
        <v>0</v>
      </c>
      <c r="K65">
        <f>Table1[[#This Row],[Beds HH w/o Children]]</f>
        <v>1</v>
      </c>
      <c r="L65">
        <f>Table1[[#This Row],[Year-Round Beds]]</f>
        <v>1</v>
      </c>
      <c r="M65">
        <f>Table1[[#This Row],[O/V Beds]]</f>
        <v>0</v>
      </c>
      <c r="N65">
        <f>Table1[[#This Row],[Pit Count]]</f>
        <v>1</v>
      </c>
      <c r="O65">
        <f>Table1[[#This Row],[Total Beds]]</f>
        <v>1</v>
      </c>
      <c r="P65" t="str">
        <f>Table1[[#This Row],[HMIS Participating]]</f>
        <v>Yes</v>
      </c>
      <c r="Q65">
        <f>Table1[[#This Row],[Victim Service Provider]]</f>
        <v>0</v>
      </c>
      <c r="R65" t="str">
        <f>Table1[[#This Row],[Target Population]]</f>
        <v>NA</v>
      </c>
      <c r="S65">
        <f>Table1[[#This Row],[federalFundingOtherSpecify]]</f>
        <v>0</v>
      </c>
      <c r="T65" t="str">
        <f>Table1[[#This Row],[Bed Type]]</f>
        <v>Facility</v>
      </c>
      <c r="U65" t="str">
        <f>Table1[[#This Row],[address1]]</f>
        <v>1631 Old North Rd</v>
      </c>
      <c r="V65">
        <f>Table1[[#This Row],[address2]]</f>
        <v>0</v>
      </c>
      <c r="W65" t="str">
        <f>Table1[[#This Row],[city]]</f>
        <v>Lenoir</v>
      </c>
      <c r="X65" t="str">
        <f>Table1[[#This Row],[state]]</f>
        <v>NC</v>
      </c>
      <c r="Y65">
        <f>Table1[[#This Row],[zip]]</f>
        <v>28645</v>
      </c>
      <c r="Z65">
        <f>Table1[[#This Row],[Total Seasonal Beds]]</f>
        <v>0</v>
      </c>
    </row>
    <row r="66" spans="2:26" x14ac:dyDescent="0.35">
      <c r="B66" t="str">
        <f>Table1[[#This Row],[CoC]]</f>
        <v>North Carolina Balance of State CoC</v>
      </c>
      <c r="C66" t="str">
        <f>_xlfn.XLOOKUP(Table2[[#This Row],[HMIS Project ID]],'region ref'!A:A,'region ref'!C:C,"",0)</f>
        <v>Region 13</v>
      </c>
      <c r="D66">
        <f>_xlfn.XLOOKUP(Table2[[#This Row],[HMIS Project ID]],'region ref'!A:A,'region ref'!B:B,"",0)</f>
        <v>0</v>
      </c>
      <c r="E66" t="str">
        <f>Table1[[#This Row],[Organization Name]]</f>
        <v>Trillium - Multiple BoS Counties</v>
      </c>
      <c r="F66" t="str">
        <f>Table1[[#This Row],[Project Name]]</f>
        <v>Trillium - Multiple BoS Counties - PSH#2 - PSH - HUD</v>
      </c>
      <c r="G66">
        <f>Table1[[#This Row],[HMIS Project ID]]</f>
        <v>4722</v>
      </c>
      <c r="H66" t="str">
        <f>Table1[[#This Row],[Project Type]]</f>
        <v>PSH</v>
      </c>
      <c r="I66">
        <f>Table1[[#This Row],[Beds HH w/ Children]]</f>
        <v>21</v>
      </c>
      <c r="J66">
        <f>Table1[[#This Row],[Units HH w/ Children]]</f>
        <v>8</v>
      </c>
      <c r="K66">
        <f>Table1[[#This Row],[Beds HH w/o Children]]</f>
        <v>8</v>
      </c>
      <c r="L66">
        <f>Table1[[#This Row],[Year-Round Beds]]</f>
        <v>29</v>
      </c>
      <c r="M66">
        <f>Table1[[#This Row],[O/V Beds]]</f>
        <v>0</v>
      </c>
      <c r="N66">
        <f>Table1[[#This Row],[Pit Count]]</f>
        <v>29</v>
      </c>
      <c r="O66">
        <f>Table1[[#This Row],[Total Beds]]</f>
        <v>29</v>
      </c>
      <c r="P66" t="str">
        <f>Table1[[#This Row],[HMIS Participating]]</f>
        <v>Yes</v>
      </c>
      <c r="Q66">
        <f>Table1[[#This Row],[Victim Service Provider]]</f>
        <v>0</v>
      </c>
      <c r="R66" t="str">
        <f>Table1[[#This Row],[Target Population]]</f>
        <v>NA</v>
      </c>
      <c r="S66">
        <f>Table1[[#This Row],[federalFundingOtherSpecify]]</f>
        <v>0</v>
      </c>
      <c r="T66">
        <f>Table1[[#This Row],[Bed Type]]</f>
        <v>0</v>
      </c>
      <c r="U66" t="str">
        <f>Table1[[#This Row],[address1]]</f>
        <v>201 West First Street</v>
      </c>
      <c r="V66">
        <f>Table1[[#This Row],[address2]]</f>
        <v>0</v>
      </c>
      <c r="W66" t="str">
        <f>Table1[[#This Row],[city]]</f>
        <v>Greenville</v>
      </c>
      <c r="X66" t="str">
        <f>Table1[[#This Row],[state]]</f>
        <v>NC</v>
      </c>
      <c r="Y66">
        <f>Table1[[#This Row],[zip]]</f>
        <v>28540</v>
      </c>
      <c r="Z66">
        <f>Table1[[#This Row],[Total Seasonal Beds]]</f>
        <v>0</v>
      </c>
    </row>
    <row r="67" spans="2:26" x14ac:dyDescent="0.35">
      <c r="B67" t="str">
        <f>Table1[[#This Row],[CoC]]</f>
        <v>North Carolina Balance of State CoC</v>
      </c>
      <c r="C67" t="str">
        <f>_xlfn.XLOOKUP(Table2[[#This Row],[HMIS Project ID]],'region ref'!A:A,'region ref'!C:C,"",0)</f>
        <v>Region 12</v>
      </c>
      <c r="D67">
        <f>_xlfn.XLOOKUP(Table2[[#This Row],[HMIS Project ID]],'region ref'!A:A,'region ref'!B:B,"",0)</f>
        <v>0</v>
      </c>
      <c r="E67" t="str">
        <f>Table1[[#This Row],[Organization Name]]</f>
        <v>Greenville Housing Authority - Pitt County</v>
      </c>
      <c r="F67" t="str">
        <f>Table1[[#This Row],[Project Name]]</f>
        <v>Greenville Housing Authority - Multiple BoS Counties - HUD-VASH - HUD</v>
      </c>
      <c r="G67">
        <f>Table1[[#This Row],[HMIS Project ID]]</f>
        <v>4734</v>
      </c>
      <c r="H67" t="str">
        <f>Table1[[#This Row],[Project Type]]</f>
        <v>PSH</v>
      </c>
      <c r="I67">
        <f>Table1[[#This Row],[Beds HH w/ Children]]</f>
        <v>32</v>
      </c>
      <c r="J67">
        <f>Table1[[#This Row],[Units HH w/ Children]]</f>
        <v>11</v>
      </c>
      <c r="K67">
        <f>Table1[[#This Row],[Beds HH w/o Children]]</f>
        <v>63</v>
      </c>
      <c r="L67">
        <f>Table1[[#This Row],[Year-Round Beds]]</f>
        <v>95</v>
      </c>
      <c r="M67">
        <f>Table1[[#This Row],[O/V Beds]]</f>
        <v>0</v>
      </c>
      <c r="N67">
        <f>Table1[[#This Row],[Pit Count]]</f>
        <v>95</v>
      </c>
      <c r="O67">
        <f>Table1[[#This Row],[Total Beds]]</f>
        <v>95</v>
      </c>
      <c r="P67" t="str">
        <f>Table1[[#This Row],[HMIS Participating]]</f>
        <v>Yes</v>
      </c>
      <c r="Q67">
        <f>Table1[[#This Row],[Victim Service Provider]]</f>
        <v>0</v>
      </c>
      <c r="R67" t="str">
        <f>Table1[[#This Row],[Target Population]]</f>
        <v>NA</v>
      </c>
      <c r="S67">
        <f>Table1[[#This Row],[federalFundingOtherSpecify]]</f>
        <v>0</v>
      </c>
      <c r="T67">
        <f>Table1[[#This Row],[Bed Type]]</f>
        <v>0</v>
      </c>
      <c r="U67" t="str">
        <f>Table1[[#This Row],[address1]]</f>
        <v>1103 Broad St</v>
      </c>
      <c r="V67" t="str">
        <f>Table1[[#This Row],[address2]]</f>
        <v>PO Box 1426</v>
      </c>
      <c r="W67" t="str">
        <f>Table1[[#This Row],[city]]</f>
        <v>Greenville</v>
      </c>
      <c r="X67" t="str">
        <f>Table1[[#This Row],[state]]</f>
        <v>NC</v>
      </c>
      <c r="Y67">
        <f>Table1[[#This Row],[zip]]</f>
        <v>27834</v>
      </c>
      <c r="Z67">
        <f>Table1[[#This Row],[Total Seasonal Beds]]</f>
        <v>0</v>
      </c>
    </row>
    <row r="68" spans="2:26" x14ac:dyDescent="0.35">
      <c r="B68" t="str">
        <f>Table1[[#This Row],[CoC]]</f>
        <v>North Carolina Balance of State CoC</v>
      </c>
      <c r="C68" t="str">
        <f>_xlfn.XLOOKUP(Table2[[#This Row],[HMIS Project ID]],'region ref'!A:A,'region ref'!C:C,"",0)</f>
        <v>Region 12</v>
      </c>
      <c r="D68">
        <f>_xlfn.XLOOKUP(Table2[[#This Row],[HMIS Project ID]],'region ref'!A:A,'region ref'!B:B,"",0)</f>
        <v>0</v>
      </c>
      <c r="E68" t="str">
        <f>Table1[[#This Row],[Organization Name]]</f>
        <v>Greenville Housing Authority - Pitt County</v>
      </c>
      <c r="F68" t="str">
        <f>Table1[[#This Row],[Project Name]]</f>
        <v>Greenville Housing Authority - Multiple BoS Counties - Seeds of Change PSH - HUD</v>
      </c>
      <c r="G68">
        <f>Table1[[#This Row],[HMIS Project ID]]</f>
        <v>4735</v>
      </c>
      <c r="H68" t="str">
        <f>Table1[[#This Row],[Project Type]]</f>
        <v>PSH</v>
      </c>
      <c r="I68">
        <f>Table1[[#This Row],[Beds HH w/ Children]]</f>
        <v>27</v>
      </c>
      <c r="J68">
        <f>Table1[[#This Row],[Units HH w/ Children]]</f>
        <v>7</v>
      </c>
      <c r="K68">
        <f>Table1[[#This Row],[Beds HH w/o Children]]</f>
        <v>20</v>
      </c>
      <c r="L68">
        <f>Table1[[#This Row],[Year-Round Beds]]</f>
        <v>47</v>
      </c>
      <c r="M68">
        <f>Table1[[#This Row],[O/V Beds]]</f>
        <v>0</v>
      </c>
      <c r="N68">
        <f>Table1[[#This Row],[Pit Count]]</f>
        <v>47</v>
      </c>
      <c r="O68">
        <f>Table1[[#This Row],[Total Beds]]</f>
        <v>47</v>
      </c>
      <c r="P68" t="str">
        <f>Table1[[#This Row],[HMIS Participating]]</f>
        <v>Yes</v>
      </c>
      <c r="Q68">
        <f>Table1[[#This Row],[Victim Service Provider]]</f>
        <v>0</v>
      </c>
      <c r="R68" t="str">
        <f>Table1[[#This Row],[Target Population]]</f>
        <v>NA</v>
      </c>
      <c r="S68">
        <f>Table1[[#This Row],[federalFundingOtherSpecify]]</f>
        <v>0</v>
      </c>
      <c r="T68">
        <f>Table1[[#This Row],[Bed Type]]</f>
        <v>0</v>
      </c>
      <c r="U68" t="str">
        <f>Table1[[#This Row],[address1]]</f>
        <v>1103 Broad St</v>
      </c>
      <c r="V68" t="str">
        <f>Table1[[#This Row],[address2]]</f>
        <v>PO Box 1426</v>
      </c>
      <c r="W68" t="str">
        <f>Table1[[#This Row],[city]]</f>
        <v>Greenville</v>
      </c>
      <c r="X68" t="str">
        <f>Table1[[#This Row],[state]]</f>
        <v>NC</v>
      </c>
      <c r="Y68">
        <f>Table1[[#This Row],[zip]]</f>
        <v>27834</v>
      </c>
      <c r="Z68">
        <f>Table1[[#This Row],[Total Seasonal Beds]]</f>
        <v>0</v>
      </c>
    </row>
    <row r="69" spans="2:26" x14ac:dyDescent="0.35">
      <c r="B69" t="str">
        <f>Table1[[#This Row],[CoC]]</f>
        <v>North Carolina Balance of State CoC</v>
      </c>
      <c r="C69" t="str">
        <f>_xlfn.XLOOKUP(Table2[[#This Row],[HMIS Project ID]],'region ref'!A:A,'region ref'!C:C,"",0)</f>
        <v>Region 05</v>
      </c>
      <c r="D69" t="str">
        <f>_xlfn.XLOOKUP(Table2[[#This Row],[HMIS Project ID]],'region ref'!A:A,'region ref'!B:B,"",0)</f>
        <v>Union</v>
      </c>
      <c r="E69" t="str">
        <f>Table1[[#This Row],[Organization Name]]</f>
        <v>Turning Point - Union County</v>
      </c>
      <c r="F69" t="str">
        <f>Table1[[#This Row],[Project Name]]</f>
        <v>Turning Point - Union County - DV Shelter - ES - Private</v>
      </c>
      <c r="G69">
        <f>Table1[[#This Row],[HMIS Project ID]]</f>
        <v>4792</v>
      </c>
      <c r="H69" t="str">
        <f>Table1[[#This Row],[Project Type]]</f>
        <v>ES</v>
      </c>
      <c r="I69">
        <f>Table1[[#This Row],[Beds HH w/ Children]]</f>
        <v>21</v>
      </c>
      <c r="J69">
        <f>Table1[[#This Row],[Units HH w/ Children]]</f>
        <v>5</v>
      </c>
      <c r="K69">
        <f>Table1[[#This Row],[Beds HH w/o Children]]</f>
        <v>21</v>
      </c>
      <c r="L69">
        <f>Table1[[#This Row],[Year-Round Beds]]</f>
        <v>42</v>
      </c>
      <c r="M69">
        <f>Table1[[#This Row],[O/V Beds]]</f>
        <v>0</v>
      </c>
      <c r="N69">
        <f>Table1[[#This Row],[Pit Count]]</f>
        <v>13</v>
      </c>
      <c r="O69">
        <f>Table1[[#This Row],[Total Beds]]</f>
        <v>42</v>
      </c>
      <c r="P69" t="str">
        <f>Table1[[#This Row],[HMIS Participating]]</f>
        <v>Comparable</v>
      </c>
      <c r="Q69" t="str">
        <f>Table1[[#This Row],[Victim Service Provider]]</f>
        <v>VSP</v>
      </c>
      <c r="R69" t="str">
        <f>Table1[[#This Row],[Target Population]]</f>
        <v>DV</v>
      </c>
      <c r="S69">
        <f>Table1[[#This Row],[federalFundingOtherSpecify]]</f>
        <v>0</v>
      </c>
      <c r="T69" t="str">
        <f>Table1[[#This Row],[Bed Type]]</f>
        <v>Facility</v>
      </c>
      <c r="U69" t="str">
        <f>Table1[[#This Row],[address1]]</f>
        <v>PO Box 952</v>
      </c>
      <c r="V69">
        <f>Table1[[#This Row],[address2]]</f>
        <v>0</v>
      </c>
      <c r="W69" t="str">
        <f>Table1[[#This Row],[city]]</f>
        <v>Monroe</v>
      </c>
      <c r="X69" t="str">
        <f>Table1[[#This Row],[state]]</f>
        <v>NC</v>
      </c>
      <c r="Y69">
        <f>Table1[[#This Row],[zip]]</f>
        <v>28111</v>
      </c>
      <c r="Z69">
        <f>Table1[[#This Row],[Total Seasonal Beds]]</f>
        <v>0</v>
      </c>
    </row>
    <row r="70" spans="2:26" x14ac:dyDescent="0.35">
      <c r="B70" t="str">
        <f>Table1[[#This Row],[CoC]]</f>
        <v>North Carolina Balance of State CoC</v>
      </c>
      <c r="C70" t="str">
        <f>_xlfn.XLOOKUP(Table2[[#This Row],[HMIS Project ID]],'region ref'!A:A,'region ref'!C:C,"",0)</f>
        <v>Region 07</v>
      </c>
      <c r="D70" t="str">
        <f>_xlfn.XLOOKUP(Table2[[#This Row],[HMIS Project ID]],'region ref'!A:A,'region ref'!B:B,"",0)</f>
        <v>Harnett</v>
      </c>
      <c r="E70" t="str">
        <f>Table1[[#This Row],[Organization Name]]</f>
        <v>Beacon Rescue Mission - Harnett County</v>
      </c>
      <c r="F70" t="str">
        <f>Table1[[#This Row],[Project Name]]</f>
        <v>Beacon Rescue Mission - Harnett County - Rescue Mission - Families ES - Private</v>
      </c>
      <c r="G70">
        <f>Table1[[#This Row],[HMIS Project ID]]</f>
        <v>4809</v>
      </c>
      <c r="H70" t="str">
        <f>Table1[[#This Row],[Project Type]]</f>
        <v>ES</v>
      </c>
      <c r="I70">
        <f>Table1[[#This Row],[Beds HH w/ Children]]</f>
        <v>5</v>
      </c>
      <c r="J70">
        <f>Table1[[#This Row],[Units HH w/ Children]]</f>
        <v>2</v>
      </c>
      <c r="K70">
        <f>Table1[[#This Row],[Beds HH w/o Children]]</f>
        <v>13</v>
      </c>
      <c r="L70">
        <f>Table1[[#This Row],[Year-Round Beds]]</f>
        <v>18</v>
      </c>
      <c r="M70">
        <f>Table1[[#This Row],[O/V Beds]]</f>
        <v>0</v>
      </c>
      <c r="N70">
        <f>Table1[[#This Row],[Pit Count]]</f>
        <v>12</v>
      </c>
      <c r="O70">
        <f>Table1[[#This Row],[Total Beds]]</f>
        <v>18</v>
      </c>
      <c r="P70" t="str">
        <f>Table1[[#This Row],[HMIS Participating]]</f>
        <v>No</v>
      </c>
      <c r="Q70">
        <f>Table1[[#This Row],[Victim Service Provider]]</f>
        <v>0</v>
      </c>
      <c r="R70" t="str">
        <f>Table1[[#This Row],[Target Population]]</f>
        <v>NA</v>
      </c>
      <c r="S70" t="str">
        <f>Table1[[#This Row],[federalFundingOtherSpecify]]</f>
        <v>Private Funding</v>
      </c>
      <c r="T70" t="str">
        <f>Table1[[#This Row],[Bed Type]]</f>
        <v>Facility</v>
      </c>
      <c r="U70" t="str">
        <f>Table1[[#This Row],[address1]]</f>
        <v>207 W. Broad St.</v>
      </c>
      <c r="V70">
        <f>Table1[[#This Row],[address2]]</f>
        <v>0</v>
      </c>
      <c r="W70" t="str">
        <f>Table1[[#This Row],[city]]</f>
        <v>Dunn</v>
      </c>
      <c r="X70" t="str">
        <f>Table1[[#This Row],[state]]</f>
        <v>NC</v>
      </c>
      <c r="Y70">
        <f>Table1[[#This Row],[zip]]</f>
        <v>28334</v>
      </c>
      <c r="Z70">
        <f>Table1[[#This Row],[Total Seasonal Beds]]</f>
        <v>0</v>
      </c>
    </row>
    <row r="71" spans="2:26" x14ac:dyDescent="0.35">
      <c r="B71" t="str">
        <f>Table1[[#This Row],[CoC]]</f>
        <v>North Carolina Balance of State CoC</v>
      </c>
      <c r="C71" t="str">
        <f>_xlfn.XLOOKUP(Table2[[#This Row],[HMIS Project ID]],'region ref'!A:A,'region ref'!C:C,"",0)</f>
        <v>Region 11</v>
      </c>
      <c r="D71" t="str">
        <f>_xlfn.XLOOKUP(Table2[[#This Row],[HMIS Project ID]],'region ref'!A:A,'region ref'!B:B,"",0)</f>
        <v>Pasquotank</v>
      </c>
      <c r="E71" t="str">
        <f>Table1[[#This Row],[Organization Name]]</f>
        <v>Albemarle Hopeline - Pasquotank County</v>
      </c>
      <c r="F71" t="str">
        <f>Table1[[#This Row],[Project Name]]</f>
        <v>Albemarle Hopeline - Pasquotank County - Hopeline DV Shelter - ES - Private</v>
      </c>
      <c r="G71">
        <f>Table1[[#This Row],[HMIS Project ID]]</f>
        <v>4814</v>
      </c>
      <c r="H71" t="str">
        <f>Table1[[#This Row],[Project Type]]</f>
        <v>ES</v>
      </c>
      <c r="I71">
        <f>Table1[[#This Row],[Beds HH w/ Children]]</f>
        <v>15</v>
      </c>
      <c r="J71">
        <f>Table1[[#This Row],[Units HH w/ Children]]</f>
        <v>7</v>
      </c>
      <c r="K71">
        <f>Table1[[#This Row],[Beds HH w/o Children]]</f>
        <v>3</v>
      </c>
      <c r="L71">
        <f>Table1[[#This Row],[Year-Round Beds]]</f>
        <v>18</v>
      </c>
      <c r="M71">
        <f>Table1[[#This Row],[O/V Beds]]</f>
        <v>0</v>
      </c>
      <c r="N71">
        <f>Table1[[#This Row],[Pit Count]]</f>
        <v>3</v>
      </c>
      <c r="O71">
        <f>Table1[[#This Row],[Total Beds]]</f>
        <v>18</v>
      </c>
      <c r="P71" t="str">
        <f>Table1[[#This Row],[HMIS Participating]]</f>
        <v>Comparable</v>
      </c>
      <c r="Q71">
        <f>Table1[[#This Row],[Victim Service Provider]]</f>
        <v>0</v>
      </c>
      <c r="R71" t="str">
        <f>Table1[[#This Row],[Target Population]]</f>
        <v>DV</v>
      </c>
      <c r="S71">
        <f>Table1[[#This Row],[federalFundingOtherSpecify]]</f>
        <v>0</v>
      </c>
      <c r="T71" t="str">
        <f>Table1[[#This Row],[Bed Type]]</f>
        <v>Facility</v>
      </c>
      <c r="U71" t="str">
        <f>Table1[[#This Row],[address1]]</f>
        <v>PO BOX 2064</v>
      </c>
      <c r="V71">
        <f>Table1[[#This Row],[address2]]</f>
        <v>0</v>
      </c>
      <c r="W71" t="str">
        <f>Table1[[#This Row],[city]]</f>
        <v>Elizabeth City</v>
      </c>
      <c r="X71" t="str">
        <f>Table1[[#This Row],[state]]</f>
        <v>NC</v>
      </c>
      <c r="Y71">
        <f>Table1[[#This Row],[zip]]</f>
        <v>27906</v>
      </c>
      <c r="Z71">
        <f>Table1[[#This Row],[Total Seasonal Beds]]</f>
        <v>0</v>
      </c>
    </row>
    <row r="72" spans="2:26" x14ac:dyDescent="0.35">
      <c r="B72" t="str">
        <f>Table1[[#This Row],[CoC]]</f>
        <v>North Carolina Balance of State CoC</v>
      </c>
      <c r="C72" t="str">
        <f>_xlfn.XLOOKUP(Table2[[#This Row],[HMIS Project ID]],'region ref'!A:A,'region ref'!C:C,"",0)</f>
        <v>Region 05</v>
      </c>
      <c r="D72" t="str">
        <f>_xlfn.XLOOKUP(Table2[[#This Row],[HMIS Project ID]],'region ref'!A:A,'region ref'!B:B,"",0)</f>
        <v>Cabarrus</v>
      </c>
      <c r="E72" t="str">
        <f>Table1[[#This Row],[Organization Name]]</f>
        <v>Cabarrus Victim's Asstistance Network - Cabarrus County</v>
      </c>
      <c r="F72" t="str">
        <f>Table1[[#This Row],[Project Name]]</f>
        <v>Cabarrus Victim's Asstistance Network - Cabarrus County - DV Shelter - ES - Private</v>
      </c>
      <c r="G72">
        <f>Table1[[#This Row],[HMIS Project ID]]</f>
        <v>4816</v>
      </c>
      <c r="H72" t="str">
        <f>Table1[[#This Row],[Project Type]]</f>
        <v>ES</v>
      </c>
      <c r="I72">
        <f>Table1[[#This Row],[Beds HH w/ Children]]</f>
        <v>9</v>
      </c>
      <c r="J72">
        <f>Table1[[#This Row],[Units HH w/ Children]]</f>
        <v>3</v>
      </c>
      <c r="K72">
        <f>Table1[[#This Row],[Beds HH w/o Children]]</f>
        <v>3</v>
      </c>
      <c r="L72">
        <f>Table1[[#This Row],[Year-Round Beds]]</f>
        <v>12</v>
      </c>
      <c r="M72">
        <f>Table1[[#This Row],[O/V Beds]]</f>
        <v>0</v>
      </c>
      <c r="N72">
        <f>Table1[[#This Row],[Pit Count]]</f>
        <v>6</v>
      </c>
      <c r="O72">
        <f>Table1[[#This Row],[Total Beds]]</f>
        <v>12</v>
      </c>
      <c r="P72" t="str">
        <f>Table1[[#This Row],[HMIS Participating]]</f>
        <v>No</v>
      </c>
      <c r="Q72" t="str">
        <f>Table1[[#This Row],[Victim Service Provider]]</f>
        <v>VSP</v>
      </c>
      <c r="R72" t="str">
        <f>Table1[[#This Row],[Target Population]]</f>
        <v>DV</v>
      </c>
      <c r="S72">
        <f>Table1[[#This Row],[federalFundingOtherSpecify]]</f>
        <v>0</v>
      </c>
      <c r="T72" t="str">
        <f>Table1[[#This Row],[Bed Type]]</f>
        <v>Facility</v>
      </c>
      <c r="U72" t="str">
        <f>Table1[[#This Row],[address1]]</f>
        <v>PO BOX 1749</v>
      </c>
      <c r="V72">
        <f>Table1[[#This Row],[address2]]</f>
        <v>0</v>
      </c>
      <c r="W72" t="str">
        <f>Table1[[#This Row],[city]]</f>
        <v>Concord</v>
      </c>
      <c r="X72" t="str">
        <f>Table1[[#This Row],[state]]</f>
        <v>NC</v>
      </c>
      <c r="Y72">
        <f>Table1[[#This Row],[zip]]</f>
        <v>28026</v>
      </c>
      <c r="Z72">
        <f>Table1[[#This Row],[Total Seasonal Beds]]</f>
        <v>0</v>
      </c>
    </row>
    <row r="73" spans="2:26" x14ac:dyDescent="0.35">
      <c r="B73" t="str">
        <f>Table1[[#This Row],[CoC]]</f>
        <v>North Carolina Balance of State CoC</v>
      </c>
      <c r="C73" t="str">
        <f>_xlfn.XLOOKUP(Table2[[#This Row],[HMIS Project ID]],'region ref'!A:A,'region ref'!C:C,"",0)</f>
        <v>Region 13</v>
      </c>
      <c r="D73" t="str">
        <f>_xlfn.XLOOKUP(Table2[[#This Row],[HMIS Project ID]],'region ref'!A:A,'region ref'!B:B,"",0)</f>
        <v>Carteret</v>
      </c>
      <c r="E73" t="str">
        <f>Table1[[#This Row],[Organization Name]]</f>
        <v>Carteret Co. Domestic Violence - Carteret County</v>
      </c>
      <c r="F73" t="str">
        <f>Table1[[#This Row],[Project Name]]</f>
        <v>Carteret Co. Domestic Violence - Carteret County - DV Shelter - ES - State ESG</v>
      </c>
      <c r="G73">
        <f>Table1[[#This Row],[HMIS Project ID]]</f>
        <v>4818</v>
      </c>
      <c r="H73" t="str">
        <f>Table1[[#This Row],[Project Type]]</f>
        <v>ES</v>
      </c>
      <c r="I73">
        <f>Table1[[#This Row],[Beds HH w/ Children]]</f>
        <v>6</v>
      </c>
      <c r="J73">
        <f>Table1[[#This Row],[Units HH w/ Children]]</f>
        <v>2</v>
      </c>
      <c r="K73">
        <f>Table1[[#This Row],[Beds HH w/o Children]]</f>
        <v>3</v>
      </c>
      <c r="L73">
        <f>Table1[[#This Row],[Year-Round Beds]]</f>
        <v>9</v>
      </c>
      <c r="M73">
        <f>Table1[[#This Row],[O/V Beds]]</f>
        <v>0</v>
      </c>
      <c r="N73">
        <f>Table1[[#This Row],[Pit Count]]</f>
        <v>9</v>
      </c>
      <c r="O73">
        <f>Table1[[#This Row],[Total Beds]]</f>
        <v>9</v>
      </c>
      <c r="P73" t="str">
        <f>Table1[[#This Row],[HMIS Participating]]</f>
        <v>Comparable</v>
      </c>
      <c r="Q73" t="str">
        <f>Table1[[#This Row],[Victim Service Provider]]</f>
        <v>VSP</v>
      </c>
      <c r="R73" t="str">
        <f>Table1[[#This Row],[Target Population]]</f>
        <v>DV</v>
      </c>
      <c r="S73">
        <f>Table1[[#This Row],[federalFundingOtherSpecify]]</f>
        <v>0</v>
      </c>
      <c r="T73" t="str">
        <f>Table1[[#This Row],[Bed Type]]</f>
        <v>Facility</v>
      </c>
      <c r="U73" t="str">
        <f>Table1[[#This Row],[address1]]</f>
        <v>PO Box 2279</v>
      </c>
      <c r="V73">
        <f>Table1[[#This Row],[address2]]</f>
        <v>0</v>
      </c>
      <c r="W73" t="str">
        <f>Table1[[#This Row],[city]]</f>
        <v>Morehead City</v>
      </c>
      <c r="X73" t="str">
        <f>Table1[[#This Row],[state]]</f>
        <v>NC</v>
      </c>
      <c r="Y73">
        <f>Table1[[#This Row],[zip]]</f>
        <v>28557</v>
      </c>
      <c r="Z73">
        <f>Table1[[#This Row],[Total Seasonal Beds]]</f>
        <v>0</v>
      </c>
    </row>
    <row r="74" spans="2:26" x14ac:dyDescent="0.35">
      <c r="B74" t="str">
        <f>Table1[[#This Row],[CoC]]</f>
        <v>North Carolina Balance of State CoC</v>
      </c>
      <c r="C74" t="str">
        <f>_xlfn.XLOOKUP(Table2[[#This Row],[HMIS Project ID]],'region ref'!A:A,'region ref'!C:C,"",0)</f>
        <v>Region 09</v>
      </c>
      <c r="D74" t="str">
        <f>_xlfn.XLOOKUP(Table2[[#This Row],[HMIS Project ID]],'region ref'!A:A,'region ref'!B:B,"",0)</f>
        <v>Edgecombe</v>
      </c>
      <c r="E74" t="str">
        <f>Table1[[#This Row],[Organization Name]]</f>
        <v>Tarboro Community Outreach - Edgecombe County</v>
      </c>
      <c r="F74" t="str">
        <f>Table1[[#This Row],[Project Name]]</f>
        <v>Tarboro Community Outreach - Edgecombe County - Emergency Shelter - ES - Private</v>
      </c>
      <c r="G74">
        <f>Table1[[#This Row],[HMIS Project ID]]</f>
        <v>4819</v>
      </c>
      <c r="H74" t="str">
        <f>Table1[[#This Row],[Project Type]]</f>
        <v>ES</v>
      </c>
      <c r="I74">
        <f>Table1[[#This Row],[Beds HH w/ Children]]</f>
        <v>0</v>
      </c>
      <c r="J74">
        <f>Table1[[#This Row],[Units HH w/ Children]]</f>
        <v>0</v>
      </c>
      <c r="K74">
        <f>Table1[[#This Row],[Beds HH w/o Children]]</f>
        <v>27</v>
      </c>
      <c r="L74">
        <f>Table1[[#This Row],[Year-Round Beds]]</f>
        <v>27</v>
      </c>
      <c r="M74">
        <f>Table1[[#This Row],[O/V Beds]]</f>
        <v>0</v>
      </c>
      <c r="N74">
        <f>Table1[[#This Row],[Pit Count]]</f>
        <v>17</v>
      </c>
      <c r="O74">
        <f>Table1[[#This Row],[Total Beds]]</f>
        <v>27</v>
      </c>
      <c r="P74" t="str">
        <f>Table1[[#This Row],[HMIS Participating]]</f>
        <v>No</v>
      </c>
      <c r="Q74">
        <f>Table1[[#This Row],[Victim Service Provider]]</f>
        <v>0</v>
      </c>
      <c r="R74" t="str">
        <f>Table1[[#This Row],[Target Population]]</f>
        <v>NA</v>
      </c>
      <c r="S74" t="str">
        <f>Table1[[#This Row],[federalFundingOtherSpecify]]</f>
        <v>EFSP</v>
      </c>
      <c r="T74" t="str">
        <f>Table1[[#This Row],[Bed Type]]</f>
        <v>Facility</v>
      </c>
      <c r="U74" t="str">
        <f>Table1[[#This Row],[address1]]</f>
        <v>701 Cedar Lane</v>
      </c>
      <c r="V74">
        <f>Table1[[#This Row],[address2]]</f>
        <v>0</v>
      </c>
      <c r="W74" t="str">
        <f>Table1[[#This Row],[city]]</f>
        <v>Tarboro</v>
      </c>
      <c r="X74" t="str">
        <f>Table1[[#This Row],[state]]</f>
        <v>NC</v>
      </c>
      <c r="Y74">
        <f>Table1[[#This Row],[zip]]</f>
        <v>27886</v>
      </c>
      <c r="Z74">
        <f>Table1[[#This Row],[Total Seasonal Beds]]</f>
        <v>0</v>
      </c>
    </row>
    <row r="75" spans="2:26" x14ac:dyDescent="0.35">
      <c r="B75" t="str">
        <f>Table1[[#This Row],[CoC]]</f>
        <v>North Carolina Balance of State CoC</v>
      </c>
      <c r="C75" t="str">
        <f>_xlfn.XLOOKUP(Table2[[#This Row],[HMIS Project ID]],'region ref'!A:A,'region ref'!C:C,"",0)</f>
        <v>Region 06</v>
      </c>
      <c r="D75" t="str">
        <f>_xlfn.XLOOKUP(Table2[[#This Row],[HMIS Project ID]],'region ref'!A:A,'region ref'!B:B,"",0)</f>
        <v>Chatham</v>
      </c>
      <c r="E75" t="str">
        <f>Table1[[#This Row],[Organization Name]]</f>
        <v>Catholic Worker House - Chatham County</v>
      </c>
      <c r="F75" t="str">
        <f>Table1[[#This Row],[Project Name]]</f>
        <v>Catholic Worker House - Chatham County - Silk Hope Shelter - ES - Private</v>
      </c>
      <c r="G75">
        <f>Table1[[#This Row],[HMIS Project ID]]</f>
        <v>4822</v>
      </c>
      <c r="H75" t="str">
        <f>Table1[[#This Row],[Project Type]]</f>
        <v>ES</v>
      </c>
      <c r="I75">
        <f>Table1[[#This Row],[Beds HH w/ Children]]</f>
        <v>0</v>
      </c>
      <c r="J75">
        <f>Table1[[#This Row],[Units HH w/ Children]]</f>
        <v>0</v>
      </c>
      <c r="K75">
        <f>Table1[[#This Row],[Beds HH w/o Children]]</f>
        <v>3</v>
      </c>
      <c r="L75">
        <f>Table1[[#This Row],[Year-Round Beds]]</f>
        <v>3</v>
      </c>
      <c r="M75">
        <f>Table1[[#This Row],[O/V Beds]]</f>
        <v>0</v>
      </c>
      <c r="N75">
        <f>Table1[[#This Row],[Pit Count]]</f>
        <v>1</v>
      </c>
      <c r="O75">
        <f>Table1[[#This Row],[Total Beds]]</f>
        <v>3</v>
      </c>
      <c r="P75" t="str">
        <f>Table1[[#This Row],[HMIS Participating]]</f>
        <v>No</v>
      </c>
      <c r="Q75">
        <f>Table1[[#This Row],[Victim Service Provider]]</f>
        <v>0</v>
      </c>
      <c r="R75" t="str">
        <f>Table1[[#This Row],[Target Population]]</f>
        <v>NA</v>
      </c>
      <c r="S75">
        <f>Table1[[#This Row],[federalFundingOtherSpecify]]</f>
        <v>0</v>
      </c>
      <c r="T75" t="str">
        <f>Table1[[#This Row],[Bed Type]]</f>
        <v>Facility</v>
      </c>
      <c r="U75" t="str">
        <f>Table1[[#This Row],[address1]]</f>
        <v>3355 Woody Store Rd</v>
      </c>
      <c r="V75">
        <f>Table1[[#This Row],[address2]]</f>
        <v>0</v>
      </c>
      <c r="W75" t="str">
        <f>Table1[[#This Row],[city]]</f>
        <v>Siler City</v>
      </c>
      <c r="X75" t="str">
        <f>Table1[[#This Row],[state]]</f>
        <v>NC</v>
      </c>
      <c r="Y75">
        <f>Table1[[#This Row],[zip]]</f>
        <v>27344</v>
      </c>
      <c r="Z75">
        <f>Table1[[#This Row],[Total Seasonal Beds]]</f>
        <v>0</v>
      </c>
    </row>
    <row r="76" spans="2:26" x14ac:dyDescent="0.35">
      <c r="B76" t="str">
        <f>Table1[[#This Row],[CoC]]</f>
        <v>North Carolina Balance of State CoC</v>
      </c>
      <c r="C76" t="str">
        <f>_xlfn.XLOOKUP(Table2[[#This Row],[HMIS Project ID]],'region ref'!A:A,'region ref'!C:C,"",0)</f>
        <v>Region 01</v>
      </c>
      <c r="D76" t="str">
        <f>_xlfn.XLOOKUP(Table2[[#This Row],[HMIS Project ID]],'region ref'!A:A,'region ref'!B:B,"",0)</f>
        <v>Cherokee</v>
      </c>
      <c r="E76" t="str">
        <f>Table1[[#This Row],[Organization Name]]</f>
        <v>REACH of Cherokee - Cherokee County</v>
      </c>
      <c r="F76" t="str">
        <f>Table1[[#This Row],[Project Name]]</f>
        <v>REACH of Cherokee - Cherokee County - REACH Shelter - ES - Private</v>
      </c>
      <c r="G76">
        <f>Table1[[#This Row],[HMIS Project ID]]</f>
        <v>4824</v>
      </c>
      <c r="H76" t="str">
        <f>Table1[[#This Row],[Project Type]]</f>
        <v>ES</v>
      </c>
      <c r="I76">
        <f>Table1[[#This Row],[Beds HH w/ Children]]</f>
        <v>5</v>
      </c>
      <c r="J76">
        <f>Table1[[#This Row],[Units HH w/ Children]]</f>
        <v>2</v>
      </c>
      <c r="K76">
        <f>Table1[[#This Row],[Beds HH w/o Children]]</f>
        <v>6</v>
      </c>
      <c r="L76">
        <f>Table1[[#This Row],[Year-Round Beds]]</f>
        <v>11</v>
      </c>
      <c r="M76">
        <f>Table1[[#This Row],[O/V Beds]]</f>
        <v>0</v>
      </c>
      <c r="N76">
        <f>Table1[[#This Row],[Pit Count]]</f>
        <v>3</v>
      </c>
      <c r="O76">
        <f>Table1[[#This Row],[Total Beds]]</f>
        <v>11</v>
      </c>
      <c r="P76" t="str">
        <f>Table1[[#This Row],[HMIS Participating]]</f>
        <v>Comparable</v>
      </c>
      <c r="Q76" t="str">
        <f>Table1[[#This Row],[Victim Service Provider]]</f>
        <v>VSP</v>
      </c>
      <c r="R76" t="str">
        <f>Table1[[#This Row],[Target Population]]</f>
        <v>DV</v>
      </c>
      <c r="S76">
        <f>Table1[[#This Row],[federalFundingOtherSpecify]]</f>
        <v>0</v>
      </c>
      <c r="T76" t="str">
        <f>Table1[[#This Row],[Bed Type]]</f>
        <v>Facility</v>
      </c>
      <c r="U76">
        <f>Table1[[#This Row],[address1]]</f>
        <v>0</v>
      </c>
      <c r="V76">
        <f>Table1[[#This Row],[address2]]</f>
        <v>0</v>
      </c>
      <c r="W76" t="str">
        <f>Table1[[#This Row],[city]]</f>
        <v>Murphy</v>
      </c>
      <c r="X76" t="str">
        <f>Table1[[#This Row],[state]]</f>
        <v>NC</v>
      </c>
      <c r="Y76">
        <f>Table1[[#This Row],[zip]]</f>
        <v>28906</v>
      </c>
      <c r="Z76">
        <f>Table1[[#This Row],[Total Seasonal Beds]]</f>
        <v>0</v>
      </c>
    </row>
    <row r="77" spans="2:26" x14ac:dyDescent="0.35">
      <c r="B77" t="str">
        <f>Table1[[#This Row],[CoC]]</f>
        <v>North Carolina Balance of State CoC</v>
      </c>
      <c r="C77" t="str">
        <f>_xlfn.XLOOKUP(Table2[[#This Row],[HMIS Project ID]],'region ref'!A:A,'region ref'!C:C,"",0)</f>
        <v>Region 08</v>
      </c>
      <c r="D77" t="str">
        <f>_xlfn.XLOOKUP(Table2[[#This Row],[HMIS Project ID]],'region ref'!A:A,'region ref'!B:B,"",0)</f>
        <v>Robeson</v>
      </c>
      <c r="E77" t="str">
        <f>Table1[[#This Row],[Organization Name]]</f>
        <v>Southeastern Family Violence Center - Robeson County</v>
      </c>
      <c r="F77" t="str">
        <f>Table1[[#This Row],[Project Name]]</f>
        <v>Southeastern Family Violence Center - Robeson County - DV Shelter - ES - State ESG</v>
      </c>
      <c r="G77">
        <f>Table1[[#This Row],[HMIS Project ID]]</f>
        <v>4828</v>
      </c>
      <c r="H77" t="str">
        <f>Table1[[#This Row],[Project Type]]</f>
        <v>ES</v>
      </c>
      <c r="I77">
        <f>Table1[[#This Row],[Beds HH w/ Children]]</f>
        <v>11</v>
      </c>
      <c r="J77">
        <f>Table1[[#This Row],[Units HH w/ Children]]</f>
        <v>2</v>
      </c>
      <c r="K77">
        <f>Table1[[#This Row],[Beds HH w/o Children]]</f>
        <v>10</v>
      </c>
      <c r="L77">
        <f>Table1[[#This Row],[Year-Round Beds]]</f>
        <v>21</v>
      </c>
      <c r="M77">
        <f>Table1[[#This Row],[O/V Beds]]</f>
        <v>0</v>
      </c>
      <c r="N77">
        <f>Table1[[#This Row],[Pit Count]]</f>
        <v>9</v>
      </c>
      <c r="O77">
        <f>Table1[[#This Row],[Total Beds]]</f>
        <v>21</v>
      </c>
      <c r="P77" t="str">
        <f>Table1[[#This Row],[HMIS Participating]]</f>
        <v>Comparable</v>
      </c>
      <c r="Q77" t="str">
        <f>Table1[[#This Row],[Victim Service Provider]]</f>
        <v>VSP</v>
      </c>
      <c r="R77" t="str">
        <f>Table1[[#This Row],[Target Population]]</f>
        <v>DV</v>
      </c>
      <c r="S77">
        <f>Table1[[#This Row],[federalFundingOtherSpecify]]</f>
        <v>0</v>
      </c>
      <c r="T77" t="str">
        <f>Table1[[#This Row],[Bed Type]]</f>
        <v>Facility</v>
      </c>
      <c r="U77">
        <f>Table1[[#This Row],[address1]]</f>
        <v>0</v>
      </c>
      <c r="V77">
        <f>Table1[[#This Row],[address2]]</f>
        <v>0</v>
      </c>
      <c r="W77" t="str">
        <f>Table1[[#This Row],[city]]</f>
        <v>Lumberton</v>
      </c>
      <c r="X77" t="str">
        <f>Table1[[#This Row],[state]]</f>
        <v>NC</v>
      </c>
      <c r="Y77">
        <f>Table1[[#This Row],[zip]]</f>
        <v>28358</v>
      </c>
      <c r="Z77">
        <f>Table1[[#This Row],[Total Seasonal Beds]]</f>
        <v>0</v>
      </c>
    </row>
    <row r="78" spans="2:26" x14ac:dyDescent="0.35">
      <c r="B78" t="str">
        <f>Table1[[#This Row],[CoC]]</f>
        <v>North Carolina Balance of State CoC</v>
      </c>
      <c r="C78" t="str">
        <f>_xlfn.XLOOKUP(Table2[[#This Row],[HMIS Project ID]],'region ref'!A:A,'region ref'!C:C,"",0)</f>
        <v>Region 03</v>
      </c>
      <c r="D78" t="str">
        <f>_xlfn.XLOOKUP(Table2[[#This Row],[HMIS Project ID]],'region ref'!A:A,'region ref'!B:B,"",0)</f>
        <v>Catawba</v>
      </c>
      <c r="E78" t="str">
        <f>Table1[[#This Row],[Organization Name]]</f>
        <v>Sipe's Orchard Home - Catawba County</v>
      </c>
      <c r="F78" t="str">
        <f>Table1[[#This Row],[Project Name]]</f>
        <v>Sipe's Orchard Home - Catawba County - Transitional Housing for Youth - TH - Private</v>
      </c>
      <c r="G78">
        <f>Table1[[#This Row],[HMIS Project ID]]</f>
        <v>4831</v>
      </c>
      <c r="H78" t="str">
        <f>Table1[[#This Row],[Project Type]]</f>
        <v>TH</v>
      </c>
      <c r="I78">
        <f>Table1[[#This Row],[Beds HH w/ Children]]</f>
        <v>0</v>
      </c>
      <c r="J78">
        <f>Table1[[#This Row],[Units HH w/ Children]]</f>
        <v>0</v>
      </c>
      <c r="K78">
        <f>Table1[[#This Row],[Beds HH w/o Children]]</f>
        <v>10</v>
      </c>
      <c r="L78">
        <f>Table1[[#This Row],[Year-Round Beds]]</f>
        <v>20</v>
      </c>
      <c r="M78">
        <f>Table1[[#This Row],[O/V Beds]]</f>
        <v>0</v>
      </c>
      <c r="N78">
        <f>Table1[[#This Row],[Pit Count]]</f>
        <v>16</v>
      </c>
      <c r="O78">
        <f>Table1[[#This Row],[Total Beds]]</f>
        <v>20</v>
      </c>
      <c r="P78" t="str">
        <f>Table1[[#This Row],[HMIS Participating]]</f>
        <v>No</v>
      </c>
      <c r="Q78">
        <f>Table1[[#This Row],[Victim Service Provider]]</f>
        <v>0</v>
      </c>
      <c r="R78" t="str">
        <f>Table1[[#This Row],[Target Population]]</f>
        <v>NA</v>
      </c>
      <c r="S78">
        <f>Table1[[#This Row],[federalFundingOtherSpecify]]</f>
        <v>0</v>
      </c>
      <c r="T78">
        <f>Table1[[#This Row],[Bed Type]]</f>
        <v>0</v>
      </c>
      <c r="U78" t="str">
        <f>Table1[[#This Row],[address1]]</f>
        <v>4431 County Home Road</v>
      </c>
      <c r="V78">
        <f>Table1[[#This Row],[address2]]</f>
        <v>0</v>
      </c>
      <c r="W78" t="str">
        <f>Table1[[#This Row],[city]]</f>
        <v>Conover</v>
      </c>
      <c r="X78" t="str">
        <f>Table1[[#This Row],[state]]</f>
        <v>NC</v>
      </c>
      <c r="Y78">
        <f>Table1[[#This Row],[zip]]</f>
        <v>28613</v>
      </c>
      <c r="Z78">
        <f>Table1[[#This Row],[Total Seasonal Beds]]</f>
        <v>0</v>
      </c>
    </row>
    <row r="79" spans="2:26" x14ac:dyDescent="0.35">
      <c r="B79" t="str">
        <f>Table1[[#This Row],[CoC]]</f>
        <v>North Carolina Balance of State CoC</v>
      </c>
      <c r="C79" t="str">
        <f>_xlfn.XLOOKUP(Table2[[#This Row],[HMIS Project ID]],'region ref'!A:A,'region ref'!C:C,"",0)</f>
        <v>Region 07</v>
      </c>
      <c r="D79" t="str">
        <f>_xlfn.XLOOKUP(Table2[[#This Row],[HMIS Project ID]],'region ref'!A:A,'region ref'!B:B,"",0)</f>
        <v>Johnston</v>
      </c>
      <c r="E79" t="str">
        <f>Table1[[#This Row],[Organization Name]]</f>
        <v>Smithfield Rescue Mission - Johnston County</v>
      </c>
      <c r="F79" t="str">
        <f>Table1[[#This Row],[Project Name]]</f>
        <v>Smithfield Rescue Mission - Johnston County - New Life Men's Shelter - ES - Private</v>
      </c>
      <c r="G79">
        <f>Table1[[#This Row],[HMIS Project ID]]</f>
        <v>4832</v>
      </c>
      <c r="H79" t="str">
        <f>Table1[[#This Row],[Project Type]]</f>
        <v>ES</v>
      </c>
      <c r="I79">
        <f>Table1[[#This Row],[Beds HH w/ Children]]</f>
        <v>0</v>
      </c>
      <c r="J79">
        <f>Table1[[#This Row],[Units HH w/ Children]]</f>
        <v>0</v>
      </c>
      <c r="K79">
        <f>Table1[[#This Row],[Beds HH w/o Children]]</f>
        <v>13</v>
      </c>
      <c r="L79">
        <f>Table1[[#This Row],[Year-Round Beds]]</f>
        <v>13</v>
      </c>
      <c r="M79">
        <f>Table1[[#This Row],[O/V Beds]]</f>
        <v>0</v>
      </c>
      <c r="N79">
        <f>Table1[[#This Row],[Pit Count]]</f>
        <v>5</v>
      </c>
      <c r="O79">
        <f>Table1[[#This Row],[Total Beds]]</f>
        <v>13</v>
      </c>
      <c r="P79" t="str">
        <f>Table1[[#This Row],[HMIS Participating]]</f>
        <v>No</v>
      </c>
      <c r="Q79">
        <f>Table1[[#This Row],[Victim Service Provider]]</f>
        <v>0</v>
      </c>
      <c r="R79" t="str">
        <f>Table1[[#This Row],[Target Population]]</f>
        <v>NA</v>
      </c>
      <c r="S79">
        <f>Table1[[#This Row],[federalFundingOtherSpecify]]</f>
        <v>0</v>
      </c>
      <c r="T79" t="str">
        <f>Table1[[#This Row],[Bed Type]]</f>
        <v>Facility</v>
      </c>
      <c r="U79" t="str">
        <f>Table1[[#This Row],[address1]]</f>
        <v>523 Glenn St</v>
      </c>
      <c r="V79">
        <f>Table1[[#This Row],[address2]]</f>
        <v>0</v>
      </c>
      <c r="W79" t="str">
        <f>Table1[[#This Row],[city]]</f>
        <v>Smithfield</v>
      </c>
      <c r="X79" t="str">
        <f>Table1[[#This Row],[state]]</f>
        <v>NC</v>
      </c>
      <c r="Y79">
        <f>Table1[[#This Row],[zip]]</f>
        <v>27577</v>
      </c>
      <c r="Z79">
        <f>Table1[[#This Row],[Total Seasonal Beds]]</f>
        <v>0</v>
      </c>
    </row>
    <row r="80" spans="2:26" x14ac:dyDescent="0.35">
      <c r="B80" t="str">
        <f>Table1[[#This Row],[CoC]]</f>
        <v>North Carolina Balance of State CoC</v>
      </c>
      <c r="C80" t="str">
        <f>_xlfn.XLOOKUP(Table2[[#This Row],[HMIS Project ID]],'region ref'!A:A,'region ref'!C:C,"",0)</f>
        <v>Region 07</v>
      </c>
      <c r="D80" t="str">
        <f>_xlfn.XLOOKUP(Table2[[#This Row],[HMIS Project ID]],'region ref'!A:A,'region ref'!B:B,"",0)</f>
        <v>Johnston</v>
      </c>
      <c r="E80" t="str">
        <f>Table1[[#This Row],[Organization Name]]</f>
        <v>Smithfield Rescue Mission - Johnston County</v>
      </c>
      <c r="F80" t="str">
        <f>Table1[[#This Row],[Project Name]]</f>
        <v>Smithfield Rescue Mission - Johnston County - New Life Men's TH - Private</v>
      </c>
      <c r="G80">
        <f>Table1[[#This Row],[HMIS Project ID]]</f>
        <v>4833</v>
      </c>
      <c r="H80" t="str">
        <f>Table1[[#This Row],[Project Type]]</f>
        <v>TH</v>
      </c>
      <c r="I80">
        <f>Table1[[#This Row],[Beds HH w/ Children]]</f>
        <v>0</v>
      </c>
      <c r="J80">
        <f>Table1[[#This Row],[Units HH w/ Children]]</f>
        <v>0</v>
      </c>
      <c r="K80">
        <f>Table1[[#This Row],[Beds HH w/o Children]]</f>
        <v>8</v>
      </c>
      <c r="L80">
        <f>Table1[[#This Row],[Year-Round Beds]]</f>
        <v>8</v>
      </c>
      <c r="M80">
        <f>Table1[[#This Row],[O/V Beds]]</f>
        <v>0</v>
      </c>
      <c r="N80">
        <f>Table1[[#This Row],[Pit Count]]</f>
        <v>2</v>
      </c>
      <c r="O80">
        <f>Table1[[#This Row],[Total Beds]]</f>
        <v>8</v>
      </c>
      <c r="P80" t="str">
        <f>Table1[[#This Row],[HMIS Participating]]</f>
        <v>No</v>
      </c>
      <c r="Q80">
        <f>Table1[[#This Row],[Victim Service Provider]]</f>
        <v>0</v>
      </c>
      <c r="R80" t="str">
        <f>Table1[[#This Row],[Target Population]]</f>
        <v>NA</v>
      </c>
      <c r="S80">
        <f>Table1[[#This Row],[federalFundingOtherSpecify]]</f>
        <v>0</v>
      </c>
      <c r="T80">
        <f>Table1[[#This Row],[Bed Type]]</f>
        <v>0</v>
      </c>
      <c r="U80" t="str">
        <f>Table1[[#This Row],[address1]]</f>
        <v>523 Glenn St</v>
      </c>
      <c r="V80">
        <f>Table1[[#This Row],[address2]]</f>
        <v>0</v>
      </c>
      <c r="W80" t="str">
        <f>Table1[[#This Row],[city]]</f>
        <v>Smithfield</v>
      </c>
      <c r="X80" t="str">
        <f>Table1[[#This Row],[state]]</f>
        <v>NC</v>
      </c>
      <c r="Y80">
        <f>Table1[[#This Row],[zip]]</f>
        <v>27577</v>
      </c>
      <c r="Z80">
        <f>Table1[[#This Row],[Total Seasonal Beds]]</f>
        <v>0</v>
      </c>
    </row>
    <row r="81" spans="2:26" x14ac:dyDescent="0.35">
      <c r="B81" t="str">
        <f>Table1[[#This Row],[CoC]]</f>
        <v>North Carolina Balance of State CoC</v>
      </c>
      <c r="C81" t="str">
        <f>_xlfn.XLOOKUP(Table2[[#This Row],[HMIS Project ID]],'region ref'!A:A,'region ref'!C:C,"",0)</f>
        <v>Region 07</v>
      </c>
      <c r="D81">
        <f>_xlfn.XLOOKUP(Table2[[#This Row],[HMIS Project ID]],'region ref'!A:A,'region ref'!B:B,"",0)</f>
        <v>0</v>
      </c>
      <c r="E81" t="str">
        <f>Table1[[#This Row],[Organization Name]]</f>
        <v>Outreach Mission Inc. - Lee County</v>
      </c>
      <c r="F81" t="str">
        <f>Table1[[#This Row],[Project Name]]</f>
        <v>Outreach Mission Inc. - Lee County - Men's Shelter - ES - Private</v>
      </c>
      <c r="G81">
        <f>Table1[[#This Row],[HMIS Project ID]]</f>
        <v>4839</v>
      </c>
      <c r="H81" t="str">
        <f>Table1[[#This Row],[Project Type]]</f>
        <v>ES</v>
      </c>
      <c r="I81">
        <f>Table1[[#This Row],[Beds HH w/ Children]]</f>
        <v>0</v>
      </c>
      <c r="J81">
        <f>Table1[[#This Row],[Units HH w/ Children]]</f>
        <v>0</v>
      </c>
      <c r="K81">
        <f>Table1[[#This Row],[Beds HH w/o Children]]</f>
        <v>18</v>
      </c>
      <c r="L81">
        <f>Table1[[#This Row],[Year-Round Beds]]</f>
        <v>18</v>
      </c>
      <c r="M81">
        <f>Table1[[#This Row],[O/V Beds]]</f>
        <v>0</v>
      </c>
      <c r="N81">
        <f>Table1[[#This Row],[Pit Count]]</f>
        <v>10</v>
      </c>
      <c r="O81">
        <f>Table1[[#This Row],[Total Beds]]</f>
        <v>18</v>
      </c>
      <c r="P81" t="str">
        <f>Table1[[#This Row],[HMIS Participating]]</f>
        <v>Yes</v>
      </c>
      <c r="Q81">
        <f>Table1[[#This Row],[Victim Service Provider]]</f>
        <v>0</v>
      </c>
      <c r="R81" t="str">
        <f>Table1[[#This Row],[Target Population]]</f>
        <v>NA</v>
      </c>
      <c r="S81">
        <f>Table1[[#This Row],[federalFundingOtherSpecify]]</f>
        <v>0</v>
      </c>
      <c r="T81" t="str">
        <f>Table1[[#This Row],[Bed Type]]</f>
        <v>Facility</v>
      </c>
      <c r="U81" t="str">
        <f>Table1[[#This Row],[address1]]</f>
        <v>705 Chatham St</v>
      </c>
      <c r="V81">
        <f>Table1[[#This Row],[address2]]</f>
        <v>0</v>
      </c>
      <c r="W81" t="str">
        <f>Table1[[#This Row],[city]]</f>
        <v>Sanford</v>
      </c>
      <c r="X81" t="str">
        <f>Table1[[#This Row],[state]]</f>
        <v>NC</v>
      </c>
      <c r="Y81">
        <f>Table1[[#This Row],[zip]]</f>
        <v>27332</v>
      </c>
      <c r="Z81">
        <f>Table1[[#This Row],[Total Seasonal Beds]]</f>
        <v>0</v>
      </c>
    </row>
    <row r="82" spans="2:26" x14ac:dyDescent="0.35">
      <c r="B82" t="str">
        <f>Table1[[#This Row],[CoC]]</f>
        <v>North Carolina Balance of State CoC</v>
      </c>
      <c r="C82" t="str">
        <f>_xlfn.XLOOKUP(Table2[[#This Row],[HMIS Project ID]],'region ref'!A:A,'region ref'!C:C,"",0)</f>
        <v>Region 13</v>
      </c>
      <c r="D82" t="str">
        <f>_xlfn.XLOOKUP(Table2[[#This Row],[HMIS Project ID]],'region ref'!A:A,'region ref'!B:B,"",0)</f>
        <v>Craven</v>
      </c>
      <c r="E82" t="str">
        <f>Table1[[#This Row],[Organization Name]]</f>
        <v>Coastal Women's Shelter - Craven County</v>
      </c>
      <c r="F82" t="str">
        <f>Table1[[#This Row],[Project Name]]</f>
        <v>Coastal Women's Shelter - Craven County - Mary Matthews DV Shelter - ES - Private</v>
      </c>
      <c r="G82">
        <f>Table1[[#This Row],[HMIS Project ID]]</f>
        <v>4844</v>
      </c>
      <c r="H82" t="str">
        <f>Table1[[#This Row],[Project Type]]</f>
        <v>ES</v>
      </c>
      <c r="I82">
        <f>Table1[[#This Row],[Beds HH w/ Children]]</f>
        <v>10</v>
      </c>
      <c r="J82">
        <f>Table1[[#This Row],[Units HH w/ Children]]</f>
        <v>2</v>
      </c>
      <c r="K82">
        <f>Table1[[#This Row],[Beds HH w/o Children]]</f>
        <v>6</v>
      </c>
      <c r="L82">
        <f>Table1[[#This Row],[Year-Round Beds]]</f>
        <v>16</v>
      </c>
      <c r="M82">
        <f>Table1[[#This Row],[O/V Beds]]</f>
        <v>0</v>
      </c>
      <c r="N82">
        <f>Table1[[#This Row],[Pit Count]]</f>
        <v>0</v>
      </c>
      <c r="O82">
        <f>Table1[[#This Row],[Total Beds]]</f>
        <v>16</v>
      </c>
      <c r="P82" t="str">
        <f>Table1[[#This Row],[HMIS Participating]]</f>
        <v>Comparable</v>
      </c>
      <c r="Q82" t="str">
        <f>Table1[[#This Row],[Victim Service Provider]]</f>
        <v>VSP</v>
      </c>
      <c r="R82" t="str">
        <f>Table1[[#This Row],[Target Population]]</f>
        <v>DV</v>
      </c>
      <c r="S82">
        <f>Table1[[#This Row],[federalFundingOtherSpecify]]</f>
        <v>0</v>
      </c>
      <c r="T82" t="str">
        <f>Table1[[#This Row],[Bed Type]]</f>
        <v>Facility</v>
      </c>
      <c r="U82">
        <f>Table1[[#This Row],[address1]]</f>
        <v>0</v>
      </c>
      <c r="V82">
        <f>Table1[[#This Row],[address2]]</f>
        <v>0</v>
      </c>
      <c r="W82" t="str">
        <f>Table1[[#This Row],[city]]</f>
        <v>New Bern</v>
      </c>
      <c r="X82" t="str">
        <f>Table1[[#This Row],[state]]</f>
        <v>NC</v>
      </c>
      <c r="Y82">
        <f>Table1[[#This Row],[zip]]</f>
        <v>28562</v>
      </c>
      <c r="Z82">
        <f>Table1[[#This Row],[Total Seasonal Beds]]</f>
        <v>0</v>
      </c>
    </row>
    <row r="83" spans="2:26" x14ac:dyDescent="0.35">
      <c r="B83" t="str">
        <f>Table1[[#This Row],[CoC]]</f>
        <v>North Carolina Balance of State CoC</v>
      </c>
      <c r="C83" t="str">
        <f>_xlfn.XLOOKUP(Table2[[#This Row],[HMIS Project ID]],'region ref'!A:A,'region ref'!C:C,"",0)</f>
        <v>Region 07</v>
      </c>
      <c r="D83" t="str">
        <f>_xlfn.XLOOKUP(Table2[[#This Row],[HMIS Project ID]],'region ref'!A:A,'region ref'!B:B,"",0)</f>
        <v>Moore</v>
      </c>
      <c r="E83" t="str">
        <f>Table1[[#This Row],[Organization Name]]</f>
        <v>Family Promise of Moore County - Moore County</v>
      </c>
      <c r="F83" t="str">
        <f>Table1[[#This Row],[Project Name]]</f>
        <v>Family Promise of Moore County - Moore County - Emergency Shelter - ES - Private</v>
      </c>
      <c r="G83">
        <f>Table1[[#This Row],[HMIS Project ID]]</f>
        <v>4863</v>
      </c>
      <c r="H83" t="str">
        <f>Table1[[#This Row],[Project Type]]</f>
        <v>ES</v>
      </c>
      <c r="I83">
        <f>Table1[[#This Row],[Beds HH w/ Children]]</f>
        <v>0</v>
      </c>
      <c r="J83">
        <f>Table1[[#This Row],[Units HH w/ Children]]</f>
        <v>0</v>
      </c>
      <c r="K83">
        <f>Table1[[#This Row],[Beds HH w/o Children]]</f>
        <v>16</v>
      </c>
      <c r="L83">
        <f>Table1[[#This Row],[Year-Round Beds]]</f>
        <v>16</v>
      </c>
      <c r="M83">
        <f>Table1[[#This Row],[O/V Beds]]</f>
        <v>0</v>
      </c>
      <c r="N83">
        <f>Table1[[#This Row],[Pit Count]]</f>
        <v>12</v>
      </c>
      <c r="O83">
        <f>Table1[[#This Row],[Total Beds]]</f>
        <v>16</v>
      </c>
      <c r="P83" t="str">
        <f>Table1[[#This Row],[HMIS Participating]]</f>
        <v>No</v>
      </c>
      <c r="Q83">
        <f>Table1[[#This Row],[Victim Service Provider]]</f>
        <v>0</v>
      </c>
      <c r="R83" t="str">
        <f>Table1[[#This Row],[Target Population]]</f>
        <v>NA</v>
      </c>
      <c r="S83">
        <f>Table1[[#This Row],[federalFundingOtherSpecify]]</f>
        <v>0</v>
      </c>
      <c r="T83" t="str">
        <f>Table1[[#This Row],[Bed Type]]</f>
        <v>Facility</v>
      </c>
      <c r="U83" t="str">
        <f>Table1[[#This Row],[address1]]</f>
        <v>303 peach ave</v>
      </c>
      <c r="V83">
        <f>Table1[[#This Row],[address2]]</f>
        <v>0</v>
      </c>
      <c r="W83" t="str">
        <f>Table1[[#This Row],[city]]</f>
        <v>Aberdeen</v>
      </c>
      <c r="X83" t="str">
        <f>Table1[[#This Row],[state]]</f>
        <v>NC</v>
      </c>
      <c r="Y83">
        <f>Table1[[#This Row],[zip]]</f>
        <v>28315</v>
      </c>
      <c r="Z83">
        <f>Table1[[#This Row],[Total Seasonal Beds]]</f>
        <v>0</v>
      </c>
    </row>
    <row r="84" spans="2:26" x14ac:dyDescent="0.35">
      <c r="B84" t="str">
        <f>Table1[[#This Row],[CoC]]</f>
        <v>North Carolina Balance of State CoC</v>
      </c>
      <c r="C84" t="str">
        <f>_xlfn.XLOOKUP(Table2[[#This Row],[HMIS Project ID]],'region ref'!A:A,'region ref'!C:C,"",0)</f>
        <v>Region 05</v>
      </c>
      <c r="D84" t="str">
        <f>_xlfn.XLOOKUP(Table2[[#This Row],[HMIS Project ID]],'region ref'!A:A,'region ref'!B:B,"",0)</f>
        <v>Davidson</v>
      </c>
      <c r="E84" t="str">
        <f>Table1[[#This Row],[Organization Name]]</f>
        <v>Family Services of Davidson Co - Davidson County</v>
      </c>
      <c r="F84" t="str">
        <f>Table1[[#This Row],[Project Name]]</f>
        <v>Family Services of Davidson Co - Davidson County - DV Shelter - ES - State ESG</v>
      </c>
      <c r="G84">
        <f>Table1[[#This Row],[HMIS Project ID]]</f>
        <v>4864</v>
      </c>
      <c r="H84" t="str">
        <f>Table1[[#This Row],[Project Type]]</f>
        <v>ES</v>
      </c>
      <c r="I84">
        <f>Table1[[#This Row],[Beds HH w/ Children]]</f>
        <v>4</v>
      </c>
      <c r="J84">
        <f>Table1[[#This Row],[Units HH w/ Children]]</f>
        <v>2</v>
      </c>
      <c r="K84">
        <f>Table1[[#This Row],[Beds HH w/o Children]]</f>
        <v>4</v>
      </c>
      <c r="L84">
        <f>Table1[[#This Row],[Year-Round Beds]]</f>
        <v>8</v>
      </c>
      <c r="M84">
        <f>Table1[[#This Row],[O/V Beds]]</f>
        <v>0</v>
      </c>
      <c r="N84">
        <f>Table1[[#This Row],[Pit Count]]</f>
        <v>6</v>
      </c>
      <c r="O84">
        <f>Table1[[#This Row],[Total Beds]]</f>
        <v>8</v>
      </c>
      <c r="P84" t="str">
        <f>Table1[[#This Row],[HMIS Participating]]</f>
        <v>Comparable</v>
      </c>
      <c r="Q84" t="str">
        <f>Table1[[#This Row],[Victim Service Provider]]</f>
        <v>VSP</v>
      </c>
      <c r="R84" t="str">
        <f>Table1[[#This Row],[Target Population]]</f>
        <v>DV</v>
      </c>
      <c r="S84">
        <f>Table1[[#This Row],[federalFundingOtherSpecify]]</f>
        <v>0</v>
      </c>
      <c r="T84" t="str">
        <f>Table1[[#This Row],[Bed Type]]</f>
        <v>Facility</v>
      </c>
      <c r="U84">
        <f>Table1[[#This Row],[address1]]</f>
        <v>0</v>
      </c>
      <c r="V84">
        <f>Table1[[#This Row],[address2]]</f>
        <v>0</v>
      </c>
      <c r="W84" t="str">
        <f>Table1[[#This Row],[city]]</f>
        <v>Lexington</v>
      </c>
      <c r="X84" t="str">
        <f>Table1[[#This Row],[state]]</f>
        <v>NC</v>
      </c>
      <c r="Y84">
        <f>Table1[[#This Row],[zip]]</f>
        <v>27295</v>
      </c>
      <c r="Z84">
        <f>Table1[[#This Row],[Total Seasonal Beds]]</f>
        <v>0</v>
      </c>
    </row>
    <row r="85" spans="2:26" x14ac:dyDescent="0.35">
      <c r="B85" t="str">
        <f>Table1[[#This Row],[CoC]]</f>
        <v>North Carolina Balance of State CoC</v>
      </c>
      <c r="C85" t="str">
        <f>_xlfn.XLOOKUP(Table2[[#This Row],[HMIS Project ID]],'region ref'!A:A,'region ref'!C:C,"",0)</f>
        <v>Region 12</v>
      </c>
      <c r="D85" t="str">
        <f>_xlfn.XLOOKUP(Table2[[#This Row],[HMIS Project ID]],'region ref'!A:A,'region ref'!B:B,"",0)</f>
        <v>Pitt</v>
      </c>
      <c r="E85" t="str">
        <f>Table1[[#This Row],[Organization Name]]</f>
        <v>Center for Family Violence Prevention - Pitt County</v>
      </c>
      <c r="F85" t="str">
        <f>Table1[[#This Row],[Project Name]]</f>
        <v>Center for Family Violence Prevention - Pitt County - New Directions DV Shelter - ES - State ESG</v>
      </c>
      <c r="G85">
        <f>Table1[[#This Row],[HMIS Project ID]]</f>
        <v>4868</v>
      </c>
      <c r="H85" t="str">
        <f>Table1[[#This Row],[Project Type]]</f>
        <v>ES</v>
      </c>
      <c r="I85">
        <f>Table1[[#This Row],[Beds HH w/ Children]]</f>
        <v>9</v>
      </c>
      <c r="J85">
        <f>Table1[[#This Row],[Units HH w/ Children]]</f>
        <v>3</v>
      </c>
      <c r="K85">
        <f>Table1[[#This Row],[Beds HH w/o Children]]</f>
        <v>5</v>
      </c>
      <c r="L85">
        <f>Table1[[#This Row],[Year-Round Beds]]</f>
        <v>14</v>
      </c>
      <c r="M85">
        <f>Table1[[#This Row],[O/V Beds]]</f>
        <v>0</v>
      </c>
      <c r="N85">
        <f>Table1[[#This Row],[Pit Count]]</f>
        <v>14</v>
      </c>
      <c r="O85">
        <f>Table1[[#This Row],[Total Beds]]</f>
        <v>14</v>
      </c>
      <c r="P85" t="str">
        <f>Table1[[#This Row],[HMIS Participating]]</f>
        <v>Comparable</v>
      </c>
      <c r="Q85" t="str">
        <f>Table1[[#This Row],[Victim Service Provider]]</f>
        <v>VSP</v>
      </c>
      <c r="R85" t="str">
        <f>Table1[[#This Row],[Target Population]]</f>
        <v>DV</v>
      </c>
      <c r="S85">
        <f>Table1[[#This Row],[federalFundingOtherSpecify]]</f>
        <v>0</v>
      </c>
      <c r="T85" t="str">
        <f>Table1[[#This Row],[Bed Type]]</f>
        <v>Facility</v>
      </c>
      <c r="U85" t="str">
        <f>Table1[[#This Row],[address1]]</f>
        <v>111 E. 3rd St</v>
      </c>
      <c r="V85">
        <f>Table1[[#This Row],[address2]]</f>
        <v>0</v>
      </c>
      <c r="W85" t="str">
        <f>Table1[[#This Row],[city]]</f>
        <v>Greenville</v>
      </c>
      <c r="X85" t="str">
        <f>Table1[[#This Row],[state]]</f>
        <v>NC</v>
      </c>
      <c r="Y85">
        <f>Table1[[#This Row],[zip]]</f>
        <v>27858</v>
      </c>
      <c r="Z85">
        <f>Table1[[#This Row],[Total Seasonal Beds]]</f>
        <v>0</v>
      </c>
    </row>
    <row r="86" spans="2:26" x14ac:dyDescent="0.35">
      <c r="B86" t="str">
        <f>Table1[[#This Row],[CoC]]</f>
        <v>North Carolina Balance of State CoC</v>
      </c>
      <c r="C86" t="str">
        <f>_xlfn.XLOOKUP(Table2[[#This Row],[HMIS Project ID]],'region ref'!A:A,'region ref'!C:C,"",0)</f>
        <v>Region 09</v>
      </c>
      <c r="D86" t="str">
        <f>_xlfn.XLOOKUP(Table2[[#This Row],[HMIS Project ID]],'region ref'!A:A,'region ref'!B:B,"",0)</f>
        <v>Nash</v>
      </c>
      <c r="E86" t="str">
        <f>Table1[[#This Row],[Organization Name]]</f>
        <v>My Sister's House (Rocky Mount) - Nash County</v>
      </c>
      <c r="F86" t="str">
        <f>Table1[[#This Row],[Project Name]]</f>
        <v>My Sister's House (Rocky Mount) - Nash County - DV Shelter - ES - Private</v>
      </c>
      <c r="G86">
        <f>Table1[[#This Row],[HMIS Project ID]]</f>
        <v>4872</v>
      </c>
      <c r="H86" t="str">
        <f>Table1[[#This Row],[Project Type]]</f>
        <v>ES</v>
      </c>
      <c r="I86">
        <f>Table1[[#This Row],[Beds HH w/ Children]]</f>
        <v>0</v>
      </c>
      <c r="J86">
        <f>Table1[[#This Row],[Units HH w/ Children]]</f>
        <v>0</v>
      </c>
      <c r="K86">
        <f>Table1[[#This Row],[Beds HH w/o Children]]</f>
        <v>18</v>
      </c>
      <c r="L86">
        <f>Table1[[#This Row],[Year-Round Beds]]</f>
        <v>18</v>
      </c>
      <c r="M86">
        <f>Table1[[#This Row],[O/V Beds]]</f>
        <v>0</v>
      </c>
      <c r="N86">
        <f>Table1[[#This Row],[Pit Count]]</f>
        <v>0</v>
      </c>
      <c r="O86">
        <f>Table1[[#This Row],[Total Beds]]</f>
        <v>18</v>
      </c>
      <c r="P86" t="str">
        <f>Table1[[#This Row],[HMIS Participating]]</f>
        <v>No</v>
      </c>
      <c r="Q86" t="str">
        <f>Table1[[#This Row],[Victim Service Provider]]</f>
        <v>VSP</v>
      </c>
      <c r="R86" t="str">
        <f>Table1[[#This Row],[Target Population]]</f>
        <v>DV</v>
      </c>
      <c r="S86" t="str">
        <f>Table1[[#This Row],[federalFundingOtherSpecify]]</f>
        <v>GCC, VOCA,  NCDOA, EFSP</v>
      </c>
      <c r="T86" t="str">
        <f>Table1[[#This Row],[Bed Type]]</f>
        <v>Facility</v>
      </c>
      <c r="U86">
        <f>Table1[[#This Row],[address1]]</f>
        <v>0</v>
      </c>
      <c r="V86">
        <f>Table1[[#This Row],[address2]]</f>
        <v>0</v>
      </c>
      <c r="W86" t="str">
        <f>Table1[[#This Row],[city]]</f>
        <v>Nashville</v>
      </c>
      <c r="X86" t="str">
        <f>Table1[[#This Row],[state]]</f>
        <v>NC</v>
      </c>
      <c r="Y86">
        <f>Table1[[#This Row],[zip]]</f>
        <v>27856</v>
      </c>
      <c r="Z86">
        <f>Table1[[#This Row],[Total Seasonal Beds]]</f>
        <v>0</v>
      </c>
    </row>
    <row r="87" spans="2:26" x14ac:dyDescent="0.35">
      <c r="B87" t="str">
        <f>Table1[[#This Row],[CoC]]</f>
        <v>North Carolina Balance of State CoC</v>
      </c>
      <c r="C87" t="str">
        <f>_xlfn.XLOOKUP(Table2[[#This Row],[HMIS Project ID]],'region ref'!A:A,'region ref'!C:C,"",0)</f>
        <v>Region 07</v>
      </c>
      <c r="D87" t="str">
        <f>_xlfn.XLOOKUP(Table2[[#This Row],[HMIS Project ID]],'region ref'!A:A,'region ref'!B:B,"",0)</f>
        <v>Moore</v>
      </c>
      <c r="E87" t="str">
        <f>Table1[[#This Row],[Organization Name]]</f>
        <v>Friend to Friend - Moore County</v>
      </c>
      <c r="F87" t="str">
        <f>Table1[[#This Row],[Project Name]]</f>
        <v>Friend to Friend - Moore County - Haven House DV Shelter - ES - State ESG</v>
      </c>
      <c r="G87">
        <f>Table1[[#This Row],[HMIS Project ID]]</f>
        <v>4879</v>
      </c>
      <c r="H87" t="str">
        <f>Table1[[#This Row],[Project Type]]</f>
        <v>ES</v>
      </c>
      <c r="I87">
        <f>Table1[[#This Row],[Beds HH w/ Children]]</f>
        <v>7</v>
      </c>
      <c r="J87">
        <f>Table1[[#This Row],[Units HH w/ Children]]</f>
        <v>3</v>
      </c>
      <c r="K87">
        <f>Table1[[#This Row],[Beds HH w/o Children]]</f>
        <v>8</v>
      </c>
      <c r="L87">
        <f>Table1[[#This Row],[Year-Round Beds]]</f>
        <v>15</v>
      </c>
      <c r="M87">
        <f>Table1[[#This Row],[O/V Beds]]</f>
        <v>0</v>
      </c>
      <c r="N87">
        <f>Table1[[#This Row],[Pit Count]]</f>
        <v>14</v>
      </c>
      <c r="O87">
        <f>Table1[[#This Row],[Total Beds]]</f>
        <v>15</v>
      </c>
      <c r="P87" t="str">
        <f>Table1[[#This Row],[HMIS Participating]]</f>
        <v>Comparable</v>
      </c>
      <c r="Q87" t="str">
        <f>Table1[[#This Row],[Victim Service Provider]]</f>
        <v>VSP</v>
      </c>
      <c r="R87" t="str">
        <f>Table1[[#This Row],[Target Population]]</f>
        <v>DV</v>
      </c>
      <c r="S87">
        <f>Table1[[#This Row],[federalFundingOtherSpecify]]</f>
        <v>0</v>
      </c>
      <c r="T87" t="str">
        <f>Table1[[#This Row],[Bed Type]]</f>
        <v>Facility</v>
      </c>
      <c r="U87" t="str">
        <f>Table1[[#This Row],[address1]]</f>
        <v>PO Box 1508</v>
      </c>
      <c r="V87">
        <f>Table1[[#This Row],[address2]]</f>
        <v>0</v>
      </c>
      <c r="W87" t="str">
        <f>Table1[[#This Row],[city]]</f>
        <v>Carthage</v>
      </c>
      <c r="X87" t="str">
        <f>Table1[[#This Row],[state]]</f>
        <v>NC</v>
      </c>
      <c r="Y87">
        <f>Table1[[#This Row],[zip]]</f>
        <v>28327</v>
      </c>
      <c r="Z87">
        <f>Table1[[#This Row],[Total Seasonal Beds]]</f>
        <v>0</v>
      </c>
    </row>
    <row r="88" spans="2:26" x14ac:dyDescent="0.35">
      <c r="B88" t="str">
        <f>Table1[[#This Row],[CoC]]</f>
        <v>North Carolina Balance of State CoC</v>
      </c>
      <c r="C88" t="str">
        <f>_xlfn.XLOOKUP(Table2[[#This Row],[HMIS Project ID]],'region ref'!A:A,'region ref'!C:C,"",0)</f>
        <v>Region 10</v>
      </c>
      <c r="D88" t="str">
        <f>_xlfn.XLOOKUP(Table2[[#This Row],[HMIS Project ID]],'region ref'!A:A,'region ref'!B:B,"",0)</f>
        <v>Lenoir</v>
      </c>
      <c r="E88" t="str">
        <f>Table1[[#This Row],[Organization Name]]</f>
        <v>Friends of the Homeless - Lenoir County</v>
      </c>
      <c r="F88" t="str">
        <f>Table1[[#This Row],[Project Name]]</f>
        <v>Friends of the Homeless - Lenoir County - Homeless Shelter - ES - Private</v>
      </c>
      <c r="G88">
        <f>Table1[[#This Row],[HMIS Project ID]]</f>
        <v>4881</v>
      </c>
      <c r="H88" t="str">
        <f>Table1[[#This Row],[Project Type]]</f>
        <v>ES</v>
      </c>
      <c r="I88">
        <f>Table1[[#This Row],[Beds HH w/ Children]]</f>
        <v>16</v>
      </c>
      <c r="J88">
        <f>Table1[[#This Row],[Units HH w/ Children]]</f>
        <v>4</v>
      </c>
      <c r="K88">
        <f>Table1[[#This Row],[Beds HH w/o Children]]</f>
        <v>10</v>
      </c>
      <c r="L88">
        <f>Table1[[#This Row],[Year-Round Beds]]</f>
        <v>26</v>
      </c>
      <c r="M88">
        <f>Table1[[#This Row],[O/V Beds]]</f>
        <v>0</v>
      </c>
      <c r="N88">
        <f>Table1[[#This Row],[Pit Count]]</f>
        <v>9</v>
      </c>
      <c r="O88">
        <f>Table1[[#This Row],[Total Beds]]</f>
        <v>26</v>
      </c>
      <c r="P88" t="str">
        <f>Table1[[#This Row],[HMIS Participating]]</f>
        <v>No</v>
      </c>
      <c r="Q88">
        <f>Table1[[#This Row],[Victim Service Provider]]</f>
        <v>0</v>
      </c>
      <c r="R88" t="str">
        <f>Table1[[#This Row],[Target Population]]</f>
        <v>NA</v>
      </c>
      <c r="S88">
        <f>Table1[[#This Row],[federalFundingOtherSpecify]]</f>
        <v>0</v>
      </c>
      <c r="T88" t="str">
        <f>Table1[[#This Row],[Bed Type]]</f>
        <v>Facility</v>
      </c>
      <c r="U88" t="str">
        <f>Table1[[#This Row],[address1]]</f>
        <v>112 Independence St</v>
      </c>
      <c r="V88">
        <f>Table1[[#This Row],[address2]]</f>
        <v>0</v>
      </c>
      <c r="W88" t="str">
        <f>Table1[[#This Row],[city]]</f>
        <v>Kinston</v>
      </c>
      <c r="X88" t="str">
        <f>Table1[[#This Row],[state]]</f>
        <v>NC</v>
      </c>
      <c r="Y88">
        <f>Table1[[#This Row],[zip]]</f>
        <v>28501</v>
      </c>
      <c r="Z88">
        <f>Table1[[#This Row],[Total Seasonal Beds]]</f>
        <v>0</v>
      </c>
    </row>
    <row r="89" spans="2:26" x14ac:dyDescent="0.35">
      <c r="B89" t="str">
        <f>Table1[[#This Row],[CoC]]</f>
        <v>North Carolina Balance of State CoC</v>
      </c>
      <c r="C89" t="str">
        <f>_xlfn.XLOOKUP(Table2[[#This Row],[HMIS Project ID]],'region ref'!A:A,'region ref'!C:C,"",0)</f>
        <v>Region 07</v>
      </c>
      <c r="D89" t="str">
        <f>_xlfn.XLOOKUP(Table2[[#This Row],[HMIS Project ID]],'region ref'!A:A,'region ref'!B:B,"",0)</f>
        <v>Johnston</v>
      </c>
      <c r="E89" t="str">
        <f>Table1[[#This Row],[Organization Name]]</f>
        <v>Harbor House - Johnston County</v>
      </c>
      <c r="F89" t="str">
        <f>Table1[[#This Row],[Project Name]]</f>
        <v>Harbor House - Johnston County - Harbor House - DV Shelter - ES - Private</v>
      </c>
      <c r="G89">
        <f>Table1[[#This Row],[HMIS Project ID]]</f>
        <v>4885</v>
      </c>
      <c r="H89" t="str">
        <f>Table1[[#This Row],[Project Type]]</f>
        <v>ES</v>
      </c>
      <c r="I89">
        <f>Table1[[#This Row],[Beds HH w/ Children]]</f>
        <v>3</v>
      </c>
      <c r="J89">
        <f>Table1[[#This Row],[Units HH w/ Children]]</f>
        <v>1</v>
      </c>
      <c r="K89">
        <f>Table1[[#This Row],[Beds HH w/o Children]]</f>
        <v>28</v>
      </c>
      <c r="L89">
        <f>Table1[[#This Row],[Year-Round Beds]]</f>
        <v>31</v>
      </c>
      <c r="M89">
        <f>Table1[[#This Row],[O/V Beds]]</f>
        <v>0</v>
      </c>
      <c r="N89">
        <f>Table1[[#This Row],[Pit Count]]</f>
        <v>2</v>
      </c>
      <c r="O89">
        <f>Table1[[#This Row],[Total Beds]]</f>
        <v>31</v>
      </c>
      <c r="P89" t="str">
        <f>Table1[[#This Row],[HMIS Participating]]</f>
        <v>Comparable</v>
      </c>
      <c r="Q89">
        <f>Table1[[#This Row],[Victim Service Provider]]</f>
        <v>0</v>
      </c>
      <c r="R89" t="str">
        <f>Table1[[#This Row],[Target Population]]</f>
        <v>DV</v>
      </c>
      <c r="S89">
        <f>Table1[[#This Row],[federalFundingOtherSpecify]]</f>
        <v>0</v>
      </c>
      <c r="T89" t="str">
        <f>Table1[[#This Row],[Bed Type]]</f>
        <v>Facility</v>
      </c>
      <c r="U89" t="str">
        <f>Table1[[#This Row],[address1]]</f>
        <v>1148 Buffalo Rd</v>
      </c>
      <c r="V89">
        <f>Table1[[#This Row],[address2]]</f>
        <v>0</v>
      </c>
      <c r="W89" t="str">
        <f>Table1[[#This Row],[city]]</f>
        <v>Smithfield</v>
      </c>
      <c r="X89" t="str">
        <f>Table1[[#This Row],[state]]</f>
        <v>NC</v>
      </c>
      <c r="Y89">
        <f>Table1[[#This Row],[zip]]</f>
        <v>27577</v>
      </c>
      <c r="Z89">
        <f>Table1[[#This Row],[Total Seasonal Beds]]</f>
        <v>0</v>
      </c>
    </row>
    <row r="90" spans="2:26" x14ac:dyDescent="0.35">
      <c r="B90" t="str">
        <f>Table1[[#This Row],[CoC]]</f>
        <v>North Carolina Balance of State CoC</v>
      </c>
      <c r="C90" t="str">
        <f>_xlfn.XLOOKUP(Table2[[#This Row],[HMIS Project ID]],'region ref'!A:A,'region ref'!C:C,"",0)</f>
        <v>Region 07</v>
      </c>
      <c r="D90" t="str">
        <f>_xlfn.XLOOKUP(Table2[[#This Row],[HMIS Project ID]],'region ref'!A:A,'region ref'!B:B,"",0)</f>
        <v>Lee</v>
      </c>
      <c r="E90" t="str">
        <f>Table1[[#This Row],[Organization Name]]</f>
        <v>Haven of Lee County - Lee County</v>
      </c>
      <c r="F90" t="str">
        <f>Table1[[#This Row],[Project Name]]</f>
        <v>Haven of Lee - Lee County - DV Shelter - ES - State ESG</v>
      </c>
      <c r="G90">
        <f>Table1[[#This Row],[HMIS Project ID]]</f>
        <v>4887</v>
      </c>
      <c r="H90" t="str">
        <f>Table1[[#This Row],[Project Type]]</f>
        <v>ES</v>
      </c>
      <c r="I90">
        <f>Table1[[#This Row],[Beds HH w/ Children]]</f>
        <v>0</v>
      </c>
      <c r="J90">
        <f>Table1[[#This Row],[Units HH w/ Children]]</f>
        <v>0</v>
      </c>
      <c r="K90">
        <f>Table1[[#This Row],[Beds HH w/o Children]]</f>
        <v>29</v>
      </c>
      <c r="L90">
        <f>Table1[[#This Row],[Year-Round Beds]]</f>
        <v>29</v>
      </c>
      <c r="M90">
        <f>Table1[[#This Row],[O/V Beds]]</f>
        <v>0</v>
      </c>
      <c r="N90">
        <f>Table1[[#This Row],[Pit Count]]</f>
        <v>10</v>
      </c>
      <c r="O90">
        <f>Table1[[#This Row],[Total Beds]]</f>
        <v>29</v>
      </c>
      <c r="P90" t="str">
        <f>Table1[[#This Row],[HMIS Participating]]</f>
        <v>Comparable</v>
      </c>
      <c r="Q90" t="str">
        <f>Table1[[#This Row],[Victim Service Provider]]</f>
        <v>VSP</v>
      </c>
      <c r="R90" t="str">
        <f>Table1[[#This Row],[Target Population]]</f>
        <v>DV</v>
      </c>
      <c r="S90">
        <f>Table1[[#This Row],[federalFundingOtherSpecify]]</f>
        <v>0</v>
      </c>
      <c r="T90" t="str">
        <f>Table1[[#This Row],[Bed Type]]</f>
        <v>Facility</v>
      </c>
      <c r="U90" t="str">
        <f>Table1[[#This Row],[address1]]</f>
        <v>P.O. Box 3191</v>
      </c>
      <c r="V90">
        <f>Table1[[#This Row],[address2]]</f>
        <v>0</v>
      </c>
      <c r="W90" t="str">
        <f>Table1[[#This Row],[city]]</f>
        <v>Sanford</v>
      </c>
      <c r="X90" t="str">
        <f>Table1[[#This Row],[state]]</f>
        <v>NC</v>
      </c>
      <c r="Y90">
        <f>Table1[[#This Row],[zip]]</f>
        <v>27330</v>
      </c>
      <c r="Z90">
        <f>Table1[[#This Row],[Total Seasonal Beds]]</f>
        <v>0</v>
      </c>
    </row>
    <row r="91" spans="2:26" x14ac:dyDescent="0.35">
      <c r="B91" t="str">
        <f>Table1[[#This Row],[CoC]]</f>
        <v>North Carolina Balance of State CoC</v>
      </c>
      <c r="C91" t="str">
        <f>_xlfn.XLOOKUP(Table2[[#This Row],[HMIS Project ID]],'region ref'!A:A,'region ref'!C:C,"",0)</f>
        <v>Region 06</v>
      </c>
      <c r="D91" t="str">
        <f>_xlfn.XLOOKUP(Table2[[#This Row],[HMIS Project ID]],'region ref'!A:A,'region ref'!B:B,"",0)</f>
        <v>Rockingham</v>
      </c>
      <c r="E91" t="str">
        <f>Table1[[#This Row],[Organization Name]]</f>
        <v>Help Inc. (Wentworth) - Rockingham County</v>
      </c>
      <c r="F91" t="str">
        <f>Table1[[#This Row],[Project Name]]</f>
        <v>Help Inc - Rockingham County - Freedom House DV Shelter - ES - Private</v>
      </c>
      <c r="G91">
        <f>Table1[[#This Row],[HMIS Project ID]]</f>
        <v>4890</v>
      </c>
      <c r="H91" t="str">
        <f>Table1[[#This Row],[Project Type]]</f>
        <v>ES</v>
      </c>
      <c r="I91">
        <f>Table1[[#This Row],[Beds HH w/ Children]]</f>
        <v>8</v>
      </c>
      <c r="J91">
        <f>Table1[[#This Row],[Units HH w/ Children]]</f>
        <v>1</v>
      </c>
      <c r="K91">
        <f>Table1[[#This Row],[Beds HH w/o Children]]</f>
        <v>4</v>
      </c>
      <c r="L91">
        <f>Table1[[#This Row],[Year-Round Beds]]</f>
        <v>12</v>
      </c>
      <c r="M91">
        <f>Table1[[#This Row],[O/V Beds]]</f>
        <v>0</v>
      </c>
      <c r="N91">
        <f>Table1[[#This Row],[Pit Count]]</f>
        <v>0</v>
      </c>
      <c r="O91">
        <f>Table1[[#This Row],[Total Beds]]</f>
        <v>12</v>
      </c>
      <c r="P91" t="str">
        <f>Table1[[#This Row],[HMIS Participating]]</f>
        <v>No</v>
      </c>
      <c r="Q91" t="str">
        <f>Table1[[#This Row],[Victim Service Provider]]</f>
        <v>VSP</v>
      </c>
      <c r="R91" t="str">
        <f>Table1[[#This Row],[Target Population]]</f>
        <v>DV</v>
      </c>
      <c r="S91" t="str">
        <f>Table1[[#This Row],[federalFundingOtherSpecify]]</f>
        <v>VOCA, FVPSA</v>
      </c>
      <c r="T91" t="str">
        <f>Table1[[#This Row],[Bed Type]]</f>
        <v>Facility</v>
      </c>
      <c r="U91">
        <f>Table1[[#This Row],[address1]]</f>
        <v>0</v>
      </c>
      <c r="V91">
        <f>Table1[[#This Row],[address2]]</f>
        <v>0</v>
      </c>
      <c r="W91" t="str">
        <f>Table1[[#This Row],[city]]</f>
        <v>Wentworth</v>
      </c>
      <c r="X91" t="str">
        <f>Table1[[#This Row],[state]]</f>
        <v>NC</v>
      </c>
      <c r="Y91">
        <f>Table1[[#This Row],[zip]]</f>
        <v>27320</v>
      </c>
      <c r="Z91">
        <f>Table1[[#This Row],[Total Seasonal Beds]]</f>
        <v>0</v>
      </c>
    </row>
    <row r="92" spans="2:26" x14ac:dyDescent="0.35">
      <c r="B92" t="str">
        <f>Table1[[#This Row],[CoC]]</f>
        <v>North Carolina Balance of State CoC</v>
      </c>
      <c r="C92" t="str">
        <f>_xlfn.XLOOKUP(Table2[[#This Row],[HMIS Project ID]],'region ref'!A:A,'region ref'!C:C,"",0)</f>
        <v>Region 02</v>
      </c>
      <c r="D92" t="str">
        <f>_xlfn.XLOOKUP(Table2[[#This Row],[HMIS Project ID]],'region ref'!A:A,'region ref'!B:B,"",0)</f>
        <v>Henderson</v>
      </c>
      <c r="E92" t="str">
        <f>Table1[[#This Row],[Organization Name]]</f>
        <v>Hendersonville Rescue Mission - Henderson County</v>
      </c>
      <c r="F92" t="str">
        <f>Table1[[#This Row],[Project Name]]</f>
        <v>Hendersonville Rescue Mission - Henderson County - Rescue Mission - ES - Private</v>
      </c>
      <c r="G92">
        <f>Table1[[#This Row],[HMIS Project ID]]</f>
        <v>4917</v>
      </c>
      <c r="H92" t="str">
        <f>Table1[[#This Row],[Project Type]]</f>
        <v>ES</v>
      </c>
      <c r="I92">
        <f>Table1[[#This Row],[Beds HH w/ Children]]</f>
        <v>0</v>
      </c>
      <c r="J92">
        <f>Table1[[#This Row],[Units HH w/ Children]]</f>
        <v>0</v>
      </c>
      <c r="K92">
        <f>Table1[[#This Row],[Beds HH w/o Children]]</f>
        <v>54</v>
      </c>
      <c r="L92">
        <f>Table1[[#This Row],[Year-Round Beds]]</f>
        <v>54</v>
      </c>
      <c r="M92">
        <f>Table1[[#This Row],[O/V Beds]]</f>
        <v>0</v>
      </c>
      <c r="N92">
        <f>Table1[[#This Row],[Pit Count]]</f>
        <v>37</v>
      </c>
      <c r="O92">
        <f>Table1[[#This Row],[Total Beds]]</f>
        <v>54</v>
      </c>
      <c r="P92" t="str">
        <f>Table1[[#This Row],[HMIS Participating]]</f>
        <v>No</v>
      </c>
      <c r="Q92">
        <f>Table1[[#This Row],[Victim Service Provider]]</f>
        <v>0</v>
      </c>
      <c r="R92" t="str">
        <f>Table1[[#This Row],[Target Population]]</f>
        <v>NA</v>
      </c>
      <c r="S92">
        <f>Table1[[#This Row],[federalFundingOtherSpecify]]</f>
        <v>0</v>
      </c>
      <c r="T92" t="str">
        <f>Table1[[#This Row],[Bed Type]]</f>
        <v>Facility</v>
      </c>
      <c r="U92" t="str">
        <f>Table1[[#This Row],[address1]]</f>
        <v>639 Maple Street</v>
      </c>
      <c r="V92">
        <f>Table1[[#This Row],[address2]]</f>
        <v>0</v>
      </c>
      <c r="W92" t="str">
        <f>Table1[[#This Row],[city]]</f>
        <v>Hendersonville</v>
      </c>
      <c r="X92" t="str">
        <f>Table1[[#This Row],[state]]</f>
        <v>NC</v>
      </c>
      <c r="Y92">
        <f>Table1[[#This Row],[zip]]</f>
        <v>28792</v>
      </c>
      <c r="Z92">
        <f>Table1[[#This Row],[Total Seasonal Beds]]</f>
        <v>0</v>
      </c>
    </row>
    <row r="93" spans="2:26" x14ac:dyDescent="0.35">
      <c r="B93" t="str">
        <f>Table1[[#This Row],[CoC]]</f>
        <v>North Carolina Balance of State CoC</v>
      </c>
      <c r="C93" t="str">
        <f>_xlfn.XLOOKUP(Table2[[#This Row],[HMIS Project ID]],'region ref'!A:A,'region ref'!C:C,"",0)</f>
        <v>Region 02</v>
      </c>
      <c r="D93" t="str">
        <f>_xlfn.XLOOKUP(Table2[[#This Row],[HMIS Project ID]],'region ref'!A:A,'region ref'!B:B,"",0)</f>
        <v>Henderson</v>
      </c>
      <c r="E93" t="str">
        <f>Table1[[#This Row],[Organization Name]]</f>
        <v>Hendersonville Rescue Mission - Henderson County</v>
      </c>
      <c r="F93" t="str">
        <f>Table1[[#This Row],[Project Name]]</f>
        <v>Hendersonville Rescue Mission - Henderson County - Anne's Place - TH - Private</v>
      </c>
      <c r="G93">
        <f>Table1[[#This Row],[HMIS Project ID]]</f>
        <v>4918</v>
      </c>
      <c r="H93" t="str">
        <f>Table1[[#This Row],[Project Type]]</f>
        <v>TH</v>
      </c>
      <c r="I93">
        <f>Table1[[#This Row],[Beds HH w/ Children]]</f>
        <v>5</v>
      </c>
      <c r="J93">
        <f>Table1[[#This Row],[Units HH w/ Children]]</f>
        <v>1</v>
      </c>
      <c r="K93">
        <f>Table1[[#This Row],[Beds HH w/o Children]]</f>
        <v>1</v>
      </c>
      <c r="L93">
        <f>Table1[[#This Row],[Year-Round Beds]]</f>
        <v>6</v>
      </c>
      <c r="M93">
        <f>Table1[[#This Row],[O/V Beds]]</f>
        <v>0</v>
      </c>
      <c r="N93">
        <f>Table1[[#This Row],[Pit Count]]</f>
        <v>1</v>
      </c>
      <c r="O93">
        <f>Table1[[#This Row],[Total Beds]]</f>
        <v>6</v>
      </c>
      <c r="P93" t="str">
        <f>Table1[[#This Row],[HMIS Participating]]</f>
        <v>No</v>
      </c>
      <c r="Q93">
        <f>Table1[[#This Row],[Victim Service Provider]]</f>
        <v>0</v>
      </c>
      <c r="R93" t="str">
        <f>Table1[[#This Row],[Target Population]]</f>
        <v>NA</v>
      </c>
      <c r="S93">
        <f>Table1[[#This Row],[federalFundingOtherSpecify]]</f>
        <v>0</v>
      </c>
      <c r="T93">
        <f>Table1[[#This Row],[Bed Type]]</f>
        <v>0</v>
      </c>
      <c r="U93" t="str">
        <f>Table1[[#This Row],[address1]]</f>
        <v>414 9th Ave West</v>
      </c>
      <c r="V93">
        <f>Table1[[#This Row],[address2]]</f>
        <v>0</v>
      </c>
      <c r="W93" t="str">
        <f>Table1[[#This Row],[city]]</f>
        <v>Hendersonville</v>
      </c>
      <c r="X93" t="str">
        <f>Table1[[#This Row],[state]]</f>
        <v>NC</v>
      </c>
      <c r="Y93">
        <f>Table1[[#This Row],[zip]]</f>
        <v>28792</v>
      </c>
      <c r="Z93">
        <f>Table1[[#This Row],[Total Seasonal Beds]]</f>
        <v>0</v>
      </c>
    </row>
    <row r="94" spans="2:26" x14ac:dyDescent="0.35">
      <c r="B94" t="str">
        <f>Table1[[#This Row],[CoC]]</f>
        <v>North Carolina Balance of State CoC</v>
      </c>
      <c r="C94" t="str">
        <f>_xlfn.XLOOKUP(Table2[[#This Row],[HMIS Project ID]],'region ref'!A:A,'region ref'!C:C,"",0)</f>
        <v>Region 07</v>
      </c>
      <c r="D94" t="str">
        <f>_xlfn.XLOOKUP(Table2[[#This Row],[HMIS Project ID]],'region ref'!A:A,'region ref'!B:B,"",0)</f>
        <v>Richmond</v>
      </c>
      <c r="E94" t="str">
        <f>Table1[[#This Row],[Organization Name]]</f>
        <v>New Horizons Life and Family Services - Richmond County</v>
      </c>
      <c r="F94" t="str">
        <f>Table1[[#This Row],[Project Name]]</f>
        <v>New Horizons Life and Family Services - Richmond County - DV Shelter - ES - Private</v>
      </c>
      <c r="G94">
        <f>Table1[[#This Row],[HMIS Project ID]]</f>
        <v>4926</v>
      </c>
      <c r="H94" t="str">
        <f>Table1[[#This Row],[Project Type]]</f>
        <v>ES</v>
      </c>
      <c r="I94">
        <f>Table1[[#This Row],[Beds HH w/ Children]]</f>
        <v>3</v>
      </c>
      <c r="J94">
        <f>Table1[[#This Row],[Units HH w/ Children]]</f>
        <v>1</v>
      </c>
      <c r="K94">
        <f>Table1[[#This Row],[Beds HH w/o Children]]</f>
        <v>0</v>
      </c>
      <c r="L94">
        <f>Table1[[#This Row],[Year-Round Beds]]</f>
        <v>3</v>
      </c>
      <c r="M94">
        <f>Table1[[#This Row],[O/V Beds]]</f>
        <v>0</v>
      </c>
      <c r="N94">
        <f>Table1[[#This Row],[Pit Count]]</f>
        <v>3</v>
      </c>
      <c r="O94">
        <f>Table1[[#This Row],[Total Beds]]</f>
        <v>3</v>
      </c>
      <c r="P94" t="str">
        <f>Table1[[#This Row],[HMIS Participating]]</f>
        <v>Comparable</v>
      </c>
      <c r="Q94" t="str">
        <f>Table1[[#This Row],[Victim Service Provider]]</f>
        <v>VSP</v>
      </c>
      <c r="R94" t="str">
        <f>Table1[[#This Row],[Target Population]]</f>
        <v>DV</v>
      </c>
      <c r="S94">
        <f>Table1[[#This Row],[federalFundingOtherSpecify]]</f>
        <v>0</v>
      </c>
      <c r="T94" t="str">
        <f>Table1[[#This Row],[Bed Type]]</f>
        <v>Facility</v>
      </c>
      <c r="U94">
        <f>Table1[[#This Row],[address1]]</f>
        <v>0</v>
      </c>
      <c r="V94">
        <f>Table1[[#This Row],[address2]]</f>
        <v>0</v>
      </c>
      <c r="W94" t="str">
        <f>Table1[[#This Row],[city]]</f>
        <v>Rockingham</v>
      </c>
      <c r="X94" t="str">
        <f>Table1[[#This Row],[state]]</f>
        <v>NC</v>
      </c>
      <c r="Y94">
        <f>Table1[[#This Row],[zip]]</f>
        <v>28379</v>
      </c>
      <c r="Z94">
        <f>Table1[[#This Row],[Total Seasonal Beds]]</f>
        <v>0</v>
      </c>
    </row>
    <row r="95" spans="2:26" x14ac:dyDescent="0.35">
      <c r="B95" t="str">
        <f>Table1[[#This Row],[CoC]]</f>
        <v>North Carolina Balance of State CoC</v>
      </c>
      <c r="C95" t="str">
        <f>_xlfn.XLOOKUP(Table2[[#This Row],[HMIS Project ID]],'region ref'!A:A,'region ref'!C:C,"",0)</f>
        <v>Region 13</v>
      </c>
      <c r="D95" t="str">
        <f>_xlfn.XLOOKUP(Table2[[#This Row],[HMIS Project ID]],'region ref'!A:A,'region ref'!B:B,"",0)</f>
        <v>Onslow</v>
      </c>
      <c r="E95" t="str">
        <f>Table1[[#This Row],[Organization Name]]</f>
        <v>Onslow Victim's Shelter - Onslow County</v>
      </c>
      <c r="F95" t="str">
        <f>Table1[[#This Row],[Project Name]]</f>
        <v>Onslow Victim's Shelter - Onslow County - DV Shelter - ES - Private</v>
      </c>
      <c r="G95">
        <f>Table1[[#This Row],[HMIS Project ID]]</f>
        <v>4930</v>
      </c>
      <c r="H95" t="str">
        <f>Table1[[#This Row],[Project Type]]</f>
        <v>ES</v>
      </c>
      <c r="I95">
        <f>Table1[[#This Row],[Beds HH w/ Children]]</f>
        <v>0</v>
      </c>
      <c r="J95">
        <f>Table1[[#This Row],[Units HH w/ Children]]</f>
        <v>0</v>
      </c>
      <c r="K95">
        <f>Table1[[#This Row],[Beds HH w/o Children]]</f>
        <v>10</v>
      </c>
      <c r="L95">
        <f>Table1[[#This Row],[Year-Round Beds]]</f>
        <v>10</v>
      </c>
      <c r="M95">
        <f>Table1[[#This Row],[O/V Beds]]</f>
        <v>0</v>
      </c>
      <c r="N95">
        <f>Table1[[#This Row],[Pit Count]]</f>
        <v>7</v>
      </c>
      <c r="O95">
        <f>Table1[[#This Row],[Total Beds]]</f>
        <v>10</v>
      </c>
      <c r="P95" t="str">
        <f>Table1[[#This Row],[HMIS Participating]]</f>
        <v>Comparable</v>
      </c>
      <c r="Q95" t="str">
        <f>Table1[[#This Row],[Victim Service Provider]]</f>
        <v>VSP</v>
      </c>
      <c r="R95" t="str">
        <f>Table1[[#This Row],[Target Population]]</f>
        <v>DV</v>
      </c>
      <c r="S95" t="str">
        <f>Table1[[#This Row],[federalFundingOtherSpecify]]</f>
        <v>FVPSA, CFW, GCC, EFSP</v>
      </c>
      <c r="T95" t="str">
        <f>Table1[[#This Row],[Bed Type]]</f>
        <v>Facility</v>
      </c>
      <c r="U95">
        <f>Table1[[#This Row],[address1]]</f>
        <v>0</v>
      </c>
      <c r="V95">
        <f>Table1[[#This Row],[address2]]</f>
        <v>0</v>
      </c>
      <c r="W95" t="str">
        <f>Table1[[#This Row],[city]]</f>
        <v>Jacksonville</v>
      </c>
      <c r="X95" t="str">
        <f>Table1[[#This Row],[state]]</f>
        <v>NC</v>
      </c>
      <c r="Y95">
        <f>Table1[[#This Row],[zip]]</f>
        <v>28540</v>
      </c>
      <c r="Z95">
        <f>Table1[[#This Row],[Total Seasonal Beds]]</f>
        <v>0</v>
      </c>
    </row>
    <row r="96" spans="2:26" x14ac:dyDescent="0.35">
      <c r="B96" t="str">
        <f>Table1[[#This Row],[CoC]]</f>
        <v>North Carolina Balance of State CoC</v>
      </c>
      <c r="C96" t="str">
        <f>_xlfn.XLOOKUP(Table2[[#This Row],[HMIS Project ID]],'region ref'!A:A,'region ref'!C:C,"",0)</f>
        <v>Region 03</v>
      </c>
      <c r="D96" t="str">
        <f>_xlfn.XLOOKUP(Table2[[#This Row],[HMIS Project ID]],'region ref'!A:A,'region ref'!B:B,"",0)</f>
        <v>Burke</v>
      </c>
      <c r="E96" t="str">
        <f>Table1[[#This Row],[Organization Name]]</f>
        <v>Options - Burke County</v>
      </c>
      <c r="F96" t="str">
        <f>Table1[[#This Row],[Project Name]]</f>
        <v>Options Inc. - Burke County - DV Shelter - ES - Private</v>
      </c>
      <c r="G96">
        <f>Table1[[#This Row],[HMIS Project ID]]</f>
        <v>4931</v>
      </c>
      <c r="H96" t="str">
        <f>Table1[[#This Row],[Project Type]]</f>
        <v>ES</v>
      </c>
      <c r="I96">
        <f>Table1[[#This Row],[Beds HH w/ Children]]</f>
        <v>0</v>
      </c>
      <c r="J96">
        <f>Table1[[#This Row],[Units HH w/ Children]]</f>
        <v>0</v>
      </c>
      <c r="K96">
        <f>Table1[[#This Row],[Beds HH w/o Children]]</f>
        <v>12</v>
      </c>
      <c r="L96">
        <f>Table1[[#This Row],[Year-Round Beds]]</f>
        <v>12</v>
      </c>
      <c r="M96">
        <f>Table1[[#This Row],[O/V Beds]]</f>
        <v>0</v>
      </c>
      <c r="N96">
        <f>Table1[[#This Row],[Pit Count]]</f>
        <v>4</v>
      </c>
      <c r="O96">
        <f>Table1[[#This Row],[Total Beds]]</f>
        <v>12</v>
      </c>
      <c r="P96" t="str">
        <f>Table1[[#This Row],[HMIS Participating]]</f>
        <v>Comparable</v>
      </c>
      <c r="Q96" t="str">
        <f>Table1[[#This Row],[Victim Service Provider]]</f>
        <v>VSP</v>
      </c>
      <c r="R96" t="str">
        <f>Table1[[#This Row],[Target Population]]</f>
        <v>DV</v>
      </c>
      <c r="S96">
        <f>Table1[[#This Row],[federalFundingOtherSpecify]]</f>
        <v>0</v>
      </c>
      <c r="T96" t="str">
        <f>Table1[[#This Row],[Bed Type]]</f>
        <v>Facility</v>
      </c>
      <c r="U96" t="str">
        <f>Table1[[#This Row],[address1]]</f>
        <v>PO Box 2512</v>
      </c>
      <c r="V96">
        <f>Table1[[#This Row],[address2]]</f>
        <v>0</v>
      </c>
      <c r="W96" t="str">
        <f>Table1[[#This Row],[city]]</f>
        <v>Morganton</v>
      </c>
      <c r="X96" t="str">
        <f>Table1[[#This Row],[state]]</f>
        <v>NC</v>
      </c>
      <c r="Y96">
        <f>Table1[[#This Row],[zip]]</f>
        <v>28655</v>
      </c>
      <c r="Z96">
        <f>Table1[[#This Row],[Total Seasonal Beds]]</f>
        <v>0</v>
      </c>
    </row>
    <row r="97" spans="2:26" x14ac:dyDescent="0.35">
      <c r="B97" t="str">
        <f>Table1[[#This Row],[CoC]]</f>
        <v>North Carolina Balance of State CoC</v>
      </c>
      <c r="C97" t="str">
        <f>_xlfn.XLOOKUP(Table2[[#This Row],[HMIS Project ID]],'region ref'!A:A,'region ref'!C:C,"",0)</f>
        <v>Region 07</v>
      </c>
      <c r="D97" t="str">
        <f>_xlfn.XLOOKUP(Table2[[#This Row],[HMIS Project ID]],'region ref'!A:A,'region ref'!B:B,"",0)</f>
        <v>Randolph</v>
      </c>
      <c r="E97" t="str">
        <f>Table1[[#This Row],[Organization Name]]</f>
        <v>Randolph Family Crisis Center - Randolph County</v>
      </c>
      <c r="F97" t="str">
        <f>Table1[[#This Row],[Project Name]]</f>
        <v>Randolph Family Crisis Center - Randolph County - Asheboro DV Shelter - ES - Private</v>
      </c>
      <c r="G97">
        <f>Table1[[#This Row],[HMIS Project ID]]</f>
        <v>4934</v>
      </c>
      <c r="H97" t="str">
        <f>Table1[[#This Row],[Project Type]]</f>
        <v>ES</v>
      </c>
      <c r="I97">
        <f>Table1[[#This Row],[Beds HH w/ Children]]</f>
        <v>10</v>
      </c>
      <c r="J97">
        <f>Table1[[#This Row],[Units HH w/ Children]]</f>
        <v>3</v>
      </c>
      <c r="K97">
        <f>Table1[[#This Row],[Beds HH w/o Children]]</f>
        <v>8</v>
      </c>
      <c r="L97">
        <f>Table1[[#This Row],[Year-Round Beds]]</f>
        <v>18</v>
      </c>
      <c r="M97">
        <f>Table1[[#This Row],[O/V Beds]]</f>
        <v>0</v>
      </c>
      <c r="N97">
        <f>Table1[[#This Row],[Pit Count]]</f>
        <v>0</v>
      </c>
      <c r="O97">
        <f>Table1[[#This Row],[Total Beds]]</f>
        <v>18</v>
      </c>
      <c r="P97" t="str">
        <f>Table1[[#This Row],[HMIS Participating]]</f>
        <v>Comparable</v>
      </c>
      <c r="Q97" t="str">
        <f>Table1[[#This Row],[Victim Service Provider]]</f>
        <v>VSP</v>
      </c>
      <c r="R97" t="str">
        <f>Table1[[#This Row],[Target Population]]</f>
        <v>DV</v>
      </c>
      <c r="S97" t="str">
        <f>Table1[[#This Row],[federalFundingOtherSpecify]]</f>
        <v>FVPSA, NCCW, VAWA</v>
      </c>
      <c r="T97" t="str">
        <f>Table1[[#This Row],[Bed Type]]</f>
        <v>Facility</v>
      </c>
      <c r="U97">
        <f>Table1[[#This Row],[address1]]</f>
        <v>0</v>
      </c>
      <c r="V97">
        <f>Table1[[#This Row],[address2]]</f>
        <v>0</v>
      </c>
      <c r="W97" t="str">
        <f>Table1[[#This Row],[city]]</f>
        <v>Asheboro</v>
      </c>
      <c r="X97" t="str">
        <f>Table1[[#This Row],[state]]</f>
        <v>NC</v>
      </c>
      <c r="Y97">
        <f>Table1[[#This Row],[zip]]</f>
        <v>27203</v>
      </c>
      <c r="Z97">
        <f>Table1[[#This Row],[Total Seasonal Beds]]</f>
        <v>0</v>
      </c>
    </row>
    <row r="98" spans="2:26" x14ac:dyDescent="0.35">
      <c r="B98" t="str">
        <f>Table1[[#This Row],[CoC]]</f>
        <v>North Carolina Balance of State CoC</v>
      </c>
      <c r="C98" t="str">
        <f>_xlfn.XLOOKUP(Table2[[#This Row],[HMIS Project ID]],'region ref'!A:A,'region ref'!C:C,"",0)</f>
        <v>Region 01</v>
      </c>
      <c r="D98" t="str">
        <f>_xlfn.XLOOKUP(Table2[[#This Row],[HMIS Project ID]],'region ref'!A:A,'region ref'!B:B,"",0)</f>
        <v>Clay</v>
      </c>
      <c r="E98" t="str">
        <f>Table1[[#This Row],[Organization Name]]</f>
        <v>REACH of Clay - Clay County</v>
      </c>
      <c r="F98" t="str">
        <f>Table1[[#This Row],[Project Name]]</f>
        <v>REACH of Clay - Clay County - DV Shelter - ES - State ESG</v>
      </c>
      <c r="G98">
        <f>Table1[[#This Row],[HMIS Project ID]]</f>
        <v>4936</v>
      </c>
      <c r="H98" t="str">
        <f>Table1[[#This Row],[Project Type]]</f>
        <v>ES</v>
      </c>
      <c r="I98">
        <f>Table1[[#This Row],[Beds HH w/ Children]]</f>
        <v>6</v>
      </c>
      <c r="J98">
        <f>Table1[[#This Row],[Units HH w/ Children]]</f>
        <v>2</v>
      </c>
      <c r="K98">
        <f>Table1[[#This Row],[Beds HH w/o Children]]</f>
        <v>3</v>
      </c>
      <c r="L98">
        <f>Table1[[#This Row],[Year-Round Beds]]</f>
        <v>9</v>
      </c>
      <c r="M98">
        <f>Table1[[#This Row],[O/V Beds]]</f>
        <v>0</v>
      </c>
      <c r="N98">
        <f>Table1[[#This Row],[Pit Count]]</f>
        <v>2</v>
      </c>
      <c r="O98">
        <f>Table1[[#This Row],[Total Beds]]</f>
        <v>9</v>
      </c>
      <c r="P98" t="str">
        <f>Table1[[#This Row],[HMIS Participating]]</f>
        <v>Comparable</v>
      </c>
      <c r="Q98" t="str">
        <f>Table1[[#This Row],[Victim Service Provider]]</f>
        <v>VSP</v>
      </c>
      <c r="R98" t="str">
        <f>Table1[[#This Row],[Target Population]]</f>
        <v>DV</v>
      </c>
      <c r="S98" t="str">
        <f>Table1[[#This Row],[federalFundingOtherSpecify]]</f>
        <v>FVPSA</v>
      </c>
      <c r="T98" t="str">
        <f>Table1[[#This Row],[Bed Type]]</f>
        <v>Facility</v>
      </c>
      <c r="U98" t="str">
        <f>Table1[[#This Row],[address1]]</f>
        <v>P.O. Box 1485</v>
      </c>
      <c r="V98">
        <f>Table1[[#This Row],[address2]]</f>
        <v>0</v>
      </c>
      <c r="W98" t="str">
        <f>Table1[[#This Row],[city]]</f>
        <v>Hayesville</v>
      </c>
      <c r="X98" t="str">
        <f>Table1[[#This Row],[state]]</f>
        <v>NC</v>
      </c>
      <c r="Y98">
        <f>Table1[[#This Row],[zip]]</f>
        <v>28904</v>
      </c>
      <c r="Z98">
        <f>Table1[[#This Row],[Total Seasonal Beds]]</f>
        <v>0</v>
      </c>
    </row>
    <row r="99" spans="2:26" x14ac:dyDescent="0.35">
      <c r="B99" t="str">
        <f>Table1[[#This Row],[CoC]]</f>
        <v>North Carolina Balance of State CoC</v>
      </c>
      <c r="C99" t="str">
        <f>_xlfn.XLOOKUP(Table2[[#This Row],[HMIS Project ID]],'region ref'!A:A,'region ref'!C:C,"",0)</f>
        <v>Region 01</v>
      </c>
      <c r="D99" t="str">
        <f>_xlfn.XLOOKUP(Table2[[#This Row],[HMIS Project ID]],'region ref'!A:A,'region ref'!B:B,"",0)</f>
        <v>Haywood</v>
      </c>
      <c r="E99" t="str">
        <f>Table1[[#This Row],[Organization Name]]</f>
        <v>REACH of Haywood - Haywood County</v>
      </c>
      <c r="F99" t="str">
        <f>Table1[[#This Row],[Project Name]]</f>
        <v>REACH of Haywood - Haywood County - DV Shelter - ES - State ESG</v>
      </c>
      <c r="G99">
        <f>Table1[[#This Row],[HMIS Project ID]]</f>
        <v>4938</v>
      </c>
      <c r="H99" t="str">
        <f>Table1[[#This Row],[Project Type]]</f>
        <v>ES</v>
      </c>
      <c r="I99">
        <f>Table1[[#This Row],[Beds HH w/ Children]]</f>
        <v>0</v>
      </c>
      <c r="J99">
        <f>Table1[[#This Row],[Units HH w/ Children]]</f>
        <v>0</v>
      </c>
      <c r="K99">
        <f>Table1[[#This Row],[Beds HH w/o Children]]</f>
        <v>10</v>
      </c>
      <c r="L99">
        <f>Table1[[#This Row],[Year-Round Beds]]</f>
        <v>10</v>
      </c>
      <c r="M99">
        <f>Table1[[#This Row],[O/V Beds]]</f>
        <v>0</v>
      </c>
      <c r="N99">
        <f>Table1[[#This Row],[Pit Count]]</f>
        <v>6</v>
      </c>
      <c r="O99">
        <f>Table1[[#This Row],[Total Beds]]</f>
        <v>10</v>
      </c>
      <c r="P99" t="str">
        <f>Table1[[#This Row],[HMIS Participating]]</f>
        <v>Comparable</v>
      </c>
      <c r="Q99" t="str">
        <f>Table1[[#This Row],[Victim Service Provider]]</f>
        <v>VSP</v>
      </c>
      <c r="R99" t="str">
        <f>Table1[[#This Row],[Target Population]]</f>
        <v>DV</v>
      </c>
      <c r="S99" t="str">
        <f>Table1[[#This Row],[federalFundingOtherSpecify]]</f>
        <v>Counil for Women, Governor's Crime Commission</v>
      </c>
      <c r="T99" t="str">
        <f>Table1[[#This Row],[Bed Type]]</f>
        <v>Facility</v>
      </c>
      <c r="U99" t="str">
        <f>Table1[[#This Row],[address1]]</f>
        <v>P.O. Box 206</v>
      </c>
      <c r="V99">
        <f>Table1[[#This Row],[address2]]</f>
        <v>0</v>
      </c>
      <c r="W99" t="str">
        <f>Table1[[#This Row],[city]]</f>
        <v>Waynesville</v>
      </c>
      <c r="X99" t="str">
        <f>Table1[[#This Row],[state]]</f>
        <v>NC</v>
      </c>
      <c r="Y99">
        <f>Table1[[#This Row],[zip]]</f>
        <v>28786</v>
      </c>
      <c r="Z99">
        <f>Table1[[#This Row],[Total Seasonal Beds]]</f>
        <v>0</v>
      </c>
    </row>
    <row r="100" spans="2:26" x14ac:dyDescent="0.35">
      <c r="B100" t="str">
        <f>Table1[[#This Row],[CoC]]</f>
        <v>North Carolina Balance of State CoC</v>
      </c>
      <c r="C100" t="str">
        <f>_xlfn.XLOOKUP(Table2[[#This Row],[HMIS Project ID]],'region ref'!A:A,'region ref'!C:C,"",0)</f>
        <v>Region 01</v>
      </c>
      <c r="D100" t="str">
        <f>_xlfn.XLOOKUP(Table2[[#This Row],[HMIS Project ID]],'region ref'!A:A,'region ref'!B:B,"",0)</f>
        <v>Macon</v>
      </c>
      <c r="E100" t="str">
        <f>Table1[[#This Row],[Organization Name]]</f>
        <v>REACH of Macon - Macon County</v>
      </c>
      <c r="F100" t="str">
        <f>Table1[[#This Row],[Project Name]]</f>
        <v>REACH of Macon - Macon County - DV Shelter - ES - State ESG</v>
      </c>
      <c r="G100">
        <f>Table1[[#This Row],[HMIS Project ID]]</f>
        <v>4940</v>
      </c>
      <c r="H100" t="str">
        <f>Table1[[#This Row],[Project Type]]</f>
        <v>ES</v>
      </c>
      <c r="I100">
        <f>Table1[[#This Row],[Beds HH w/ Children]]</f>
        <v>10</v>
      </c>
      <c r="J100">
        <f>Table1[[#This Row],[Units HH w/ Children]]</f>
        <v>4</v>
      </c>
      <c r="K100">
        <f>Table1[[#This Row],[Beds HH w/o Children]]</f>
        <v>5</v>
      </c>
      <c r="L100">
        <f>Table1[[#This Row],[Year-Round Beds]]</f>
        <v>15</v>
      </c>
      <c r="M100">
        <f>Table1[[#This Row],[O/V Beds]]</f>
        <v>0</v>
      </c>
      <c r="N100">
        <f>Table1[[#This Row],[Pit Count]]</f>
        <v>9</v>
      </c>
      <c r="O100">
        <f>Table1[[#This Row],[Total Beds]]</f>
        <v>15</v>
      </c>
      <c r="P100" t="str">
        <f>Table1[[#This Row],[HMIS Participating]]</f>
        <v>Comparable</v>
      </c>
      <c r="Q100" t="str">
        <f>Table1[[#This Row],[Victim Service Provider]]</f>
        <v>VSP</v>
      </c>
      <c r="R100" t="str">
        <f>Table1[[#This Row],[Target Population]]</f>
        <v>DV</v>
      </c>
      <c r="S100">
        <f>Table1[[#This Row],[federalFundingOtherSpecify]]</f>
        <v>0</v>
      </c>
      <c r="T100" t="str">
        <f>Table1[[#This Row],[Bed Type]]</f>
        <v>Facility</v>
      </c>
      <c r="U100" t="str">
        <f>Table1[[#This Row],[address1]]</f>
        <v>P.O. Box 228</v>
      </c>
      <c r="V100">
        <f>Table1[[#This Row],[address2]]</f>
        <v>0</v>
      </c>
      <c r="W100" t="str">
        <f>Table1[[#This Row],[city]]</f>
        <v>Franklin</v>
      </c>
      <c r="X100" t="str">
        <f>Table1[[#This Row],[state]]</f>
        <v>NC</v>
      </c>
      <c r="Y100">
        <f>Table1[[#This Row],[zip]]</f>
        <v>28789</v>
      </c>
      <c r="Z100">
        <f>Table1[[#This Row],[Total Seasonal Beds]]</f>
        <v>0</v>
      </c>
    </row>
    <row r="101" spans="2:26" x14ac:dyDescent="0.35">
      <c r="B101" t="str">
        <f>Table1[[#This Row],[CoC]]</f>
        <v>North Carolina Balance of State CoC</v>
      </c>
      <c r="C101" t="str">
        <f>_xlfn.XLOOKUP(Table2[[#This Row],[HMIS Project ID]],'region ref'!A:A,'region ref'!C:C,"",0)</f>
        <v>Region 05</v>
      </c>
      <c r="D101" t="str">
        <f>_xlfn.XLOOKUP(Table2[[#This Row],[HMIS Project ID]],'region ref'!A:A,'region ref'!B:B,"",0)</f>
        <v>Rowan</v>
      </c>
      <c r="E101" t="str">
        <f>Table1[[#This Row],[Organization Name]]</f>
        <v>Family Crisis Council - Rowan County</v>
      </c>
      <c r="F101" t="str">
        <f>Table1[[#This Row],[Project Name]]</f>
        <v>Family Crisis Council - Rowan County - DV Shelter - ES - ESG CV</v>
      </c>
      <c r="G101">
        <f>Table1[[#This Row],[HMIS Project ID]]</f>
        <v>4951</v>
      </c>
      <c r="H101" t="str">
        <f>Table1[[#This Row],[Project Type]]</f>
        <v>ES</v>
      </c>
      <c r="I101">
        <f>Table1[[#This Row],[Beds HH w/ Children]]</f>
        <v>14</v>
      </c>
      <c r="J101">
        <f>Table1[[#This Row],[Units HH w/ Children]]</f>
        <v>4</v>
      </c>
      <c r="K101">
        <f>Table1[[#This Row],[Beds HH w/o Children]]</f>
        <v>12</v>
      </c>
      <c r="L101">
        <f>Table1[[#This Row],[Year-Round Beds]]</f>
        <v>26</v>
      </c>
      <c r="M101">
        <f>Table1[[#This Row],[O/V Beds]]</f>
        <v>0</v>
      </c>
      <c r="N101">
        <f>Table1[[#This Row],[Pit Count]]</f>
        <v>11</v>
      </c>
      <c r="O101">
        <f>Table1[[#This Row],[Total Beds]]</f>
        <v>26</v>
      </c>
      <c r="P101" t="str">
        <f>Table1[[#This Row],[HMIS Participating]]</f>
        <v>Comparable</v>
      </c>
      <c r="Q101" t="str">
        <f>Table1[[#This Row],[Victim Service Provider]]</f>
        <v>VSP</v>
      </c>
      <c r="R101" t="str">
        <f>Table1[[#This Row],[Target Population]]</f>
        <v>DV</v>
      </c>
      <c r="S101">
        <f>Table1[[#This Row],[federalFundingOtherSpecify]]</f>
        <v>0</v>
      </c>
      <c r="T101" t="str">
        <f>Table1[[#This Row],[Bed Type]]</f>
        <v>Facility</v>
      </c>
      <c r="U101">
        <f>Table1[[#This Row],[address1]]</f>
        <v>0</v>
      </c>
      <c r="V101">
        <f>Table1[[#This Row],[address2]]</f>
        <v>0</v>
      </c>
      <c r="W101" t="str">
        <f>Table1[[#This Row],[city]]</f>
        <v>Salisbury</v>
      </c>
      <c r="X101" t="str">
        <f>Table1[[#This Row],[state]]</f>
        <v>NC</v>
      </c>
      <c r="Y101">
        <f>Table1[[#This Row],[zip]]</f>
        <v>28144</v>
      </c>
      <c r="Z101">
        <f>Table1[[#This Row],[Total Seasonal Beds]]</f>
        <v>0</v>
      </c>
    </row>
    <row r="102" spans="2:26" x14ac:dyDescent="0.35">
      <c r="B102" t="str">
        <f>Table1[[#This Row],[CoC]]</f>
        <v>North Carolina Balance of State CoC</v>
      </c>
      <c r="C102" t="str">
        <f>_xlfn.XLOOKUP(Table2[[#This Row],[HMIS Project ID]],'region ref'!A:A,'region ref'!C:C,"",0)</f>
        <v>Region 06</v>
      </c>
      <c r="D102" t="str">
        <f>_xlfn.XLOOKUP(Table2[[#This Row],[HMIS Project ID]],'region ref'!A:A,'region ref'!B:B,"",0)</f>
        <v>Person</v>
      </c>
      <c r="E102" t="str">
        <f>Table1[[#This Row],[Organization Name]]</f>
        <v>Safe Haven of Person County - Person County</v>
      </c>
      <c r="F102" t="str">
        <f>Table1[[#This Row],[Project Name]]</f>
        <v>Safe Haven of Person County - Person County - DV Shelter - ES - Private</v>
      </c>
      <c r="G102">
        <f>Table1[[#This Row],[HMIS Project ID]]</f>
        <v>4954</v>
      </c>
      <c r="H102" t="str">
        <f>Table1[[#This Row],[Project Type]]</f>
        <v>ES</v>
      </c>
      <c r="I102">
        <f>Table1[[#This Row],[Beds HH w/ Children]]</f>
        <v>6</v>
      </c>
      <c r="J102">
        <f>Table1[[#This Row],[Units HH w/ Children]]</f>
        <v>1</v>
      </c>
      <c r="K102">
        <f>Table1[[#This Row],[Beds HH w/o Children]]</f>
        <v>15</v>
      </c>
      <c r="L102">
        <f>Table1[[#This Row],[Year-Round Beds]]</f>
        <v>21</v>
      </c>
      <c r="M102">
        <f>Table1[[#This Row],[O/V Beds]]</f>
        <v>0</v>
      </c>
      <c r="N102">
        <f>Table1[[#This Row],[Pit Count]]</f>
        <v>8</v>
      </c>
      <c r="O102">
        <f>Table1[[#This Row],[Total Beds]]</f>
        <v>21</v>
      </c>
      <c r="P102" t="str">
        <f>Table1[[#This Row],[HMIS Participating]]</f>
        <v>Comparable</v>
      </c>
      <c r="Q102" t="str">
        <f>Table1[[#This Row],[Victim Service Provider]]</f>
        <v>VSP</v>
      </c>
      <c r="R102" t="str">
        <f>Table1[[#This Row],[Target Population]]</f>
        <v>DV</v>
      </c>
      <c r="S102" t="str">
        <f>Table1[[#This Row],[federalFundingOtherSpecify]]</f>
        <v>GCC, NC CASA</v>
      </c>
      <c r="T102" t="str">
        <f>Table1[[#This Row],[Bed Type]]</f>
        <v>Facility</v>
      </c>
      <c r="U102" t="str">
        <f>Table1[[#This Row],[address1]]</f>
        <v>P.O. Box 474</v>
      </c>
      <c r="V102">
        <f>Table1[[#This Row],[address2]]</f>
        <v>0</v>
      </c>
      <c r="W102" t="str">
        <f>Table1[[#This Row],[city]]</f>
        <v>Roxboro</v>
      </c>
      <c r="X102" t="str">
        <f>Table1[[#This Row],[state]]</f>
        <v>NC</v>
      </c>
      <c r="Y102">
        <f>Table1[[#This Row],[zip]]</f>
        <v>27573</v>
      </c>
      <c r="Z102">
        <f>Table1[[#This Row],[Total Seasonal Beds]]</f>
        <v>0</v>
      </c>
    </row>
    <row r="103" spans="2:26" x14ac:dyDescent="0.35">
      <c r="B103" t="str">
        <f>Table1[[#This Row],[CoC]]</f>
        <v>North Carolina Balance of State CoC</v>
      </c>
      <c r="C103" t="str">
        <f>_xlfn.XLOOKUP(Table2[[#This Row],[HMIS Project ID]],'region ref'!A:A,'region ref'!C:C,"",0)</f>
        <v>Region 07</v>
      </c>
      <c r="D103" t="str">
        <f>_xlfn.XLOOKUP(Table2[[#This Row],[HMIS Project ID]],'region ref'!A:A,'region ref'!B:B,"",0)</f>
        <v>Harnett</v>
      </c>
      <c r="E103" t="str">
        <f>Table1[[#This Row],[Organization Name]]</f>
        <v>SAFE of Harnett Co - Harnett County</v>
      </c>
      <c r="F103" t="str">
        <f>Table1[[#This Row],[Project Name]]</f>
        <v>SAFE of Harnett Co. - Harnett County - DV Shelter - ES - State ESG</v>
      </c>
      <c r="G103">
        <f>Table1[[#This Row],[HMIS Project ID]]</f>
        <v>4955</v>
      </c>
      <c r="H103" t="str">
        <f>Table1[[#This Row],[Project Type]]</f>
        <v>ES</v>
      </c>
      <c r="I103">
        <f>Table1[[#This Row],[Beds HH w/ Children]]</f>
        <v>9</v>
      </c>
      <c r="J103">
        <f>Table1[[#This Row],[Units HH w/ Children]]</f>
        <v>3</v>
      </c>
      <c r="K103">
        <f>Table1[[#This Row],[Beds HH w/o Children]]</f>
        <v>8</v>
      </c>
      <c r="L103">
        <f>Table1[[#This Row],[Year-Round Beds]]</f>
        <v>17</v>
      </c>
      <c r="M103">
        <f>Table1[[#This Row],[O/V Beds]]</f>
        <v>0</v>
      </c>
      <c r="N103">
        <f>Table1[[#This Row],[Pit Count]]</f>
        <v>11</v>
      </c>
      <c r="O103">
        <f>Table1[[#This Row],[Total Beds]]</f>
        <v>17</v>
      </c>
      <c r="P103" t="str">
        <f>Table1[[#This Row],[HMIS Participating]]</f>
        <v>Comparable</v>
      </c>
      <c r="Q103" t="str">
        <f>Table1[[#This Row],[Victim Service Provider]]</f>
        <v>VSP</v>
      </c>
      <c r="R103" t="str">
        <f>Table1[[#This Row],[Target Population]]</f>
        <v>DV</v>
      </c>
      <c r="S103">
        <f>Table1[[#This Row],[federalFundingOtherSpecify]]</f>
        <v>0</v>
      </c>
      <c r="T103" t="str">
        <f>Table1[[#This Row],[Bed Type]]</f>
        <v>Facility</v>
      </c>
      <c r="U103">
        <f>Table1[[#This Row],[address1]]</f>
        <v>0</v>
      </c>
      <c r="V103">
        <f>Table1[[#This Row],[address2]]</f>
        <v>0</v>
      </c>
      <c r="W103" t="str">
        <f>Table1[[#This Row],[city]]</f>
        <v>Lillington</v>
      </c>
      <c r="X103" t="str">
        <f>Table1[[#This Row],[state]]</f>
        <v>NC</v>
      </c>
      <c r="Y103">
        <f>Table1[[#This Row],[zip]]</f>
        <v>27546</v>
      </c>
      <c r="Z103">
        <f>Table1[[#This Row],[Total Seasonal Beds]]</f>
        <v>0</v>
      </c>
    </row>
    <row r="104" spans="2:26" x14ac:dyDescent="0.35">
      <c r="B104" t="str">
        <f>Table1[[#This Row],[CoC]]</f>
        <v>North Carolina Balance of State CoC</v>
      </c>
      <c r="C104" t="str">
        <f>_xlfn.XLOOKUP(Table2[[#This Row],[HMIS Project ID]],'region ref'!A:A,'region ref'!C:C,"",0)</f>
        <v>Region 10</v>
      </c>
      <c r="D104" t="str">
        <f>_xlfn.XLOOKUP(Table2[[#This Row],[HMIS Project ID]],'region ref'!A:A,'region ref'!B:B,"",0)</f>
        <v>Lenoir</v>
      </c>
      <c r="E104" t="str">
        <f>Table1[[#This Row],[Organization Name]]</f>
        <v>SAFE of Lenoir - Lenoir County</v>
      </c>
      <c r="F104" t="str">
        <f>Table1[[#This Row],[Project Name]]</f>
        <v>SAFE of Lenoir - Lenoir County - DV Shelter - ES - Private</v>
      </c>
      <c r="G104">
        <f>Table1[[#This Row],[HMIS Project ID]]</f>
        <v>4957</v>
      </c>
      <c r="H104" t="str">
        <f>Table1[[#This Row],[Project Type]]</f>
        <v>ES</v>
      </c>
      <c r="I104">
        <f>Table1[[#This Row],[Beds HH w/ Children]]</f>
        <v>11</v>
      </c>
      <c r="J104">
        <f>Table1[[#This Row],[Units HH w/ Children]]</f>
        <v>4</v>
      </c>
      <c r="K104">
        <f>Table1[[#This Row],[Beds HH w/o Children]]</f>
        <v>3</v>
      </c>
      <c r="L104">
        <f>Table1[[#This Row],[Year-Round Beds]]</f>
        <v>14</v>
      </c>
      <c r="M104">
        <f>Table1[[#This Row],[O/V Beds]]</f>
        <v>0</v>
      </c>
      <c r="N104">
        <f>Table1[[#This Row],[Pit Count]]</f>
        <v>11</v>
      </c>
      <c r="O104">
        <f>Table1[[#This Row],[Total Beds]]</f>
        <v>14</v>
      </c>
      <c r="P104" t="str">
        <f>Table1[[#This Row],[HMIS Participating]]</f>
        <v>Comparable</v>
      </c>
      <c r="Q104" t="str">
        <f>Table1[[#This Row],[Victim Service Provider]]</f>
        <v>VSP</v>
      </c>
      <c r="R104" t="str">
        <f>Table1[[#This Row],[Target Population]]</f>
        <v>DV</v>
      </c>
      <c r="S104" t="str">
        <f>Table1[[#This Row],[federalFundingOtherSpecify]]</f>
        <v>VOCA, GCC</v>
      </c>
      <c r="T104" t="str">
        <f>Table1[[#This Row],[Bed Type]]</f>
        <v>Facility</v>
      </c>
      <c r="U104">
        <f>Table1[[#This Row],[address1]]</f>
        <v>0</v>
      </c>
      <c r="V104">
        <f>Table1[[#This Row],[address2]]</f>
        <v>0</v>
      </c>
      <c r="W104" t="str">
        <f>Table1[[#This Row],[city]]</f>
        <v>Kinston</v>
      </c>
      <c r="X104" t="str">
        <f>Table1[[#This Row],[state]]</f>
        <v>NC</v>
      </c>
      <c r="Y104">
        <f>Table1[[#This Row],[zip]]</f>
        <v>28501</v>
      </c>
      <c r="Z104">
        <f>Table1[[#This Row],[Total Seasonal Beds]]</f>
        <v>0</v>
      </c>
    </row>
    <row r="105" spans="2:26" x14ac:dyDescent="0.35">
      <c r="B105" t="str">
        <f>Table1[[#This Row],[CoC]]</f>
        <v>North Carolina Balance of State CoC</v>
      </c>
      <c r="C105" t="str">
        <f>_xlfn.XLOOKUP(Table2[[#This Row],[HMIS Project ID]],'region ref'!A:A,'region ref'!C:C,"",0)</f>
        <v>Region 02</v>
      </c>
      <c r="D105" t="str">
        <f>_xlfn.XLOOKUP(Table2[[#This Row],[HMIS Project ID]],'region ref'!A:A,'region ref'!B:B,"",0)</f>
        <v>Transylvania</v>
      </c>
      <c r="E105" t="str">
        <f>Table1[[#This Row],[Organization Name]]</f>
        <v>SAFE of Transylvania County - Transylvania County</v>
      </c>
      <c r="F105" t="str">
        <f>Table1[[#This Row],[Project Name]]</f>
        <v>SAFE of Transylvania - Transylvania County - DV Shelter - ES - Private</v>
      </c>
      <c r="G105">
        <f>Table1[[#This Row],[HMIS Project ID]]</f>
        <v>4958</v>
      </c>
      <c r="H105" t="str">
        <f>Table1[[#This Row],[Project Type]]</f>
        <v>ES</v>
      </c>
      <c r="I105">
        <f>Table1[[#This Row],[Beds HH w/ Children]]</f>
        <v>6</v>
      </c>
      <c r="J105">
        <f>Table1[[#This Row],[Units HH w/ Children]]</f>
        <v>2</v>
      </c>
      <c r="K105">
        <f>Table1[[#This Row],[Beds HH w/o Children]]</f>
        <v>4</v>
      </c>
      <c r="L105">
        <f>Table1[[#This Row],[Year-Round Beds]]</f>
        <v>10</v>
      </c>
      <c r="M105">
        <f>Table1[[#This Row],[O/V Beds]]</f>
        <v>0</v>
      </c>
      <c r="N105">
        <f>Table1[[#This Row],[Pit Count]]</f>
        <v>2</v>
      </c>
      <c r="O105">
        <f>Table1[[#This Row],[Total Beds]]</f>
        <v>10</v>
      </c>
      <c r="P105" t="str">
        <f>Table1[[#This Row],[HMIS Participating]]</f>
        <v>Comparable</v>
      </c>
      <c r="Q105" t="str">
        <f>Table1[[#This Row],[Victim Service Provider]]</f>
        <v>VSP</v>
      </c>
      <c r="R105" t="str">
        <f>Table1[[#This Row],[Target Population]]</f>
        <v>DV</v>
      </c>
      <c r="S105" t="str">
        <f>Table1[[#This Row],[federalFundingOtherSpecify]]</f>
        <v>FVPSA</v>
      </c>
      <c r="T105" t="str">
        <f>Table1[[#This Row],[Bed Type]]</f>
        <v>Facility</v>
      </c>
      <c r="U105">
        <f>Table1[[#This Row],[address1]]</f>
        <v>0</v>
      </c>
      <c r="V105">
        <f>Table1[[#This Row],[address2]]</f>
        <v>0</v>
      </c>
      <c r="W105" t="str">
        <f>Table1[[#This Row],[city]]</f>
        <v>Brevard</v>
      </c>
      <c r="X105" t="str">
        <f>Table1[[#This Row],[state]]</f>
        <v>NC</v>
      </c>
      <c r="Y105">
        <f>Table1[[#This Row],[zip]]</f>
        <v>28712</v>
      </c>
      <c r="Z105">
        <f>Table1[[#This Row],[Total Seasonal Beds]]</f>
        <v>0</v>
      </c>
    </row>
    <row r="106" spans="2:26" x14ac:dyDescent="0.35">
      <c r="B106" t="str">
        <f>Table1[[#This Row],[CoC]]</f>
        <v>North Carolina Balance of State CoC</v>
      </c>
      <c r="C106" t="str">
        <f>_xlfn.XLOOKUP(Table2[[#This Row],[HMIS Project ID]],'region ref'!A:A,'region ref'!C:C,"",0)</f>
        <v>Region 09</v>
      </c>
      <c r="D106" t="str">
        <f>_xlfn.XLOOKUP(Table2[[#This Row],[HMIS Project ID]],'region ref'!A:A,'region ref'!B:B,"",0)</f>
        <v>Franklin</v>
      </c>
      <c r="E106" t="str">
        <f>Table1[[#This Row],[Organization Name]]</f>
        <v>Safe Space Inc - Franklin County</v>
      </c>
      <c r="F106" t="str">
        <f>Table1[[#This Row],[Project Name]]</f>
        <v>Safe Space Inc. - Franklin County - DV Shelter - ES - Private</v>
      </c>
      <c r="G106">
        <f>Table1[[#This Row],[HMIS Project ID]]</f>
        <v>4959</v>
      </c>
      <c r="H106" t="str">
        <f>Table1[[#This Row],[Project Type]]</f>
        <v>ES</v>
      </c>
      <c r="I106">
        <f>Table1[[#This Row],[Beds HH w/ Children]]</f>
        <v>8</v>
      </c>
      <c r="J106">
        <f>Table1[[#This Row],[Units HH w/ Children]]</f>
        <v>2</v>
      </c>
      <c r="K106">
        <f>Table1[[#This Row],[Beds HH w/o Children]]</f>
        <v>5</v>
      </c>
      <c r="L106">
        <f>Table1[[#This Row],[Year-Round Beds]]</f>
        <v>13</v>
      </c>
      <c r="M106">
        <f>Table1[[#This Row],[O/V Beds]]</f>
        <v>0</v>
      </c>
      <c r="N106">
        <f>Table1[[#This Row],[Pit Count]]</f>
        <v>4</v>
      </c>
      <c r="O106">
        <f>Table1[[#This Row],[Total Beds]]</f>
        <v>13</v>
      </c>
      <c r="P106" t="str">
        <f>Table1[[#This Row],[HMIS Participating]]</f>
        <v>Comparable</v>
      </c>
      <c r="Q106" t="str">
        <f>Table1[[#This Row],[Victim Service Provider]]</f>
        <v>VSP</v>
      </c>
      <c r="R106" t="str">
        <f>Table1[[#This Row],[Target Population]]</f>
        <v>DV</v>
      </c>
      <c r="S106" t="str">
        <f>Table1[[#This Row],[federalFundingOtherSpecify]]</f>
        <v>Gov Crime Commiss</v>
      </c>
      <c r="T106" t="str">
        <f>Table1[[#This Row],[Bed Type]]</f>
        <v>Facility</v>
      </c>
      <c r="U106" t="str">
        <f>Table1[[#This Row],[address1]]</f>
        <v>P.O. Box 240</v>
      </c>
      <c r="V106">
        <f>Table1[[#This Row],[address2]]</f>
        <v>0</v>
      </c>
      <c r="W106" t="str">
        <f>Table1[[#This Row],[city]]</f>
        <v>Louisburg</v>
      </c>
      <c r="X106" t="str">
        <f>Table1[[#This Row],[state]]</f>
        <v>NC</v>
      </c>
      <c r="Y106">
        <f>Table1[[#This Row],[zip]]</f>
        <v>27549</v>
      </c>
      <c r="Z106">
        <f>Table1[[#This Row],[Total Seasonal Beds]]</f>
        <v>0</v>
      </c>
    </row>
    <row r="107" spans="2:26" x14ac:dyDescent="0.35">
      <c r="B107" t="str">
        <f>Table1[[#This Row],[CoC]]</f>
        <v>North Carolina Balance of State CoC</v>
      </c>
      <c r="C107" t="str">
        <f>_xlfn.XLOOKUP(Table2[[#This Row],[HMIS Project ID]],'region ref'!A:A,'region ref'!C:C,"",0)</f>
        <v>Region 07</v>
      </c>
      <c r="D107" t="str">
        <f>_xlfn.XLOOKUP(Table2[[#This Row],[HMIS Project ID]],'region ref'!A:A,'region ref'!B:B,"",0)</f>
        <v>Anson</v>
      </c>
      <c r="E107" t="str">
        <f>Table1[[#This Row],[Organization Name]]</f>
        <v>Samaritan Inn (Wadesboro) - Anson County</v>
      </c>
      <c r="F107" t="str">
        <f>Table1[[#This Row],[Project Name]]</f>
        <v>Samaritan Inn (Wadesboro) - Anson County - Believers Crusade Shelter - ES - Private</v>
      </c>
      <c r="G107">
        <f>Table1[[#This Row],[HMIS Project ID]]</f>
        <v>4960</v>
      </c>
      <c r="H107" t="str">
        <f>Table1[[#This Row],[Project Type]]</f>
        <v>ES</v>
      </c>
      <c r="I107">
        <f>Table1[[#This Row],[Beds HH w/ Children]]</f>
        <v>5</v>
      </c>
      <c r="J107">
        <f>Table1[[#This Row],[Units HH w/ Children]]</f>
        <v>1</v>
      </c>
      <c r="K107">
        <f>Table1[[#This Row],[Beds HH w/o Children]]</f>
        <v>32</v>
      </c>
      <c r="L107">
        <f>Table1[[#This Row],[Year-Round Beds]]</f>
        <v>37</v>
      </c>
      <c r="M107">
        <f>Table1[[#This Row],[O/V Beds]]</f>
        <v>0</v>
      </c>
      <c r="N107">
        <f>Table1[[#This Row],[Pit Count]]</f>
        <v>30</v>
      </c>
      <c r="O107">
        <f>Table1[[#This Row],[Total Beds]]</f>
        <v>37</v>
      </c>
      <c r="P107" t="str">
        <f>Table1[[#This Row],[HMIS Participating]]</f>
        <v>No</v>
      </c>
      <c r="Q107">
        <f>Table1[[#This Row],[Victim Service Provider]]</f>
        <v>0</v>
      </c>
      <c r="R107" t="str">
        <f>Table1[[#This Row],[Target Population]]</f>
        <v>NA</v>
      </c>
      <c r="S107">
        <f>Table1[[#This Row],[federalFundingOtherSpecify]]</f>
        <v>0</v>
      </c>
      <c r="T107" t="str">
        <f>Table1[[#This Row],[Bed Type]]</f>
        <v>Facility</v>
      </c>
      <c r="U107" t="str">
        <f>Table1[[#This Row],[address1]]</f>
        <v>525 Salisbury St.</v>
      </c>
      <c r="V107">
        <f>Table1[[#This Row],[address2]]</f>
        <v>0</v>
      </c>
      <c r="W107" t="str">
        <f>Table1[[#This Row],[city]]</f>
        <v>Wadesboro</v>
      </c>
      <c r="X107" t="str">
        <f>Table1[[#This Row],[state]]</f>
        <v>NC</v>
      </c>
      <c r="Y107">
        <f>Table1[[#This Row],[zip]]</f>
        <v>28170</v>
      </c>
      <c r="Z107">
        <f>Table1[[#This Row],[Total Seasonal Beds]]</f>
        <v>0</v>
      </c>
    </row>
    <row r="108" spans="2:26" x14ac:dyDescent="0.35">
      <c r="B108" t="str">
        <f>Table1[[#This Row],[CoC]]</f>
        <v>North Carolina Balance of State CoC</v>
      </c>
      <c r="C108" t="str">
        <f>_xlfn.XLOOKUP(Table2[[#This Row],[HMIS Project ID]],'region ref'!A:A,'region ref'!C:C,"",0)</f>
        <v>Region 03</v>
      </c>
      <c r="D108" t="str">
        <f>_xlfn.XLOOKUP(Table2[[#This Row],[HMIS Project ID]],'region ref'!A:A,'region ref'!B:B,"",0)</f>
        <v>Caldwell</v>
      </c>
      <c r="E108" t="str">
        <f>Table1[[#This Row],[Organization Name]]</f>
        <v>Shelter Home of Caldwell County - Caldwell County</v>
      </c>
      <c r="F108" t="str">
        <f>Table1[[#This Row],[Project Name]]</f>
        <v>Shelter Home of Caldwell County - Caldwell County - DV Shelter - ES - Private</v>
      </c>
      <c r="G108">
        <f>Table1[[#This Row],[HMIS Project ID]]</f>
        <v>4963</v>
      </c>
      <c r="H108" t="str">
        <f>Table1[[#This Row],[Project Type]]</f>
        <v>ES</v>
      </c>
      <c r="I108">
        <f>Table1[[#This Row],[Beds HH w/ Children]]</f>
        <v>24</v>
      </c>
      <c r="J108">
        <f>Table1[[#This Row],[Units HH w/ Children]]</f>
        <v>11</v>
      </c>
      <c r="K108">
        <f>Table1[[#This Row],[Beds HH w/o Children]]</f>
        <v>5</v>
      </c>
      <c r="L108">
        <f>Table1[[#This Row],[Year-Round Beds]]</f>
        <v>29</v>
      </c>
      <c r="M108">
        <f>Table1[[#This Row],[O/V Beds]]</f>
        <v>0</v>
      </c>
      <c r="N108">
        <f>Table1[[#This Row],[Pit Count]]</f>
        <v>7</v>
      </c>
      <c r="O108">
        <f>Table1[[#This Row],[Total Beds]]</f>
        <v>29</v>
      </c>
      <c r="P108" t="str">
        <f>Table1[[#This Row],[HMIS Participating]]</f>
        <v>Comparable</v>
      </c>
      <c r="Q108" t="str">
        <f>Table1[[#This Row],[Victim Service Provider]]</f>
        <v>VSP</v>
      </c>
      <c r="R108" t="str">
        <f>Table1[[#This Row],[Target Population]]</f>
        <v>DV</v>
      </c>
      <c r="S108">
        <f>Table1[[#This Row],[federalFundingOtherSpecify]]</f>
        <v>0</v>
      </c>
      <c r="T108" t="str">
        <f>Table1[[#This Row],[Bed Type]]</f>
        <v>Facility</v>
      </c>
      <c r="U108" t="str">
        <f>Table1[[#This Row],[address1]]</f>
        <v>P.O. Box 426</v>
      </c>
      <c r="V108">
        <f>Table1[[#This Row],[address2]]</f>
        <v>0</v>
      </c>
      <c r="W108" t="str">
        <f>Table1[[#This Row],[city]]</f>
        <v>Lenoir</v>
      </c>
      <c r="X108" t="str">
        <f>Table1[[#This Row],[state]]</f>
        <v>NC</v>
      </c>
      <c r="Y108">
        <f>Table1[[#This Row],[zip]]</f>
        <v>28681</v>
      </c>
      <c r="Z108">
        <f>Table1[[#This Row],[Total Seasonal Beds]]</f>
        <v>0</v>
      </c>
    </row>
    <row r="109" spans="2:26" x14ac:dyDescent="0.35">
      <c r="B109" t="str">
        <f>Table1[[#This Row],[CoC]]</f>
        <v>North Carolina Balance of State CoC</v>
      </c>
      <c r="C109" t="str">
        <f>_xlfn.XLOOKUP(Table2[[#This Row],[HMIS Project ID]],'region ref'!A:A,'region ref'!C:C,"",0)</f>
        <v>Region 03</v>
      </c>
      <c r="D109" t="str">
        <f>_xlfn.XLOOKUP(Table2[[#This Row],[HMIS Project ID]],'region ref'!A:A,'region ref'!B:B,"",0)</f>
        <v>Caldwell</v>
      </c>
      <c r="E109" t="str">
        <f>Table1[[#This Row],[Organization Name]]</f>
        <v>Shelter Home of Caldwell County - Caldwell County</v>
      </c>
      <c r="F109" t="str">
        <f>Table1[[#This Row],[Project Name]]</f>
        <v>Shelter Home of Caldwell County - Caldwell County - DV Transitional Housing - DV - Private</v>
      </c>
      <c r="G109">
        <f>Table1[[#This Row],[HMIS Project ID]]</f>
        <v>4964</v>
      </c>
      <c r="H109" t="str">
        <f>Table1[[#This Row],[Project Type]]</f>
        <v>TH</v>
      </c>
      <c r="I109">
        <f>Table1[[#This Row],[Beds HH w/ Children]]</f>
        <v>12</v>
      </c>
      <c r="J109">
        <f>Table1[[#This Row],[Units HH w/ Children]]</f>
        <v>3</v>
      </c>
      <c r="K109">
        <f>Table1[[#This Row],[Beds HH w/o Children]]</f>
        <v>3</v>
      </c>
      <c r="L109">
        <f>Table1[[#This Row],[Year-Round Beds]]</f>
        <v>15</v>
      </c>
      <c r="M109">
        <f>Table1[[#This Row],[O/V Beds]]</f>
        <v>0</v>
      </c>
      <c r="N109">
        <f>Table1[[#This Row],[Pit Count]]</f>
        <v>0</v>
      </c>
      <c r="O109">
        <f>Table1[[#This Row],[Total Beds]]</f>
        <v>15</v>
      </c>
      <c r="P109" t="str">
        <f>Table1[[#This Row],[HMIS Participating]]</f>
        <v>Comparable</v>
      </c>
      <c r="Q109" t="str">
        <f>Table1[[#This Row],[Victim Service Provider]]</f>
        <v>VSP</v>
      </c>
      <c r="R109" t="str">
        <f>Table1[[#This Row],[Target Population]]</f>
        <v>DV</v>
      </c>
      <c r="S109">
        <f>Table1[[#This Row],[federalFundingOtherSpecify]]</f>
        <v>0</v>
      </c>
      <c r="T109">
        <f>Table1[[#This Row],[Bed Type]]</f>
        <v>0</v>
      </c>
      <c r="U109" t="str">
        <f>Table1[[#This Row],[address1]]</f>
        <v>P.O. Box 426, Lenoir, NC 28645</v>
      </c>
      <c r="V109">
        <f>Table1[[#This Row],[address2]]</f>
        <v>0</v>
      </c>
      <c r="W109" t="str">
        <f>Table1[[#This Row],[city]]</f>
        <v>Lenoir</v>
      </c>
      <c r="X109" t="str">
        <f>Table1[[#This Row],[state]]</f>
        <v>NC</v>
      </c>
      <c r="Y109">
        <f>Table1[[#This Row],[zip]]</f>
        <v>28681</v>
      </c>
      <c r="Z109">
        <f>Table1[[#This Row],[Total Seasonal Beds]]</f>
        <v>0</v>
      </c>
    </row>
    <row r="110" spans="2:26" x14ac:dyDescent="0.35">
      <c r="B110" t="str">
        <f>Table1[[#This Row],[CoC]]</f>
        <v>North Carolina Balance of State CoC</v>
      </c>
      <c r="C110" t="str">
        <f>_xlfn.XLOOKUP(Table2[[#This Row],[HMIS Project ID]],'region ref'!A:A,'region ref'!C:C,"",0)</f>
        <v>Region 05</v>
      </c>
      <c r="D110" t="str">
        <f>_xlfn.XLOOKUP(Table2[[#This Row],[HMIS Project ID]],'region ref'!A:A,'region ref'!B:B,"",0)</f>
        <v>Cabarrus</v>
      </c>
      <c r="E110" t="str">
        <f>Table1[[#This Row],[Organization Name]]</f>
        <v>Cabarrus Cooperative Christian Ministry - Cabarrus County</v>
      </c>
      <c r="F110" t="str">
        <f>Table1[[#This Row],[Project Name]]</f>
        <v>Cabarrus Cooperative Christian Ministry - Cabarrus County - Teaching House - TH - Private</v>
      </c>
      <c r="G110">
        <f>Table1[[#This Row],[HMIS Project ID]]</f>
        <v>4975</v>
      </c>
      <c r="H110" t="str">
        <f>Table1[[#This Row],[Project Type]]</f>
        <v>TH</v>
      </c>
      <c r="I110">
        <f>Table1[[#This Row],[Beds HH w/ Children]]</f>
        <v>76</v>
      </c>
      <c r="J110">
        <f>Table1[[#This Row],[Units HH w/ Children]]</f>
        <v>19</v>
      </c>
      <c r="K110">
        <f>Table1[[#This Row],[Beds HH w/o Children]]</f>
        <v>0</v>
      </c>
      <c r="L110">
        <f>Table1[[#This Row],[Year-Round Beds]]</f>
        <v>76</v>
      </c>
      <c r="M110">
        <f>Table1[[#This Row],[O/V Beds]]</f>
        <v>0</v>
      </c>
      <c r="N110">
        <f>Table1[[#This Row],[Pit Count]]</f>
        <v>7</v>
      </c>
      <c r="O110">
        <f>Table1[[#This Row],[Total Beds]]</f>
        <v>76</v>
      </c>
      <c r="P110" t="str">
        <f>Table1[[#This Row],[HMIS Participating]]</f>
        <v>No</v>
      </c>
      <c r="Q110">
        <f>Table1[[#This Row],[Victim Service Provider]]</f>
        <v>0</v>
      </c>
      <c r="R110" t="str">
        <f>Table1[[#This Row],[Target Population]]</f>
        <v>NA</v>
      </c>
      <c r="S110" t="str">
        <f>Table1[[#This Row],[federalFundingOtherSpecify]]</f>
        <v>Local</v>
      </c>
      <c r="T110">
        <f>Table1[[#This Row],[Bed Type]]</f>
        <v>0</v>
      </c>
      <c r="U110" t="str">
        <f>Table1[[#This Row],[address1]]</f>
        <v>246 Country Club Dr.  NE</v>
      </c>
      <c r="V110">
        <f>Table1[[#This Row],[address2]]</f>
        <v>0</v>
      </c>
      <c r="W110" t="str">
        <f>Table1[[#This Row],[city]]</f>
        <v>Concord</v>
      </c>
      <c r="X110" t="str">
        <f>Table1[[#This Row],[state]]</f>
        <v>NC</v>
      </c>
      <c r="Y110">
        <f>Table1[[#This Row],[zip]]</f>
        <v>28025</v>
      </c>
      <c r="Z110">
        <f>Table1[[#This Row],[Total Seasonal Beds]]</f>
        <v>0</v>
      </c>
    </row>
    <row r="111" spans="2:26" x14ac:dyDescent="0.35">
      <c r="B111" t="str">
        <f>Table1[[#This Row],[CoC]]</f>
        <v>North Carolina Balance of State CoC</v>
      </c>
      <c r="C111" t="str">
        <f>_xlfn.XLOOKUP(Table2[[#This Row],[HMIS Project ID]],'region ref'!A:A,'region ref'!C:C,"",0)</f>
        <v>Region 02</v>
      </c>
      <c r="D111">
        <f>_xlfn.XLOOKUP(Table2[[#This Row],[HMIS Project ID]],'region ref'!A:A,'region ref'!B:B,"",0)</f>
        <v>0</v>
      </c>
      <c r="E111" t="str">
        <f>Table1[[#This Row],[Organization Name]]</f>
        <v>The Haven of Transylvania County - Transylvania County</v>
      </c>
      <c r="F111" t="str">
        <f>Table1[[#This Row],[Project Name]]</f>
        <v>The Haven of Transylvania County - Transylvania County - Haven Thomas House - ES - State ESG</v>
      </c>
      <c r="G111">
        <f>Table1[[#This Row],[HMIS Project ID]]</f>
        <v>4988</v>
      </c>
      <c r="H111" t="str">
        <f>Table1[[#This Row],[Project Type]]</f>
        <v>ES</v>
      </c>
      <c r="I111">
        <f>Table1[[#This Row],[Beds HH w/ Children]]</f>
        <v>0</v>
      </c>
      <c r="J111">
        <f>Table1[[#This Row],[Units HH w/ Children]]</f>
        <v>0</v>
      </c>
      <c r="K111">
        <f>Table1[[#This Row],[Beds HH w/o Children]]</f>
        <v>18</v>
      </c>
      <c r="L111">
        <f>Table1[[#This Row],[Year-Round Beds]]</f>
        <v>18</v>
      </c>
      <c r="M111">
        <f>Table1[[#This Row],[O/V Beds]]</f>
        <v>0</v>
      </c>
      <c r="N111">
        <f>Table1[[#This Row],[Pit Count]]</f>
        <v>12</v>
      </c>
      <c r="O111">
        <f>Table1[[#This Row],[Total Beds]]</f>
        <v>18</v>
      </c>
      <c r="P111" t="str">
        <f>Table1[[#This Row],[HMIS Participating]]</f>
        <v>Yes</v>
      </c>
      <c r="Q111">
        <f>Table1[[#This Row],[Victim Service Provider]]</f>
        <v>0</v>
      </c>
      <c r="R111" t="str">
        <f>Table1[[#This Row],[Target Population]]</f>
        <v>NA</v>
      </c>
      <c r="S111">
        <f>Table1[[#This Row],[federalFundingOtherSpecify]]</f>
        <v>0</v>
      </c>
      <c r="T111" t="str">
        <f>Table1[[#This Row],[Bed Type]]</f>
        <v>Facility</v>
      </c>
      <c r="U111" t="str">
        <f>Table1[[#This Row],[address1]]</f>
        <v>240 S. Caldwell St.</v>
      </c>
      <c r="V111">
        <f>Table1[[#This Row],[address2]]</f>
        <v>0</v>
      </c>
      <c r="W111" t="str">
        <f>Table1[[#This Row],[city]]</f>
        <v>Brevard</v>
      </c>
      <c r="X111" t="str">
        <f>Table1[[#This Row],[state]]</f>
        <v>NC</v>
      </c>
      <c r="Y111">
        <f>Table1[[#This Row],[zip]]</f>
        <v>28712</v>
      </c>
      <c r="Z111">
        <f>Table1[[#This Row],[Total Seasonal Beds]]</f>
        <v>0</v>
      </c>
    </row>
    <row r="112" spans="2:26" x14ac:dyDescent="0.35">
      <c r="B112" t="str">
        <f>Table1[[#This Row],[CoC]]</f>
        <v>North Carolina Balance of State CoC</v>
      </c>
      <c r="C112" t="str">
        <f>_xlfn.XLOOKUP(Table2[[#This Row],[HMIS Project ID]],'region ref'!A:A,'region ref'!C:C,"",0)</f>
        <v>Region 05</v>
      </c>
      <c r="D112" t="str">
        <f>_xlfn.XLOOKUP(Table2[[#This Row],[HMIS Project ID]],'region ref'!A:A,'region ref'!B:B,"",0)</f>
        <v>Cabarrus</v>
      </c>
      <c r="E112" t="str">
        <f>Table1[[#This Row],[Organization Name]]</f>
        <v>Cabarrus Cooperative Christian Ministry - Cabarrus County</v>
      </c>
      <c r="F112" t="str">
        <f>Table1[[#This Row],[Project Name]]</f>
        <v>Cabarrus Cooperative Christian Ministry - Cabarrus County - Mothers and Children's - TH - Private</v>
      </c>
      <c r="G112">
        <f>Table1[[#This Row],[HMIS Project ID]]</f>
        <v>5042</v>
      </c>
      <c r="H112" t="str">
        <f>Table1[[#This Row],[Project Type]]</f>
        <v>TH</v>
      </c>
      <c r="I112">
        <f>Table1[[#This Row],[Beds HH w/ Children]]</f>
        <v>19</v>
      </c>
      <c r="J112">
        <f>Table1[[#This Row],[Units HH w/ Children]]</f>
        <v>7</v>
      </c>
      <c r="K112">
        <f>Table1[[#This Row],[Beds HH w/o Children]]</f>
        <v>3</v>
      </c>
      <c r="L112">
        <f>Table1[[#This Row],[Year-Round Beds]]</f>
        <v>22</v>
      </c>
      <c r="M112">
        <f>Table1[[#This Row],[O/V Beds]]</f>
        <v>0</v>
      </c>
      <c r="N112">
        <f>Table1[[#This Row],[Pit Count]]</f>
        <v>10</v>
      </c>
      <c r="O112">
        <f>Table1[[#This Row],[Total Beds]]</f>
        <v>22</v>
      </c>
      <c r="P112" t="str">
        <f>Table1[[#This Row],[HMIS Participating]]</f>
        <v>No</v>
      </c>
      <c r="Q112">
        <f>Table1[[#This Row],[Victim Service Provider]]</f>
        <v>0</v>
      </c>
      <c r="R112" t="str">
        <f>Table1[[#This Row],[Target Population]]</f>
        <v>NA</v>
      </c>
      <c r="S112" t="str">
        <f>Table1[[#This Row],[federalFundingOtherSpecify]]</f>
        <v>Local</v>
      </c>
      <c r="T112">
        <f>Table1[[#This Row],[Bed Type]]</f>
        <v>0</v>
      </c>
      <c r="U112" t="str">
        <f>Table1[[#This Row],[address1]]</f>
        <v>274 Spring St NW</v>
      </c>
      <c r="V112">
        <f>Table1[[#This Row],[address2]]</f>
        <v>0</v>
      </c>
      <c r="W112" t="str">
        <f>Table1[[#This Row],[city]]</f>
        <v>Concord</v>
      </c>
      <c r="X112" t="str">
        <f>Table1[[#This Row],[state]]</f>
        <v>NC</v>
      </c>
      <c r="Y112">
        <f>Table1[[#This Row],[zip]]</f>
        <v>28025</v>
      </c>
      <c r="Z112">
        <f>Table1[[#This Row],[Total Seasonal Beds]]</f>
        <v>0</v>
      </c>
    </row>
    <row r="113" spans="2:26" x14ac:dyDescent="0.35">
      <c r="B113" t="str">
        <f>Table1[[#This Row],[CoC]]</f>
        <v>North Carolina Balance of State CoC</v>
      </c>
      <c r="C113" t="str">
        <f>_xlfn.XLOOKUP(Table2[[#This Row],[HMIS Project ID]],'region ref'!A:A,'region ref'!C:C,"",0)</f>
        <v>Region 05</v>
      </c>
      <c r="D113" t="str">
        <f>_xlfn.XLOOKUP(Table2[[#This Row],[HMIS Project ID]],'region ref'!A:A,'region ref'!B:B,"",0)</f>
        <v>Cabarrus</v>
      </c>
      <c r="E113" t="str">
        <f>Table1[[#This Row],[Organization Name]]</f>
        <v>Cabarrus Cooperative Christian Ministry - Cabarrus County</v>
      </c>
      <c r="F113" t="str">
        <f>Table1[[#This Row],[Project Name]]</f>
        <v>Cabarrus Cooperative Christian Ministry - Cabarrus County - The Annex - ES - Private</v>
      </c>
      <c r="G113">
        <f>Table1[[#This Row],[HMIS Project ID]]</f>
        <v>5043</v>
      </c>
      <c r="H113" t="str">
        <f>Table1[[#This Row],[Project Type]]</f>
        <v>ES</v>
      </c>
      <c r="I113">
        <f>Table1[[#This Row],[Beds HH w/ Children]]</f>
        <v>19</v>
      </c>
      <c r="J113">
        <f>Table1[[#This Row],[Units HH w/ Children]]</f>
        <v>4</v>
      </c>
      <c r="K113">
        <f>Table1[[#This Row],[Beds HH w/o Children]]</f>
        <v>1</v>
      </c>
      <c r="L113">
        <f>Table1[[#This Row],[Year-Round Beds]]</f>
        <v>20</v>
      </c>
      <c r="M113">
        <f>Table1[[#This Row],[O/V Beds]]</f>
        <v>0</v>
      </c>
      <c r="N113">
        <f>Table1[[#This Row],[Pit Count]]</f>
        <v>8</v>
      </c>
      <c r="O113">
        <f>Table1[[#This Row],[Total Beds]]</f>
        <v>20</v>
      </c>
      <c r="P113" t="str">
        <f>Table1[[#This Row],[HMIS Participating]]</f>
        <v>No</v>
      </c>
      <c r="Q113">
        <f>Table1[[#This Row],[Victim Service Provider]]</f>
        <v>0</v>
      </c>
      <c r="R113" t="str">
        <f>Table1[[#This Row],[Target Population]]</f>
        <v>NA</v>
      </c>
      <c r="S113">
        <f>Table1[[#This Row],[federalFundingOtherSpecify]]</f>
        <v>0</v>
      </c>
      <c r="T113" t="str">
        <f>Table1[[#This Row],[Bed Type]]</f>
        <v>Facility</v>
      </c>
      <c r="U113" t="str">
        <f>Table1[[#This Row],[address1]]</f>
        <v>769 Sunderland Rd</v>
      </c>
      <c r="V113">
        <f>Table1[[#This Row],[address2]]</f>
        <v>0</v>
      </c>
      <c r="W113" t="str">
        <f>Table1[[#This Row],[city]]</f>
        <v>Concord</v>
      </c>
      <c r="X113" t="str">
        <f>Table1[[#This Row],[state]]</f>
        <v>NC</v>
      </c>
      <c r="Y113">
        <f>Table1[[#This Row],[zip]]</f>
        <v>28027</v>
      </c>
      <c r="Z113">
        <f>Table1[[#This Row],[Total Seasonal Beds]]</f>
        <v>0</v>
      </c>
    </row>
    <row r="114" spans="2:26" x14ac:dyDescent="0.35">
      <c r="B114" t="str">
        <f>Table1[[#This Row],[CoC]]</f>
        <v>North Carolina Balance of State CoC</v>
      </c>
      <c r="C114" t="str">
        <f>_xlfn.XLOOKUP(Table2[[#This Row],[HMIS Project ID]],'region ref'!A:A,'region ref'!C:C,"",0)</f>
        <v>Region 06</v>
      </c>
      <c r="D114">
        <f>_xlfn.XLOOKUP(Table2[[#This Row],[HMIS Project ID]],'region ref'!A:A,'region ref'!B:B,"",0)</f>
        <v>0</v>
      </c>
      <c r="E114" t="str">
        <f>Table1[[#This Row],[Organization Name]]</f>
        <v>Rockingham County Help for Homeless - Rockingham County</v>
      </c>
      <c r="F114" t="str">
        <f>Table1[[#This Row],[Project Name]]</f>
        <v>Rockingham County Help for Homeless - Rockingham County - Permanent Supportive Housing - PSH - HUD</v>
      </c>
      <c r="G114">
        <f>Table1[[#This Row],[HMIS Project ID]]</f>
        <v>5057</v>
      </c>
      <c r="H114" t="str">
        <f>Table1[[#This Row],[Project Type]]</f>
        <v>PSH</v>
      </c>
      <c r="I114">
        <f>Table1[[#This Row],[Beds HH w/ Children]]</f>
        <v>18</v>
      </c>
      <c r="J114">
        <f>Table1[[#This Row],[Units HH w/ Children]]</f>
        <v>5</v>
      </c>
      <c r="K114">
        <f>Table1[[#This Row],[Beds HH w/o Children]]</f>
        <v>14</v>
      </c>
      <c r="L114">
        <f>Table1[[#This Row],[Year-Round Beds]]</f>
        <v>32</v>
      </c>
      <c r="M114">
        <f>Table1[[#This Row],[O/V Beds]]</f>
        <v>0</v>
      </c>
      <c r="N114">
        <f>Table1[[#This Row],[Pit Count]]</f>
        <v>32</v>
      </c>
      <c r="O114">
        <f>Table1[[#This Row],[Total Beds]]</f>
        <v>32</v>
      </c>
      <c r="P114" t="str">
        <f>Table1[[#This Row],[HMIS Participating]]</f>
        <v>Yes</v>
      </c>
      <c r="Q114">
        <f>Table1[[#This Row],[Victim Service Provider]]</f>
        <v>0</v>
      </c>
      <c r="R114" t="str">
        <f>Table1[[#This Row],[Target Population]]</f>
        <v>NA</v>
      </c>
      <c r="S114">
        <f>Table1[[#This Row],[federalFundingOtherSpecify]]</f>
        <v>0</v>
      </c>
      <c r="T114">
        <f>Table1[[#This Row],[Bed Type]]</f>
        <v>0</v>
      </c>
      <c r="U114" t="str">
        <f>Table1[[#This Row],[address1]]</f>
        <v>110 N Franklin Street</v>
      </c>
      <c r="V114">
        <f>Table1[[#This Row],[address2]]</f>
        <v>0</v>
      </c>
      <c r="W114" t="str">
        <f>Table1[[#This Row],[city]]</f>
        <v>Madison</v>
      </c>
      <c r="X114" t="str">
        <f>Table1[[#This Row],[state]]</f>
        <v>NC</v>
      </c>
      <c r="Y114">
        <f>Table1[[#This Row],[zip]]</f>
        <v>27288</v>
      </c>
      <c r="Z114">
        <f>Table1[[#This Row],[Total Seasonal Beds]]</f>
        <v>0</v>
      </c>
    </row>
    <row r="115" spans="2:26" x14ac:dyDescent="0.35">
      <c r="B115" t="str">
        <f>Table1[[#This Row],[CoC]]</f>
        <v>North Carolina Balance of State CoC</v>
      </c>
      <c r="C115" t="str">
        <f>_xlfn.XLOOKUP(Table2[[#This Row],[HMIS Project ID]],'region ref'!A:A,'region ref'!C:C,"",0)</f>
        <v>Multi</v>
      </c>
      <c r="D115">
        <f>_xlfn.XLOOKUP(Table2[[#This Row],[HMIS Project ID]],'region ref'!A:A,'region ref'!B:B,"",0)</f>
        <v>0</v>
      </c>
      <c r="E115" t="str">
        <f>Table1[[#This Row],[Organization Name]]</f>
        <v>Partners BHM Northern - Multiple BoS Counties</v>
      </c>
      <c r="F115" t="str">
        <f>Table1[[#This Row],[Project Name]]</f>
        <v>Partners BHM - Multiple BoS Counties - PSH - HUD</v>
      </c>
      <c r="G115">
        <f>Table1[[#This Row],[HMIS Project ID]]</f>
        <v>5061</v>
      </c>
      <c r="H115" t="str">
        <f>Table1[[#This Row],[Project Type]]</f>
        <v>PSH</v>
      </c>
      <c r="I115">
        <f>Table1[[#This Row],[Beds HH w/ Children]]</f>
        <v>2</v>
      </c>
      <c r="J115">
        <f>Table1[[#This Row],[Units HH w/ Children]]</f>
        <v>1</v>
      </c>
      <c r="K115">
        <f>Table1[[#This Row],[Beds HH w/o Children]]</f>
        <v>28</v>
      </c>
      <c r="L115">
        <f>Table1[[#This Row],[Year-Round Beds]]</f>
        <v>30</v>
      </c>
      <c r="M115">
        <f>Table1[[#This Row],[O/V Beds]]</f>
        <v>0</v>
      </c>
      <c r="N115">
        <f>Table1[[#This Row],[Pit Count]]</f>
        <v>30</v>
      </c>
      <c r="O115">
        <f>Table1[[#This Row],[Total Beds]]</f>
        <v>30</v>
      </c>
      <c r="P115" t="str">
        <f>Table1[[#This Row],[HMIS Participating]]</f>
        <v>Yes</v>
      </c>
      <c r="Q115">
        <f>Table1[[#This Row],[Victim Service Provider]]</f>
        <v>0</v>
      </c>
      <c r="R115" t="str">
        <f>Table1[[#This Row],[Target Population]]</f>
        <v>NA</v>
      </c>
      <c r="S115">
        <f>Table1[[#This Row],[federalFundingOtherSpecify]]</f>
        <v>0</v>
      </c>
      <c r="T115">
        <f>Table1[[#This Row],[Bed Type]]</f>
        <v>0</v>
      </c>
      <c r="U115" t="str">
        <f>Table1[[#This Row],[address1]]</f>
        <v>200 Elkin Business Park Dr</v>
      </c>
      <c r="V115">
        <f>Table1[[#This Row],[address2]]</f>
        <v>0</v>
      </c>
      <c r="W115" t="str">
        <f>Table1[[#This Row],[city]]</f>
        <v>Elkin</v>
      </c>
      <c r="X115" t="str">
        <f>Table1[[#This Row],[state]]</f>
        <v>NC</v>
      </c>
      <c r="Y115">
        <f>Table1[[#This Row],[zip]]</f>
        <v>28621</v>
      </c>
      <c r="Z115">
        <f>Table1[[#This Row],[Total Seasonal Beds]]</f>
        <v>0</v>
      </c>
    </row>
    <row r="116" spans="2:26" x14ac:dyDescent="0.35">
      <c r="B116" t="str">
        <f>Table1[[#This Row],[CoC]]</f>
        <v>North Carolina Balance of State CoC</v>
      </c>
      <c r="C116" t="str">
        <f>_xlfn.XLOOKUP(Table2[[#This Row],[HMIS Project ID]],'region ref'!A:A,'region ref'!C:C,"",0)</f>
        <v>Region 01</v>
      </c>
      <c r="D116">
        <f>_xlfn.XLOOKUP(Table2[[#This Row],[HMIS Project ID]],'region ref'!A:A,'region ref'!B:B,"",0)</f>
        <v>0</v>
      </c>
      <c r="E116" t="str">
        <f>Table1[[#This Row],[Organization Name]]</f>
        <v>Vaya Health - Jackson County</v>
      </c>
      <c r="F116" t="str">
        <f>Table1[[#This Row],[Project Name]]</f>
        <v>Vaya Health - Multiple BoS Counties - Central Combo 2011 - PSH - HUD</v>
      </c>
      <c r="G116">
        <f>Table1[[#This Row],[HMIS Project ID]]</f>
        <v>5102</v>
      </c>
      <c r="H116" t="str">
        <f>Table1[[#This Row],[Project Type]]</f>
        <v>PSH</v>
      </c>
      <c r="I116">
        <f>Table1[[#This Row],[Beds HH w/ Children]]</f>
        <v>58</v>
      </c>
      <c r="J116">
        <f>Table1[[#This Row],[Units HH w/ Children]]</f>
        <v>19</v>
      </c>
      <c r="K116">
        <f>Table1[[#This Row],[Beds HH w/o Children]]</f>
        <v>41</v>
      </c>
      <c r="L116">
        <f>Table1[[#This Row],[Year-Round Beds]]</f>
        <v>99</v>
      </c>
      <c r="M116">
        <f>Table1[[#This Row],[O/V Beds]]</f>
        <v>0</v>
      </c>
      <c r="N116">
        <f>Table1[[#This Row],[Pit Count]]</f>
        <v>99</v>
      </c>
      <c r="O116">
        <f>Table1[[#This Row],[Total Beds]]</f>
        <v>99</v>
      </c>
      <c r="P116" t="str">
        <f>Table1[[#This Row],[HMIS Participating]]</f>
        <v>Yes</v>
      </c>
      <c r="Q116">
        <f>Table1[[#This Row],[Victim Service Provider]]</f>
        <v>0</v>
      </c>
      <c r="R116" t="str">
        <f>Table1[[#This Row],[Target Population]]</f>
        <v>NA</v>
      </c>
      <c r="S116">
        <f>Table1[[#This Row],[federalFundingOtherSpecify]]</f>
        <v>0</v>
      </c>
      <c r="T116">
        <f>Table1[[#This Row],[Bed Type]]</f>
        <v>0</v>
      </c>
      <c r="U116" t="str">
        <f>Table1[[#This Row],[address1]]</f>
        <v>200 Ridgefield Court, Suite 218</v>
      </c>
      <c r="V116">
        <f>Table1[[#This Row],[address2]]</f>
        <v>0</v>
      </c>
      <c r="W116" t="str">
        <f>Table1[[#This Row],[city]]</f>
        <v>Asheville</v>
      </c>
      <c r="X116" t="str">
        <f>Table1[[#This Row],[state]]</f>
        <v>NC</v>
      </c>
      <c r="Y116">
        <f>Table1[[#This Row],[zip]]</f>
        <v>28752</v>
      </c>
      <c r="Z116">
        <f>Table1[[#This Row],[Total Seasonal Beds]]</f>
        <v>0</v>
      </c>
    </row>
    <row r="117" spans="2:26" x14ac:dyDescent="0.35">
      <c r="B117" t="str">
        <f>Table1[[#This Row],[CoC]]</f>
        <v>North Carolina Balance of State CoC</v>
      </c>
      <c r="C117" t="str">
        <f>_xlfn.XLOOKUP(Table2[[#This Row],[HMIS Project ID]],'region ref'!A:A,'region ref'!C:C,"",0)</f>
        <v>Region 12</v>
      </c>
      <c r="D117">
        <f>_xlfn.XLOOKUP(Table2[[#This Row],[HMIS Project ID]],'region ref'!A:A,'region ref'!B:B,"",0)</f>
        <v>0</v>
      </c>
      <c r="E117" t="str">
        <f>Table1[[#This Row],[Organization Name]]</f>
        <v>Pitt County Community Development - Pitt County</v>
      </c>
      <c r="F117" t="str">
        <f>Table1[[#This Row],[Project Name]]</f>
        <v>Pitt County Community Development - Pitt County - Rapid ReHousing - RRH - State ESG</v>
      </c>
      <c r="G117">
        <f>Table1[[#This Row],[HMIS Project ID]]</f>
        <v>5251</v>
      </c>
      <c r="H117" t="str">
        <f>Table1[[#This Row],[Project Type]]</f>
        <v>RRH</v>
      </c>
      <c r="I117">
        <f>Table1[[#This Row],[Beds HH w/ Children]]</f>
        <v>0</v>
      </c>
      <c r="J117">
        <f>Table1[[#This Row],[Units HH w/ Children]]</f>
        <v>0</v>
      </c>
      <c r="K117">
        <f>Table1[[#This Row],[Beds HH w/o Children]]</f>
        <v>2</v>
      </c>
      <c r="L117">
        <f>Table1[[#This Row],[Year-Round Beds]]</f>
        <v>2</v>
      </c>
      <c r="M117">
        <f>Table1[[#This Row],[O/V Beds]]</f>
        <v>0</v>
      </c>
      <c r="N117">
        <f>Table1[[#This Row],[Pit Count]]</f>
        <v>0</v>
      </c>
      <c r="O117">
        <f>Table1[[#This Row],[Total Beds]]</f>
        <v>2</v>
      </c>
      <c r="P117" t="str">
        <f>Table1[[#This Row],[HMIS Participating]]</f>
        <v>Yes</v>
      </c>
      <c r="Q117">
        <f>Table1[[#This Row],[Victim Service Provider]]</f>
        <v>0</v>
      </c>
      <c r="R117" t="str">
        <f>Table1[[#This Row],[Target Population]]</f>
        <v>NA</v>
      </c>
      <c r="S117">
        <f>Table1[[#This Row],[federalFundingOtherSpecify]]</f>
        <v>0</v>
      </c>
      <c r="T117">
        <f>Table1[[#This Row],[Bed Type]]</f>
        <v>0</v>
      </c>
      <c r="U117" t="str">
        <f>Table1[[#This Row],[address1]]</f>
        <v>1717 W. 5th Street, Greeville, NC 27834</v>
      </c>
      <c r="V117">
        <f>Table1[[#This Row],[address2]]</f>
        <v>0</v>
      </c>
      <c r="W117" t="str">
        <f>Table1[[#This Row],[city]]</f>
        <v>Greenville</v>
      </c>
      <c r="X117" t="str">
        <f>Table1[[#This Row],[state]]</f>
        <v>NC</v>
      </c>
      <c r="Y117">
        <f>Table1[[#This Row],[zip]]</f>
        <v>27834</v>
      </c>
      <c r="Z117">
        <f>Table1[[#This Row],[Total Seasonal Beds]]</f>
        <v>0</v>
      </c>
    </row>
    <row r="118" spans="2:26" x14ac:dyDescent="0.35">
      <c r="B118" t="str">
        <f>Table1[[#This Row],[CoC]]</f>
        <v>North Carolina Balance of State CoC</v>
      </c>
      <c r="C118" t="str">
        <f>_xlfn.XLOOKUP(Table2[[#This Row],[HMIS Project ID]],'region ref'!A:A,'region ref'!C:C,"",0)</f>
        <v>Region 12</v>
      </c>
      <c r="D118">
        <f>_xlfn.XLOOKUP(Table2[[#This Row],[HMIS Project ID]],'region ref'!A:A,'region ref'!B:B,"",0)</f>
        <v>0</v>
      </c>
      <c r="E118" t="str">
        <f>Table1[[#This Row],[Organization Name]]</f>
        <v>Pitt County Community Development - Pitt County</v>
      </c>
      <c r="F118" t="str">
        <f>Table1[[#This Row],[Project Name]]</f>
        <v>Pitt County Community Development - Pitt County - Rapid ReHousing - RRH - State ESG</v>
      </c>
      <c r="G118">
        <f>Table1[[#This Row],[HMIS Project ID]]</f>
        <v>5251</v>
      </c>
      <c r="H118" t="str">
        <f>Table1[[#This Row],[Project Type]]</f>
        <v>RRH</v>
      </c>
      <c r="I118">
        <f>Table1[[#This Row],[Beds HH w/ Children]]</f>
        <v>0</v>
      </c>
      <c r="J118">
        <f>Table1[[#This Row],[Units HH w/ Children]]</f>
        <v>0</v>
      </c>
      <c r="K118">
        <f>Table1[[#This Row],[Beds HH w/o Children]]</f>
        <v>7</v>
      </c>
      <c r="L118">
        <f>Table1[[#This Row],[Year-Round Beds]]</f>
        <v>7</v>
      </c>
      <c r="M118">
        <f>Table1[[#This Row],[O/V Beds]]</f>
        <v>0</v>
      </c>
      <c r="N118">
        <f>Table1[[#This Row],[Pit Count]]</f>
        <v>7</v>
      </c>
      <c r="O118">
        <f>Table1[[#This Row],[Total Beds]]</f>
        <v>7</v>
      </c>
      <c r="P118" t="str">
        <f>Table1[[#This Row],[HMIS Participating]]</f>
        <v>Yes</v>
      </c>
      <c r="Q118">
        <f>Table1[[#This Row],[Victim Service Provider]]</f>
        <v>0</v>
      </c>
      <c r="R118" t="str">
        <f>Table1[[#This Row],[Target Population]]</f>
        <v>NA</v>
      </c>
      <c r="S118">
        <f>Table1[[#This Row],[federalFundingOtherSpecify]]</f>
        <v>0</v>
      </c>
      <c r="T118">
        <f>Table1[[#This Row],[Bed Type]]</f>
        <v>0</v>
      </c>
      <c r="U118" t="str">
        <f>Table1[[#This Row],[address1]]</f>
        <v>1717 W. 5th Street, Greeville, NC 27834</v>
      </c>
      <c r="V118">
        <f>Table1[[#This Row],[address2]]</f>
        <v>0</v>
      </c>
      <c r="W118" t="str">
        <f>Table1[[#This Row],[city]]</f>
        <v>Greenville</v>
      </c>
      <c r="X118" t="str">
        <f>Table1[[#This Row],[state]]</f>
        <v>NC</v>
      </c>
      <c r="Y118">
        <f>Table1[[#This Row],[zip]]</f>
        <v>27834</v>
      </c>
      <c r="Z118">
        <f>Table1[[#This Row],[Total Seasonal Beds]]</f>
        <v>0</v>
      </c>
    </row>
    <row r="119" spans="2:26" x14ac:dyDescent="0.35">
      <c r="B119" t="str">
        <f>Table1[[#This Row],[CoC]]</f>
        <v>North Carolina Balance of State CoC</v>
      </c>
      <c r="C119" t="str">
        <f>_xlfn.XLOOKUP(Table2[[#This Row],[HMIS Project ID]],'region ref'!A:A,'region ref'!C:C,"",0)</f>
        <v>Region 12</v>
      </c>
      <c r="D119">
        <f>_xlfn.XLOOKUP(Table2[[#This Row],[HMIS Project ID]],'region ref'!A:A,'region ref'!B:B,"",0)</f>
        <v>0</v>
      </c>
      <c r="E119" t="str">
        <f>Table1[[#This Row],[Organization Name]]</f>
        <v>Greenville Housing Authority - Pitt County</v>
      </c>
      <c r="F119" t="str">
        <f>Table1[[#This Row],[Project Name]]</f>
        <v>Greenville Housing Authority - Multiple BoS Counties - Project Hope PSH - HUD</v>
      </c>
      <c r="G119">
        <f>Table1[[#This Row],[HMIS Project ID]]</f>
        <v>5256</v>
      </c>
      <c r="H119" t="str">
        <f>Table1[[#This Row],[Project Type]]</f>
        <v>PSH</v>
      </c>
      <c r="I119">
        <f>Table1[[#This Row],[Beds HH w/ Children]]</f>
        <v>38</v>
      </c>
      <c r="J119">
        <f>Table1[[#This Row],[Units HH w/ Children]]</f>
        <v>10</v>
      </c>
      <c r="K119">
        <f>Table1[[#This Row],[Beds HH w/o Children]]</f>
        <v>22</v>
      </c>
      <c r="L119">
        <f>Table1[[#This Row],[Year-Round Beds]]</f>
        <v>60</v>
      </c>
      <c r="M119">
        <f>Table1[[#This Row],[O/V Beds]]</f>
        <v>0</v>
      </c>
      <c r="N119">
        <f>Table1[[#This Row],[Pit Count]]</f>
        <v>60</v>
      </c>
      <c r="O119">
        <f>Table1[[#This Row],[Total Beds]]</f>
        <v>60</v>
      </c>
      <c r="P119" t="str">
        <f>Table1[[#This Row],[HMIS Participating]]</f>
        <v>Yes</v>
      </c>
      <c r="Q119">
        <f>Table1[[#This Row],[Victim Service Provider]]</f>
        <v>0</v>
      </c>
      <c r="R119" t="str">
        <f>Table1[[#This Row],[Target Population]]</f>
        <v>NA</v>
      </c>
      <c r="S119">
        <f>Table1[[#This Row],[federalFundingOtherSpecify]]</f>
        <v>0</v>
      </c>
      <c r="T119">
        <f>Table1[[#This Row],[Bed Type]]</f>
        <v>0</v>
      </c>
      <c r="U119">
        <f>Table1[[#This Row],[address1]]</f>
        <v>0</v>
      </c>
      <c r="V119">
        <f>Table1[[#This Row],[address2]]</f>
        <v>0</v>
      </c>
      <c r="W119" t="str">
        <f>Table1[[#This Row],[city]]</f>
        <v>Greenville</v>
      </c>
      <c r="X119" t="str">
        <f>Table1[[#This Row],[state]]</f>
        <v>NC</v>
      </c>
      <c r="Y119">
        <f>Table1[[#This Row],[zip]]</f>
        <v>27834</v>
      </c>
      <c r="Z119">
        <f>Table1[[#This Row],[Total Seasonal Beds]]</f>
        <v>0</v>
      </c>
    </row>
    <row r="120" spans="2:26" x14ac:dyDescent="0.35">
      <c r="B120" t="str">
        <f>Table1[[#This Row],[CoC]]</f>
        <v>North Carolina Balance of State CoC</v>
      </c>
      <c r="C120" t="str">
        <f>_xlfn.XLOOKUP(Table2[[#This Row],[HMIS Project ID]],'region ref'!A:A,'region ref'!C:C,"",0)</f>
        <v>Multi</v>
      </c>
      <c r="D120">
        <f>_xlfn.XLOOKUP(Table2[[#This Row],[HMIS Project ID]],'region ref'!A:A,'region ref'!B:B,"",0)</f>
        <v>0</v>
      </c>
      <c r="E120" t="str">
        <f>Table1[[#This Row],[Organization Name]]</f>
        <v>Trillium (formerly Eastpointe) - Multiple BoS Counties</v>
      </c>
      <c r="F120" t="str">
        <f>Table1[[#This Row],[Project Name]]</f>
        <v>Eastpointe - Multiple BoS Counties - Shelter Plus Care III - PSH - HUD</v>
      </c>
      <c r="G120">
        <f>Table1[[#This Row],[HMIS Project ID]]</f>
        <v>5286</v>
      </c>
      <c r="H120" t="str">
        <f>Table1[[#This Row],[Project Type]]</f>
        <v>PSH</v>
      </c>
      <c r="I120">
        <f>Table1[[#This Row],[Beds HH w/ Children]]</f>
        <v>22</v>
      </c>
      <c r="J120">
        <f>Table1[[#This Row],[Units HH w/ Children]]</f>
        <v>6</v>
      </c>
      <c r="K120">
        <f>Table1[[#This Row],[Beds HH w/o Children]]</f>
        <v>23</v>
      </c>
      <c r="L120">
        <f>Table1[[#This Row],[Year-Round Beds]]</f>
        <v>45</v>
      </c>
      <c r="M120">
        <f>Table1[[#This Row],[O/V Beds]]</f>
        <v>0</v>
      </c>
      <c r="N120">
        <f>Table1[[#This Row],[Pit Count]]</f>
        <v>45</v>
      </c>
      <c r="O120">
        <f>Table1[[#This Row],[Total Beds]]</f>
        <v>45</v>
      </c>
      <c r="P120" t="str">
        <f>Table1[[#This Row],[HMIS Participating]]</f>
        <v>Yes</v>
      </c>
      <c r="Q120">
        <f>Table1[[#This Row],[Victim Service Provider]]</f>
        <v>0</v>
      </c>
      <c r="R120" t="str">
        <f>Table1[[#This Row],[Target Population]]</f>
        <v>NA</v>
      </c>
      <c r="S120">
        <f>Table1[[#This Row],[federalFundingOtherSpecify]]</f>
        <v>0</v>
      </c>
      <c r="T120">
        <f>Table1[[#This Row],[Bed Type]]</f>
        <v>0</v>
      </c>
      <c r="U120" t="str">
        <f>Table1[[#This Row],[address1]]</f>
        <v>500 Nash Medical Arts Mall</v>
      </c>
      <c r="V120">
        <f>Table1[[#This Row],[address2]]</f>
        <v>0</v>
      </c>
      <c r="W120" t="str">
        <f>Table1[[#This Row],[city]]</f>
        <v>Rocky Mount</v>
      </c>
      <c r="X120" t="str">
        <f>Table1[[#This Row],[state]]</f>
        <v>NC</v>
      </c>
      <c r="Y120">
        <f>Table1[[#This Row],[zip]]</f>
        <v>27530</v>
      </c>
      <c r="Z120">
        <f>Table1[[#This Row],[Total Seasonal Beds]]</f>
        <v>0</v>
      </c>
    </row>
    <row r="121" spans="2:26" x14ac:dyDescent="0.35">
      <c r="B121" t="str">
        <f>Table1[[#This Row],[CoC]]</f>
        <v>North Carolina Balance of State CoC</v>
      </c>
      <c r="C121" t="str">
        <f>_xlfn.XLOOKUP(Table2[[#This Row],[HMIS Project ID]],'region ref'!A:A,'region ref'!C:C,"",0)</f>
        <v>Region 02</v>
      </c>
      <c r="D121">
        <f>_xlfn.XLOOKUP(Table2[[#This Row],[HMIS Project ID]],'region ref'!A:A,'region ref'!B:B,"",0)</f>
        <v>0</v>
      </c>
      <c r="E121" t="str">
        <f>Table1[[#This Row],[Organization Name]]</f>
        <v>The Haven of Transylvania County - Transylvania County</v>
      </c>
      <c r="F121" t="str">
        <f>Table1[[#This Row],[Project Name]]</f>
        <v>The Haven of Transylvania County - Transylvania County - RRH - State ESG</v>
      </c>
      <c r="G121">
        <f>Table1[[#This Row],[HMIS Project ID]]</f>
        <v>5366</v>
      </c>
      <c r="H121" t="str">
        <f>Table1[[#This Row],[Project Type]]</f>
        <v>RRH</v>
      </c>
      <c r="I121">
        <f>Table1[[#This Row],[Beds HH w/ Children]]</f>
        <v>0</v>
      </c>
      <c r="J121">
        <f>Table1[[#This Row],[Units HH w/ Children]]</f>
        <v>0</v>
      </c>
      <c r="K121">
        <f>Table1[[#This Row],[Beds HH w/o Children]]</f>
        <v>0</v>
      </c>
      <c r="L121">
        <f>Table1[[#This Row],[Year-Round Beds]]</f>
        <v>0</v>
      </c>
      <c r="M121">
        <f>Table1[[#This Row],[O/V Beds]]</f>
        <v>0</v>
      </c>
      <c r="N121">
        <f>Table1[[#This Row],[Pit Count]]</f>
        <v>0</v>
      </c>
      <c r="O121">
        <f>Table1[[#This Row],[Total Beds]]</f>
        <v>0</v>
      </c>
      <c r="P121" t="str">
        <f>Table1[[#This Row],[HMIS Participating]]</f>
        <v>Yes</v>
      </c>
      <c r="Q121">
        <f>Table1[[#This Row],[Victim Service Provider]]</f>
        <v>0</v>
      </c>
      <c r="R121" t="str">
        <f>Table1[[#This Row],[Target Population]]</f>
        <v>NA</v>
      </c>
      <c r="S121">
        <f>Table1[[#This Row],[federalFundingOtherSpecify]]</f>
        <v>0</v>
      </c>
      <c r="T121">
        <f>Table1[[#This Row],[Bed Type]]</f>
        <v>0</v>
      </c>
      <c r="U121" t="str">
        <f>Table1[[#This Row],[address1]]</f>
        <v>240 S. Caldwell St.</v>
      </c>
      <c r="V121">
        <f>Table1[[#This Row],[address2]]</f>
        <v>0</v>
      </c>
      <c r="W121" t="str">
        <f>Table1[[#This Row],[city]]</f>
        <v>Brevard</v>
      </c>
      <c r="X121" t="str">
        <f>Table1[[#This Row],[state]]</f>
        <v>NC</v>
      </c>
      <c r="Y121">
        <f>Table1[[#This Row],[zip]]</f>
        <v>28712</v>
      </c>
      <c r="Z121">
        <f>Table1[[#This Row],[Total Seasonal Beds]]</f>
        <v>0</v>
      </c>
    </row>
    <row r="122" spans="2:26" x14ac:dyDescent="0.35">
      <c r="B122" t="str">
        <f>Table1[[#This Row],[CoC]]</f>
        <v>North Carolina Balance of State CoC</v>
      </c>
      <c r="C122" t="s">
        <v>157</v>
      </c>
      <c r="D122">
        <f>_xlfn.XLOOKUP(Table2[[#This Row],[HMIS Project ID]],'region ref'!A:A,'region ref'!B:B,"",0)</f>
        <v>0</v>
      </c>
      <c r="E122" t="str">
        <f>Table1[[#This Row],[Organization Name]]</f>
        <v>Volunteers of America Carolinas - Multiple BoS Counties</v>
      </c>
      <c r="F122" t="str">
        <f>Table1[[#This Row],[Project Name]]</f>
        <v>VoAC - Multiple BoS Counties - Priority 2 (BoS) RR - SSVF</v>
      </c>
      <c r="G122">
        <f>Table1[[#This Row],[HMIS Project ID]]</f>
        <v>5451</v>
      </c>
      <c r="H122" t="str">
        <f>Table1[[#This Row],[Project Type]]</f>
        <v>RRH</v>
      </c>
      <c r="I122">
        <f>Table1[[#This Row],[Beds HH w/ Children]]</f>
        <v>54</v>
      </c>
      <c r="J122">
        <f>Table1[[#This Row],[Units HH w/ Children]]</f>
        <v>18</v>
      </c>
      <c r="K122">
        <f>Table1[[#This Row],[Beds HH w/o Children]]</f>
        <v>103</v>
      </c>
      <c r="L122">
        <f>Table1[[#This Row],[Year-Round Beds]]</f>
        <v>157</v>
      </c>
      <c r="M122">
        <f>Table1[[#This Row],[O/V Beds]]</f>
        <v>0</v>
      </c>
      <c r="N122">
        <f>Table1[[#This Row],[Pit Count]]</f>
        <v>157</v>
      </c>
      <c r="O122">
        <f>Table1[[#This Row],[Total Beds]]</f>
        <v>157</v>
      </c>
      <c r="P122" t="str">
        <f>Table1[[#This Row],[HMIS Participating]]</f>
        <v>Yes</v>
      </c>
      <c r="Q122">
        <f>Table1[[#This Row],[Victim Service Provider]]</f>
        <v>0</v>
      </c>
      <c r="R122" t="str">
        <f>Table1[[#This Row],[Target Population]]</f>
        <v>NA</v>
      </c>
      <c r="S122">
        <f>Table1[[#This Row],[federalFundingOtherSpecify]]</f>
        <v>0</v>
      </c>
      <c r="T122">
        <f>Table1[[#This Row],[Bed Type]]</f>
        <v>0</v>
      </c>
      <c r="U122" t="str">
        <f>Table1[[#This Row],[address1]]</f>
        <v>3710 University Drive, St#218</v>
      </c>
      <c r="V122">
        <f>Table1[[#This Row],[address2]]</f>
        <v>0</v>
      </c>
      <c r="W122" t="str">
        <f>Table1[[#This Row],[city]]</f>
        <v>Durham</v>
      </c>
      <c r="X122" t="str">
        <f>Table1[[#This Row],[state]]</f>
        <v>NC</v>
      </c>
      <c r="Y122">
        <f>Table1[[#This Row],[zip]]</f>
        <v>27804</v>
      </c>
      <c r="Z122">
        <f>Table1[[#This Row],[Total Seasonal Beds]]</f>
        <v>0</v>
      </c>
    </row>
    <row r="123" spans="2:26" x14ac:dyDescent="0.35">
      <c r="B123" t="str">
        <f>Table1[[#This Row],[CoC]]</f>
        <v>North Carolina Balance of State CoC</v>
      </c>
      <c r="C123" t="str">
        <f>_xlfn.XLOOKUP(Table2[[#This Row],[HMIS Project ID]],'region ref'!A:A,'region ref'!C:C,"",0)</f>
        <v>Region 09</v>
      </c>
      <c r="D123" t="str">
        <f>_xlfn.XLOOKUP(Table2[[#This Row],[HMIS Project ID]],'region ref'!A:A,'region ref'!B:B,"",0)</f>
        <v>Halifax</v>
      </c>
      <c r="E123" t="str">
        <f>Table1[[#This Row],[Organization Name]]</f>
        <v>Union Mission - Halifax County</v>
      </c>
      <c r="F123" t="str">
        <f>Table1[[#This Row],[Project Name]]</f>
        <v>Union Mission - Halifax County - Emergency Shelter - ES - Private</v>
      </c>
      <c r="G123">
        <f>Table1[[#This Row],[HMIS Project ID]]</f>
        <v>5480</v>
      </c>
      <c r="H123" t="str">
        <f>Table1[[#This Row],[Project Type]]</f>
        <v>ES</v>
      </c>
      <c r="I123">
        <f>Table1[[#This Row],[Beds HH w/ Children]]</f>
        <v>0</v>
      </c>
      <c r="J123">
        <f>Table1[[#This Row],[Units HH w/ Children]]</f>
        <v>0</v>
      </c>
      <c r="K123">
        <f>Table1[[#This Row],[Beds HH w/o Children]]</f>
        <v>11</v>
      </c>
      <c r="L123">
        <f>Table1[[#This Row],[Year-Round Beds]]</f>
        <v>11</v>
      </c>
      <c r="M123">
        <f>Table1[[#This Row],[O/V Beds]]</f>
        <v>0</v>
      </c>
      <c r="N123">
        <f>Table1[[#This Row],[Pit Count]]</f>
        <v>4</v>
      </c>
      <c r="O123">
        <f>Table1[[#This Row],[Total Beds]]</f>
        <v>11</v>
      </c>
      <c r="P123" t="str">
        <f>Table1[[#This Row],[HMIS Participating]]</f>
        <v>No</v>
      </c>
      <c r="Q123">
        <f>Table1[[#This Row],[Victim Service Provider]]</f>
        <v>0</v>
      </c>
      <c r="R123" t="str">
        <f>Table1[[#This Row],[Target Population]]</f>
        <v>NA</v>
      </c>
      <c r="S123">
        <f>Table1[[#This Row],[federalFundingOtherSpecify]]</f>
        <v>0</v>
      </c>
      <c r="T123" t="str">
        <f>Table1[[#This Row],[Bed Type]]</f>
        <v>Facility</v>
      </c>
      <c r="U123" t="str">
        <f>Table1[[#This Row],[address1]]</f>
        <v>1310 Roanoke Avenue</v>
      </c>
      <c r="V123">
        <f>Table1[[#This Row],[address2]]</f>
        <v>0</v>
      </c>
      <c r="W123" t="str">
        <f>Table1[[#This Row],[city]]</f>
        <v>Roanoke Rapids</v>
      </c>
      <c r="X123" t="str">
        <f>Table1[[#This Row],[state]]</f>
        <v>NC</v>
      </c>
      <c r="Y123">
        <f>Table1[[#This Row],[zip]]</f>
        <v>27870</v>
      </c>
      <c r="Z123">
        <f>Table1[[#This Row],[Total Seasonal Beds]]</f>
        <v>0</v>
      </c>
    </row>
    <row r="124" spans="2:26" x14ac:dyDescent="0.35">
      <c r="B124" t="str">
        <f>Table1[[#This Row],[CoC]]</f>
        <v>North Carolina Balance of State CoC</v>
      </c>
      <c r="C124" t="str">
        <f>_xlfn.XLOOKUP(Table2[[#This Row],[HMIS Project ID]],'region ref'!A:A,'region ref'!C:C,"",0)</f>
        <v>Region 06</v>
      </c>
      <c r="D124">
        <f>_xlfn.XLOOKUP(Table2[[#This Row],[HMIS Project ID]],'region ref'!A:A,'region ref'!B:B,"",0)</f>
        <v>0</v>
      </c>
      <c r="E124" t="str">
        <f>Table1[[#This Row],[Organization Name]]</f>
        <v>Home of Refuge Outreach - Rockingham County</v>
      </c>
      <c r="F124" t="str">
        <f>Table1[[#This Row],[Project Name]]</f>
        <v>Home of Refuge Outreach - Rockingham County - Seasonal Shelter - ES - Private</v>
      </c>
      <c r="G124">
        <f>Table1[[#This Row],[HMIS Project ID]]</f>
        <v>5493</v>
      </c>
      <c r="H124" t="str">
        <f>Table1[[#This Row],[Project Type]]</f>
        <v>ES</v>
      </c>
      <c r="I124">
        <f>Table1[[#This Row],[Beds HH w/ Children]]</f>
        <v>0</v>
      </c>
      <c r="J124">
        <f>Table1[[#This Row],[Units HH w/ Children]]</f>
        <v>0</v>
      </c>
      <c r="K124">
        <f>Table1[[#This Row],[Beds HH w/o Children]]</f>
        <v>0</v>
      </c>
      <c r="L124">
        <f>Table1[[#This Row],[Year-Round Beds]]</f>
        <v>0</v>
      </c>
      <c r="M124">
        <f>Table1[[#This Row],[O/V Beds]]</f>
        <v>0</v>
      </c>
      <c r="N124">
        <f>Table1[[#This Row],[Pit Count]]</f>
        <v>2</v>
      </c>
      <c r="O124">
        <f>Table1[[#This Row],[Total Beds]]</f>
        <v>30</v>
      </c>
      <c r="P124" t="str">
        <f>Table1[[#This Row],[HMIS Participating]]</f>
        <v>Yes</v>
      </c>
      <c r="Q124">
        <f>Table1[[#This Row],[Victim Service Provider]]</f>
        <v>0</v>
      </c>
      <c r="R124" t="str">
        <f>Table1[[#This Row],[Target Population]]</f>
        <v>NA</v>
      </c>
      <c r="S124" t="str">
        <f>Table1[[#This Row],[federalFundingOtherSpecify]]</f>
        <v>Private/Local</v>
      </c>
      <c r="T124" t="str">
        <f>Table1[[#This Row],[Bed Type]]</f>
        <v>Facility</v>
      </c>
      <c r="U124" t="str">
        <f>Table1[[#This Row],[address1]]</f>
        <v>205 N. Main St</v>
      </c>
      <c r="V124">
        <f>Table1[[#This Row],[address2]]</f>
        <v>0</v>
      </c>
      <c r="W124" t="str">
        <f>Table1[[#This Row],[city]]</f>
        <v>Eden</v>
      </c>
      <c r="X124" t="str">
        <f>Table1[[#This Row],[state]]</f>
        <v>NC</v>
      </c>
      <c r="Y124">
        <f>Table1[[#This Row],[zip]]</f>
        <v>27288</v>
      </c>
      <c r="Z124">
        <f>Table1[[#This Row],[Total Seasonal Beds]]</f>
        <v>30</v>
      </c>
    </row>
    <row r="125" spans="2:26" x14ac:dyDescent="0.35">
      <c r="B125" t="str">
        <f>Table1[[#This Row],[CoC]]</f>
        <v>North Carolina Balance of State CoC</v>
      </c>
      <c r="C125" t="str">
        <f>_xlfn.XLOOKUP(Table2[[#This Row],[HMIS Project ID]],'region ref'!A:A,'region ref'!C:C,"",0)</f>
        <v>Multi</v>
      </c>
      <c r="D125">
        <f>_xlfn.XLOOKUP(Table2[[#This Row],[HMIS Project ID]],'region ref'!A:A,'region ref'!B:B,"",0)</f>
        <v>0</v>
      </c>
      <c r="E125" t="str">
        <f>Table1[[#This Row],[Organization Name]]</f>
        <v>Asheville Buncombe Community Christian Ministries - Multiple BoS Counties</v>
      </c>
      <c r="F125" t="str">
        <f>Table1[[#This Row],[Project Name]]</f>
        <v>Asheville Buncombe Community Christian Ministries - Multiple BoS Counties - Rapid Rehousing - SSVF</v>
      </c>
      <c r="G125">
        <f>Table1[[#This Row],[HMIS Project ID]]</f>
        <v>5533</v>
      </c>
      <c r="H125" t="str">
        <f>Table1[[#This Row],[Project Type]]</f>
        <v>RRH</v>
      </c>
      <c r="I125">
        <f>Table1[[#This Row],[Beds HH w/ Children]]</f>
        <v>0</v>
      </c>
      <c r="J125">
        <f>Table1[[#This Row],[Units HH w/ Children]]</f>
        <v>0</v>
      </c>
      <c r="K125">
        <f>Table1[[#This Row],[Beds HH w/o Children]]</f>
        <v>69</v>
      </c>
      <c r="L125">
        <f>Table1[[#This Row],[Year-Round Beds]]</f>
        <v>69</v>
      </c>
      <c r="M125">
        <f>Table1[[#This Row],[O/V Beds]]</f>
        <v>0</v>
      </c>
      <c r="N125">
        <f>Table1[[#This Row],[Pit Count]]</f>
        <v>69</v>
      </c>
      <c r="O125">
        <f>Table1[[#This Row],[Total Beds]]</f>
        <v>69</v>
      </c>
      <c r="P125" t="str">
        <f>Table1[[#This Row],[HMIS Participating]]</f>
        <v>Yes</v>
      </c>
      <c r="Q125">
        <f>Table1[[#This Row],[Victim Service Provider]]</f>
        <v>0</v>
      </c>
      <c r="R125" t="str">
        <f>Table1[[#This Row],[Target Population]]</f>
        <v>NA</v>
      </c>
      <c r="S125">
        <f>Table1[[#This Row],[federalFundingOtherSpecify]]</f>
        <v>0</v>
      </c>
      <c r="T125">
        <f>Table1[[#This Row],[Bed Type]]</f>
        <v>0</v>
      </c>
      <c r="U125" t="str">
        <f>Table1[[#This Row],[address1]]</f>
        <v>20 20th Street</v>
      </c>
      <c r="V125">
        <f>Table1[[#This Row],[address2]]</f>
        <v>0</v>
      </c>
      <c r="W125" t="str">
        <f>Table1[[#This Row],[city]]</f>
        <v>Asheville</v>
      </c>
      <c r="X125" t="str">
        <f>Table1[[#This Row],[state]]</f>
        <v>NC</v>
      </c>
      <c r="Y125">
        <f>Table1[[#This Row],[zip]]</f>
        <v>28715</v>
      </c>
      <c r="Z125">
        <f>Table1[[#This Row],[Total Seasonal Beds]]</f>
        <v>0</v>
      </c>
    </row>
    <row r="126" spans="2:26" x14ac:dyDescent="0.35">
      <c r="B126" t="str">
        <f>Table1[[#This Row],[CoC]]</f>
        <v>North Carolina Balance of State CoC</v>
      </c>
      <c r="C126" t="str">
        <f>_xlfn.XLOOKUP(Table2[[#This Row],[HMIS Project ID]],'region ref'!A:A,'region ref'!C:C,"",0)</f>
        <v>Region 05</v>
      </c>
      <c r="D126">
        <f>_xlfn.XLOOKUP(Table2[[#This Row],[HMIS Project ID]],'region ref'!A:A,'region ref'!B:B,"",0)</f>
        <v>0</v>
      </c>
      <c r="E126" t="str">
        <f>Table1[[#This Row],[Organization Name]]</f>
        <v>Rowan Helping Ministries - Rowan County</v>
      </c>
      <c r="F126" t="str">
        <f>Table1[[#This Row],[Project Name]]</f>
        <v>Rowan Helping Ministries - Rowan County - VA Community Contract - ES - VA</v>
      </c>
      <c r="G126">
        <f>Table1[[#This Row],[HMIS Project ID]]</f>
        <v>5541</v>
      </c>
      <c r="H126" t="str">
        <f>Table1[[#This Row],[Project Type]]</f>
        <v>ES</v>
      </c>
      <c r="I126">
        <f>Table1[[#This Row],[Beds HH w/ Children]]</f>
        <v>0</v>
      </c>
      <c r="J126">
        <f>Table1[[#This Row],[Units HH w/ Children]]</f>
        <v>0</v>
      </c>
      <c r="K126">
        <f>Table1[[#This Row],[Beds HH w/o Children]]</f>
        <v>14</v>
      </c>
      <c r="L126">
        <f>Table1[[#This Row],[Year-Round Beds]]</f>
        <v>14</v>
      </c>
      <c r="M126">
        <f>Table1[[#This Row],[O/V Beds]]</f>
        <v>0</v>
      </c>
      <c r="N126">
        <f>Table1[[#This Row],[Pit Count]]</f>
        <v>13</v>
      </c>
      <c r="O126">
        <f>Table1[[#This Row],[Total Beds]]</f>
        <v>14</v>
      </c>
      <c r="P126" t="str">
        <f>Table1[[#This Row],[HMIS Participating]]</f>
        <v>Yes</v>
      </c>
      <c r="Q126">
        <f>Table1[[#This Row],[Victim Service Provider]]</f>
        <v>0</v>
      </c>
      <c r="R126" t="str">
        <f>Table1[[#This Row],[Target Population]]</f>
        <v>NA</v>
      </c>
      <c r="S126">
        <f>Table1[[#This Row],[federalFundingOtherSpecify]]</f>
        <v>0</v>
      </c>
      <c r="T126" t="str">
        <f>Table1[[#This Row],[Bed Type]]</f>
        <v>Facility</v>
      </c>
      <c r="U126" t="str">
        <f>Table1[[#This Row],[address1]]</f>
        <v>217 North Long Street</v>
      </c>
      <c r="V126">
        <f>Table1[[#This Row],[address2]]</f>
        <v>0</v>
      </c>
      <c r="W126" t="str">
        <f>Table1[[#This Row],[city]]</f>
        <v>Salisbury</v>
      </c>
      <c r="X126" t="str">
        <f>Table1[[#This Row],[state]]</f>
        <v>NC</v>
      </c>
      <c r="Y126">
        <f>Table1[[#This Row],[zip]]</f>
        <v>28144</v>
      </c>
      <c r="Z126">
        <f>Table1[[#This Row],[Total Seasonal Beds]]</f>
        <v>0</v>
      </c>
    </row>
    <row r="127" spans="2:26" x14ac:dyDescent="0.35">
      <c r="B127" t="str">
        <f>Table1[[#This Row],[CoC]]</f>
        <v>North Carolina Balance of State CoC</v>
      </c>
      <c r="C127" t="str">
        <f>_xlfn.XLOOKUP(Table2[[#This Row],[HMIS Project ID]],'region ref'!A:A,'region ref'!C:C,"",0)</f>
        <v>Region 09</v>
      </c>
      <c r="D127" t="str">
        <f>_xlfn.XLOOKUP(Table2[[#This Row],[HMIS Project ID]],'region ref'!A:A,'region ref'!B:B,"",0)</f>
        <v>Vance</v>
      </c>
      <c r="E127" t="str">
        <f>Table1[[#This Row],[Organization Name]]</f>
        <v>Community Partners of Hope - Vance County</v>
      </c>
      <c r="F127" t="str">
        <f>Table1[[#This Row],[Project Name]]</f>
        <v>Community Partners of Hope - Vance County - Men's Shelter - Private</v>
      </c>
      <c r="G127">
        <f>Table1[[#This Row],[HMIS Project ID]]</f>
        <v>5570</v>
      </c>
      <c r="H127" t="str">
        <f>Table1[[#This Row],[Project Type]]</f>
        <v>ES</v>
      </c>
      <c r="I127">
        <f>Table1[[#This Row],[Beds HH w/ Children]]</f>
        <v>0</v>
      </c>
      <c r="J127">
        <f>Table1[[#This Row],[Units HH w/ Children]]</f>
        <v>0</v>
      </c>
      <c r="K127">
        <f>Table1[[#This Row],[Beds HH w/o Children]]</f>
        <v>16</v>
      </c>
      <c r="L127">
        <f>Table1[[#This Row],[Year-Round Beds]]</f>
        <v>16</v>
      </c>
      <c r="M127">
        <f>Table1[[#This Row],[O/V Beds]]</f>
        <v>0</v>
      </c>
      <c r="N127">
        <f>Table1[[#This Row],[Pit Count]]</f>
        <v>14</v>
      </c>
      <c r="O127">
        <f>Table1[[#This Row],[Total Beds]]</f>
        <v>16</v>
      </c>
      <c r="P127" t="str">
        <f>Table1[[#This Row],[HMIS Participating]]</f>
        <v>No</v>
      </c>
      <c r="Q127">
        <f>Table1[[#This Row],[Victim Service Provider]]</f>
        <v>0</v>
      </c>
      <c r="R127" t="str">
        <f>Table1[[#This Row],[Target Population]]</f>
        <v>NA</v>
      </c>
      <c r="S127">
        <f>Table1[[#This Row],[federalFundingOtherSpecify]]</f>
        <v>0</v>
      </c>
      <c r="T127" t="str">
        <f>Table1[[#This Row],[Bed Type]]</f>
        <v>Facility</v>
      </c>
      <c r="U127" t="str">
        <f>Table1[[#This Row],[address1]]</f>
        <v>P.O. Box 1791</v>
      </c>
      <c r="V127">
        <f>Table1[[#This Row],[address2]]</f>
        <v>0</v>
      </c>
      <c r="W127" t="str">
        <f>Table1[[#This Row],[city]]</f>
        <v>Henderson</v>
      </c>
      <c r="X127" t="str">
        <f>Table1[[#This Row],[state]]</f>
        <v>NC</v>
      </c>
      <c r="Y127">
        <f>Table1[[#This Row],[zip]]</f>
        <v>27536</v>
      </c>
      <c r="Z127">
        <f>Table1[[#This Row],[Total Seasonal Beds]]</f>
        <v>0</v>
      </c>
    </row>
    <row r="128" spans="2:26" x14ac:dyDescent="0.35">
      <c r="B128" t="str">
        <f>Table1[[#This Row],[CoC]]</f>
        <v>North Carolina Balance of State CoC</v>
      </c>
      <c r="C128" t="str">
        <f>_xlfn.XLOOKUP(Table2[[#This Row],[HMIS Project ID]],'region ref'!A:A,'region ref'!C:C,"",0)</f>
        <v>Region 13</v>
      </c>
      <c r="D128" t="str">
        <f>_xlfn.XLOOKUP(Table2[[#This Row],[HMIS Project ID]],'region ref'!A:A,'region ref'!B:B,"",0)</f>
        <v>Carteret</v>
      </c>
      <c r="E128" t="str">
        <f>Table1[[#This Row],[Organization Name]]</f>
        <v>Family Promise of Carteret County - Carteret County</v>
      </c>
      <c r="F128" t="str">
        <f>Table1[[#This Row],[Project Name]]</f>
        <v>Family Promise of Carteret County - Carteret County - Emergency Shelter - ES - Private</v>
      </c>
      <c r="G128">
        <f>Table1[[#This Row],[HMIS Project ID]]</f>
        <v>5577</v>
      </c>
      <c r="H128" t="str">
        <f>Table1[[#This Row],[Project Type]]</f>
        <v>ES</v>
      </c>
      <c r="I128">
        <f>Table1[[#This Row],[Beds HH w/ Children]]</f>
        <v>17</v>
      </c>
      <c r="J128">
        <f>Table1[[#This Row],[Units HH w/ Children]]</f>
        <v>5</v>
      </c>
      <c r="K128">
        <f>Table1[[#This Row],[Beds HH w/o Children]]</f>
        <v>0</v>
      </c>
      <c r="L128">
        <f>Table1[[#This Row],[Year-Round Beds]]</f>
        <v>17</v>
      </c>
      <c r="M128">
        <f>Table1[[#This Row],[O/V Beds]]</f>
        <v>0</v>
      </c>
      <c r="N128">
        <f>Table1[[#This Row],[Pit Count]]</f>
        <v>17</v>
      </c>
      <c r="O128">
        <f>Table1[[#This Row],[Total Beds]]</f>
        <v>17</v>
      </c>
      <c r="P128" t="str">
        <f>Table1[[#This Row],[HMIS Participating]]</f>
        <v>No</v>
      </c>
      <c r="Q128">
        <f>Table1[[#This Row],[Victim Service Provider]]</f>
        <v>0</v>
      </c>
      <c r="R128" t="str">
        <f>Table1[[#This Row],[Target Population]]</f>
        <v>NA</v>
      </c>
      <c r="S128">
        <f>Table1[[#This Row],[federalFundingOtherSpecify]]</f>
        <v>0</v>
      </c>
      <c r="T128" t="str">
        <f>Table1[[#This Row],[Bed Type]]</f>
        <v>Facility</v>
      </c>
      <c r="U128" t="str">
        <f>Table1[[#This Row],[address1]]</f>
        <v>1500 Arendell St</v>
      </c>
      <c r="V128">
        <f>Table1[[#This Row],[address2]]</f>
        <v>0</v>
      </c>
      <c r="W128" t="str">
        <f>Table1[[#This Row],[city]]</f>
        <v>Morehead City</v>
      </c>
      <c r="X128" t="str">
        <f>Table1[[#This Row],[state]]</f>
        <v>NC</v>
      </c>
      <c r="Y128">
        <f>Table1[[#This Row],[zip]]</f>
        <v>28557</v>
      </c>
      <c r="Z128">
        <f>Table1[[#This Row],[Total Seasonal Beds]]</f>
        <v>0</v>
      </c>
    </row>
    <row r="129" spans="2:26" x14ac:dyDescent="0.35">
      <c r="B129" t="str">
        <f>Table1[[#This Row],[CoC]]</f>
        <v>North Carolina Balance of State CoC</v>
      </c>
      <c r="C129" t="str">
        <f>_xlfn.XLOOKUP(Table2[[#This Row],[HMIS Project ID]],'region ref'!A:A,'region ref'!C:C,"",0)</f>
        <v>Region 09</v>
      </c>
      <c r="D129" t="str">
        <f>_xlfn.XLOOKUP(Table2[[#This Row],[HMIS Project ID]],'region ref'!A:A,'region ref'!B:B,"",0)</f>
        <v>Halifax</v>
      </c>
      <c r="E129" t="str">
        <f>Table1[[#This Row],[Organization Name]]</f>
        <v>Hannah's Place - Halifax County</v>
      </c>
      <c r="F129" t="str">
        <f>Table1[[#This Row],[Project Name]]</f>
        <v>Hannah's Place - Halifax County - DV Shelter - ES - Private</v>
      </c>
      <c r="G129">
        <f>Table1[[#This Row],[HMIS Project ID]]</f>
        <v>5578</v>
      </c>
      <c r="H129" t="str">
        <f>Table1[[#This Row],[Project Type]]</f>
        <v>ES</v>
      </c>
      <c r="I129">
        <f>Table1[[#This Row],[Beds HH w/ Children]]</f>
        <v>3</v>
      </c>
      <c r="J129">
        <f>Table1[[#This Row],[Units HH w/ Children]]</f>
        <v>1</v>
      </c>
      <c r="K129">
        <f>Table1[[#This Row],[Beds HH w/o Children]]</f>
        <v>5</v>
      </c>
      <c r="L129">
        <f>Table1[[#This Row],[Year-Round Beds]]</f>
        <v>8</v>
      </c>
      <c r="M129">
        <f>Table1[[#This Row],[O/V Beds]]</f>
        <v>0</v>
      </c>
      <c r="N129">
        <f>Table1[[#This Row],[Pit Count]]</f>
        <v>3</v>
      </c>
      <c r="O129">
        <f>Table1[[#This Row],[Total Beds]]</f>
        <v>8</v>
      </c>
      <c r="P129" t="str">
        <f>Table1[[#This Row],[HMIS Participating]]</f>
        <v>No</v>
      </c>
      <c r="Q129" t="str">
        <f>Table1[[#This Row],[Victim Service Provider]]</f>
        <v>VSP</v>
      </c>
      <c r="R129" t="str">
        <f>Table1[[#This Row],[Target Population]]</f>
        <v>DV</v>
      </c>
      <c r="S129" t="str">
        <f>Table1[[#This Row],[federalFundingOtherSpecify]]</f>
        <v>FVPSA, GCC</v>
      </c>
      <c r="T129" t="str">
        <f>Table1[[#This Row],[Bed Type]]</f>
        <v>Facility</v>
      </c>
      <c r="U129" t="str">
        <f>Table1[[#This Row],[address1]]</f>
        <v>P.O. Box 1392</v>
      </c>
      <c r="V129">
        <f>Table1[[#This Row],[address2]]</f>
        <v>0</v>
      </c>
      <c r="W129" t="str">
        <f>Table1[[#This Row],[city]]</f>
        <v>Roanoke Rapids</v>
      </c>
      <c r="X129" t="str">
        <f>Table1[[#This Row],[state]]</f>
        <v>NC</v>
      </c>
      <c r="Y129">
        <f>Table1[[#This Row],[zip]]</f>
        <v>27870</v>
      </c>
      <c r="Z129">
        <f>Table1[[#This Row],[Total Seasonal Beds]]</f>
        <v>0</v>
      </c>
    </row>
    <row r="130" spans="2:26" x14ac:dyDescent="0.35">
      <c r="B130" t="str">
        <f>Table1[[#This Row],[CoC]]</f>
        <v>North Carolina Balance of State CoC</v>
      </c>
      <c r="C130" t="str">
        <f>_xlfn.XLOOKUP(Table2[[#This Row],[HMIS Project ID]],'region ref'!A:A,'region ref'!C:C,"",0)</f>
        <v>Region 02</v>
      </c>
      <c r="D130" t="str">
        <f>_xlfn.XLOOKUP(Table2[[#This Row],[HMIS Project ID]],'region ref'!A:A,'region ref'!B:B,"",0)</f>
        <v>Polk</v>
      </c>
      <c r="E130" t="str">
        <f>Table1[[#This Row],[Organization Name]]</f>
        <v>Steps to Hope - Polk County</v>
      </c>
      <c r="F130" t="str">
        <f>Table1[[#This Row],[Project Name]]</f>
        <v>Steps to Hope - Polk County - DV/SA Shelter - ES - Private</v>
      </c>
      <c r="G130">
        <f>Table1[[#This Row],[HMIS Project ID]]</f>
        <v>5581</v>
      </c>
      <c r="H130" t="str">
        <f>Table1[[#This Row],[Project Type]]</f>
        <v>ES</v>
      </c>
      <c r="I130">
        <f>Table1[[#This Row],[Beds HH w/ Children]]</f>
        <v>5</v>
      </c>
      <c r="J130">
        <f>Table1[[#This Row],[Units HH w/ Children]]</f>
        <v>2</v>
      </c>
      <c r="K130">
        <f>Table1[[#This Row],[Beds HH w/o Children]]</f>
        <v>4</v>
      </c>
      <c r="L130">
        <f>Table1[[#This Row],[Year-Round Beds]]</f>
        <v>9</v>
      </c>
      <c r="M130">
        <f>Table1[[#This Row],[O/V Beds]]</f>
        <v>0</v>
      </c>
      <c r="N130">
        <f>Table1[[#This Row],[Pit Count]]</f>
        <v>4</v>
      </c>
      <c r="O130">
        <f>Table1[[#This Row],[Total Beds]]</f>
        <v>9</v>
      </c>
      <c r="P130" t="str">
        <f>Table1[[#This Row],[HMIS Participating]]</f>
        <v>Comparable</v>
      </c>
      <c r="Q130">
        <f>Table1[[#This Row],[Victim Service Provider]]</f>
        <v>0</v>
      </c>
      <c r="R130" t="str">
        <f>Table1[[#This Row],[Target Population]]</f>
        <v>DV</v>
      </c>
      <c r="S130">
        <f>Table1[[#This Row],[federalFundingOtherSpecify]]</f>
        <v>0</v>
      </c>
      <c r="T130" t="str">
        <f>Table1[[#This Row],[Bed Type]]</f>
        <v>Facility</v>
      </c>
      <c r="U130" t="str">
        <f>Table1[[#This Row],[address1]]</f>
        <v>60 Ward St</v>
      </c>
      <c r="V130">
        <f>Table1[[#This Row],[address2]]</f>
        <v>0</v>
      </c>
      <c r="W130" t="str">
        <f>Table1[[#This Row],[city]]</f>
        <v>Columbus</v>
      </c>
      <c r="X130" t="str">
        <f>Table1[[#This Row],[state]]</f>
        <v>NC</v>
      </c>
      <c r="Y130">
        <f>Table1[[#This Row],[zip]]</f>
        <v>28722</v>
      </c>
      <c r="Z130">
        <f>Table1[[#This Row],[Total Seasonal Beds]]</f>
        <v>0</v>
      </c>
    </row>
    <row r="131" spans="2:26" x14ac:dyDescent="0.35">
      <c r="B131" t="str">
        <f>Table1[[#This Row],[CoC]]</f>
        <v>North Carolina Balance of State CoC</v>
      </c>
      <c r="C131" t="str">
        <f>_xlfn.XLOOKUP(Table2[[#This Row],[HMIS Project ID]],'region ref'!A:A,'region ref'!C:C,"",0)</f>
        <v>Region 02</v>
      </c>
      <c r="D131">
        <f>_xlfn.XLOOKUP(Table2[[#This Row],[HMIS Project ID]],'region ref'!A:A,'region ref'!B:B,"",0)</f>
        <v>0</v>
      </c>
      <c r="E131" t="str">
        <f>Table1[[#This Row],[Organization Name]]</f>
        <v>The Haven of Transylvania County - Transylvania County</v>
      </c>
      <c r="F131" t="str">
        <f>Table1[[#This Row],[Project Name]]</f>
        <v>The Haven of Transylvania County - Transylvania County - Haven Family House - ES - State ESG</v>
      </c>
      <c r="G131">
        <f>Table1[[#This Row],[HMIS Project ID]]</f>
        <v>5701</v>
      </c>
      <c r="H131" t="str">
        <f>Table1[[#This Row],[Project Type]]</f>
        <v>ES</v>
      </c>
      <c r="I131">
        <f>Table1[[#This Row],[Beds HH w/ Children]]</f>
        <v>16</v>
      </c>
      <c r="J131">
        <f>Table1[[#This Row],[Units HH w/ Children]]</f>
        <v>4</v>
      </c>
      <c r="K131">
        <f>Table1[[#This Row],[Beds HH w/o Children]]</f>
        <v>0</v>
      </c>
      <c r="L131">
        <f>Table1[[#This Row],[Year-Round Beds]]</f>
        <v>16</v>
      </c>
      <c r="M131">
        <f>Table1[[#This Row],[O/V Beds]]</f>
        <v>0</v>
      </c>
      <c r="N131">
        <f>Table1[[#This Row],[Pit Count]]</f>
        <v>7</v>
      </c>
      <c r="O131">
        <f>Table1[[#This Row],[Total Beds]]</f>
        <v>16</v>
      </c>
      <c r="P131" t="str">
        <f>Table1[[#This Row],[HMIS Participating]]</f>
        <v>Yes</v>
      </c>
      <c r="Q131">
        <f>Table1[[#This Row],[Victim Service Provider]]</f>
        <v>0</v>
      </c>
      <c r="R131" t="str">
        <f>Table1[[#This Row],[Target Population]]</f>
        <v>NA</v>
      </c>
      <c r="S131">
        <f>Table1[[#This Row],[federalFundingOtherSpecify]]</f>
        <v>0</v>
      </c>
      <c r="T131" t="str">
        <f>Table1[[#This Row],[Bed Type]]</f>
        <v>Facility</v>
      </c>
      <c r="U131" t="str">
        <f>Table1[[#This Row],[address1]]</f>
        <v>126 Oakdale Street</v>
      </c>
      <c r="V131">
        <f>Table1[[#This Row],[address2]]</f>
        <v>0</v>
      </c>
      <c r="W131" t="str">
        <f>Table1[[#This Row],[city]]</f>
        <v>Brevard</v>
      </c>
      <c r="X131" t="str">
        <f>Table1[[#This Row],[state]]</f>
        <v>NC</v>
      </c>
      <c r="Y131">
        <f>Table1[[#This Row],[zip]]</f>
        <v>28712</v>
      </c>
      <c r="Z131">
        <f>Table1[[#This Row],[Total Seasonal Beds]]</f>
        <v>0</v>
      </c>
    </row>
    <row r="132" spans="2:26" x14ac:dyDescent="0.35">
      <c r="B132" t="str">
        <f>Table1[[#This Row],[CoC]]</f>
        <v>North Carolina Balance of State CoC</v>
      </c>
      <c r="C132" t="str">
        <f>_xlfn.XLOOKUP(Table2[[#This Row],[HMIS Project ID]],'region ref'!A:A,'region ref'!C:C,"",0)</f>
        <v>Region 03</v>
      </c>
      <c r="D132">
        <f>_xlfn.XLOOKUP(Table2[[#This Row],[HMIS Project ID]],'region ref'!A:A,'region ref'!B:B,"",0)</f>
        <v>0</v>
      </c>
      <c r="E132" t="str">
        <f>Table1[[#This Row],[Organization Name]]</f>
        <v>Family Care Center of Catawba Valley - Catawba County</v>
      </c>
      <c r="F132" t="str">
        <f>Table1[[#This Row],[Project Name]]</f>
        <v>Family Care Center of Catawba Valley - Catawba County - Transitional Housing - TH - Private</v>
      </c>
      <c r="G132">
        <f>Table1[[#This Row],[HMIS Project ID]]</f>
        <v>5783</v>
      </c>
      <c r="H132" t="str">
        <f>Table1[[#This Row],[Project Type]]</f>
        <v>TH</v>
      </c>
      <c r="I132">
        <f>Table1[[#This Row],[Beds HH w/ Children]]</f>
        <v>30</v>
      </c>
      <c r="J132">
        <f>Table1[[#This Row],[Units HH w/ Children]]</f>
        <v>7</v>
      </c>
      <c r="K132">
        <f>Table1[[#This Row],[Beds HH w/o Children]]</f>
        <v>0</v>
      </c>
      <c r="L132">
        <f>Table1[[#This Row],[Year-Round Beds]]</f>
        <v>30</v>
      </c>
      <c r="M132">
        <f>Table1[[#This Row],[O/V Beds]]</f>
        <v>0</v>
      </c>
      <c r="N132">
        <f>Table1[[#This Row],[Pit Count]]</f>
        <v>10</v>
      </c>
      <c r="O132">
        <f>Table1[[#This Row],[Total Beds]]</f>
        <v>30</v>
      </c>
      <c r="P132" t="str">
        <f>Table1[[#This Row],[HMIS Participating]]</f>
        <v>Yes</v>
      </c>
      <c r="Q132">
        <f>Table1[[#This Row],[Victim Service Provider]]</f>
        <v>0</v>
      </c>
      <c r="R132" t="str">
        <f>Table1[[#This Row],[Target Population]]</f>
        <v>NA</v>
      </c>
      <c r="S132">
        <f>Table1[[#This Row],[federalFundingOtherSpecify]]</f>
        <v>0</v>
      </c>
      <c r="T132">
        <f>Table1[[#This Row],[Bed Type]]</f>
        <v>0</v>
      </c>
      <c r="U132" t="str">
        <f>Table1[[#This Row],[address1]]</f>
        <v>2875 Highland Ave NE</v>
      </c>
      <c r="V132">
        <f>Table1[[#This Row],[address2]]</f>
        <v>0</v>
      </c>
      <c r="W132" t="str">
        <f>Table1[[#This Row],[city]]</f>
        <v>Hickory</v>
      </c>
      <c r="X132" t="str">
        <f>Table1[[#This Row],[state]]</f>
        <v>NC</v>
      </c>
      <c r="Y132">
        <f>Table1[[#This Row],[zip]]</f>
        <v>28601</v>
      </c>
      <c r="Z132">
        <f>Table1[[#This Row],[Total Seasonal Beds]]</f>
        <v>0</v>
      </c>
    </row>
    <row r="133" spans="2:26" x14ac:dyDescent="0.35">
      <c r="B133" t="str">
        <f>Table1[[#This Row],[CoC]]</f>
        <v>North Carolina Balance of State CoC</v>
      </c>
      <c r="C133" t="str">
        <f>_xlfn.XLOOKUP(Table2[[#This Row],[HMIS Project ID]],'region ref'!A:A,'region ref'!C:C,"",0)</f>
        <v>Region 07</v>
      </c>
      <c r="D133">
        <f>_xlfn.XLOOKUP(Table2[[#This Row],[HMIS Project ID]],'region ref'!A:A,'region ref'!B:B,"",0)</f>
        <v>0</v>
      </c>
      <c r="E133" t="str">
        <f>Table1[[#This Row],[Organization Name]]</f>
        <v>Johnston-Lee-Harnett Community Action - Multiple BoS Counties</v>
      </c>
      <c r="F133" t="str">
        <f>Table1[[#This Row],[Project Name]]</f>
        <v>Johnston-Lee-Harnett Community Action - Multiple BoS Counties - Rapid Rehousing - RRH - State ESG</v>
      </c>
      <c r="G133">
        <f>Table1[[#This Row],[HMIS Project ID]]</f>
        <v>5801</v>
      </c>
      <c r="H133" t="str">
        <f>Table1[[#This Row],[Project Type]]</f>
        <v>RRH</v>
      </c>
      <c r="I133">
        <f>Table1[[#This Row],[Beds HH w/ Children]]</f>
        <v>70</v>
      </c>
      <c r="J133">
        <f>Table1[[#This Row],[Units HH w/ Children]]</f>
        <v>19</v>
      </c>
      <c r="K133">
        <f>Table1[[#This Row],[Beds HH w/o Children]]</f>
        <v>11</v>
      </c>
      <c r="L133">
        <f>Table1[[#This Row],[Year-Round Beds]]</f>
        <v>81</v>
      </c>
      <c r="M133">
        <f>Table1[[#This Row],[O/V Beds]]</f>
        <v>0</v>
      </c>
      <c r="N133">
        <f>Table1[[#This Row],[Pit Count]]</f>
        <v>81</v>
      </c>
      <c r="O133">
        <f>Table1[[#This Row],[Total Beds]]</f>
        <v>81</v>
      </c>
      <c r="P133" t="str">
        <f>Table1[[#This Row],[HMIS Participating]]</f>
        <v>Yes</v>
      </c>
      <c r="Q133">
        <f>Table1[[#This Row],[Victim Service Provider]]</f>
        <v>0</v>
      </c>
      <c r="R133" t="str">
        <f>Table1[[#This Row],[Target Population]]</f>
        <v>NA</v>
      </c>
      <c r="S133">
        <f>Table1[[#This Row],[federalFundingOtherSpecify]]</f>
        <v>0</v>
      </c>
      <c r="T133">
        <f>Table1[[#This Row],[Bed Type]]</f>
        <v>0</v>
      </c>
      <c r="U133" t="str">
        <f>Table1[[#This Row],[address1]]</f>
        <v>PO Drawer 711</v>
      </c>
      <c r="V133">
        <f>Table1[[#This Row],[address2]]</f>
        <v>0</v>
      </c>
      <c r="W133" t="str">
        <f>Table1[[#This Row],[city]]</f>
        <v>Smithfield</v>
      </c>
      <c r="X133" t="str">
        <f>Table1[[#This Row],[state]]</f>
        <v>NC</v>
      </c>
      <c r="Y133">
        <f>Table1[[#This Row],[zip]]</f>
        <v>27577</v>
      </c>
      <c r="Z133">
        <f>Table1[[#This Row],[Total Seasonal Beds]]</f>
        <v>0</v>
      </c>
    </row>
    <row r="134" spans="2:26" x14ac:dyDescent="0.35">
      <c r="B134" t="str">
        <f>Table1[[#This Row],[CoC]]</f>
        <v>North Carolina Balance of State CoC</v>
      </c>
      <c r="C134" t="str">
        <f>_xlfn.XLOOKUP(Table2[[#This Row],[HMIS Project ID]],'region ref'!A:A,'region ref'!C:C,"",0)</f>
        <v>Region 10</v>
      </c>
      <c r="D134">
        <f>_xlfn.XLOOKUP(Table2[[#This Row],[HMIS Project ID]],'region ref'!A:A,'region ref'!B:B,"",0)</f>
        <v>0</v>
      </c>
      <c r="E134" t="str">
        <f>Table1[[#This Row],[Organization Name]]</f>
        <v>Hope Station - Wilson County</v>
      </c>
      <c r="F134" t="str">
        <f>Table1[[#This Row],[Project Name]]</f>
        <v>Hope Station - Wilson County - Rapid ReHousing - RRH - State ESG</v>
      </c>
      <c r="G134">
        <f>Table1[[#This Row],[HMIS Project ID]]</f>
        <v>5805</v>
      </c>
      <c r="H134" t="str">
        <f>Table1[[#This Row],[Project Type]]</f>
        <v>RRH</v>
      </c>
      <c r="I134">
        <f>Table1[[#This Row],[Beds HH w/ Children]]</f>
        <v>0</v>
      </c>
      <c r="J134">
        <f>Table1[[#This Row],[Units HH w/ Children]]</f>
        <v>0</v>
      </c>
      <c r="K134">
        <f>Table1[[#This Row],[Beds HH w/o Children]]</f>
        <v>10</v>
      </c>
      <c r="L134">
        <f>Table1[[#This Row],[Year-Round Beds]]</f>
        <v>10</v>
      </c>
      <c r="M134">
        <f>Table1[[#This Row],[O/V Beds]]</f>
        <v>0</v>
      </c>
      <c r="N134">
        <f>Table1[[#This Row],[Pit Count]]</f>
        <v>10</v>
      </c>
      <c r="O134">
        <f>Table1[[#This Row],[Total Beds]]</f>
        <v>10</v>
      </c>
      <c r="P134" t="str">
        <f>Table1[[#This Row],[HMIS Participating]]</f>
        <v>Yes</v>
      </c>
      <c r="Q134">
        <f>Table1[[#This Row],[Victim Service Provider]]</f>
        <v>0</v>
      </c>
      <c r="R134" t="str">
        <f>Table1[[#This Row],[Target Population]]</f>
        <v>NA</v>
      </c>
      <c r="S134">
        <f>Table1[[#This Row],[federalFundingOtherSpecify]]</f>
        <v>0</v>
      </c>
      <c r="T134">
        <f>Table1[[#This Row],[Bed Type]]</f>
        <v>0</v>
      </c>
      <c r="U134" t="str">
        <f>Table1[[#This Row],[address1]]</f>
        <v>309 Goldsboro Street East</v>
      </c>
      <c r="V134">
        <f>Table1[[#This Row],[address2]]</f>
        <v>0</v>
      </c>
      <c r="W134" t="str">
        <f>Table1[[#This Row],[city]]</f>
        <v>Wilson</v>
      </c>
      <c r="X134" t="str">
        <f>Table1[[#This Row],[state]]</f>
        <v>NC</v>
      </c>
      <c r="Y134">
        <f>Table1[[#This Row],[zip]]</f>
        <v>27893</v>
      </c>
      <c r="Z134">
        <f>Table1[[#This Row],[Total Seasonal Beds]]</f>
        <v>0</v>
      </c>
    </row>
    <row r="135" spans="2:26" x14ac:dyDescent="0.35">
      <c r="B135" t="str">
        <f>Table1[[#This Row],[CoC]]</f>
        <v>North Carolina Balance of State CoC</v>
      </c>
      <c r="C135" t="str">
        <f>_xlfn.XLOOKUP(Table2[[#This Row],[HMIS Project ID]],'region ref'!A:A,'region ref'!C:C,"",0)</f>
        <v>Region 04</v>
      </c>
      <c r="D135">
        <f>_xlfn.XLOOKUP(Table2[[#This Row],[HMIS Project ID]],'region ref'!A:A,'region ref'!B:B,"",0)</f>
        <v>0</v>
      </c>
      <c r="E135" t="str">
        <f>Table1[[#This Row],[Organization Name]]</f>
        <v>Diakonos, Inc. - Iredell County</v>
      </c>
      <c r="F135" t="str">
        <f>Table1[[#This Row],[Project Name]]</f>
        <v>Diakonos, Inc. - Multiple BoS Counties - DISSY Rapid Rehousing - RRH - State ESG</v>
      </c>
      <c r="G135">
        <f>Table1[[#This Row],[HMIS Project ID]]</f>
        <v>6057</v>
      </c>
      <c r="H135" t="str">
        <f>Table1[[#This Row],[Project Type]]</f>
        <v>RRH</v>
      </c>
      <c r="I135">
        <f>Table1[[#This Row],[Beds HH w/ Children]]</f>
        <v>11</v>
      </c>
      <c r="J135">
        <f>Table1[[#This Row],[Units HH w/ Children]]</f>
        <v>4</v>
      </c>
      <c r="K135">
        <f>Table1[[#This Row],[Beds HH w/o Children]]</f>
        <v>1</v>
      </c>
      <c r="L135">
        <f>Table1[[#This Row],[Year-Round Beds]]</f>
        <v>12</v>
      </c>
      <c r="M135">
        <f>Table1[[#This Row],[O/V Beds]]</f>
        <v>0</v>
      </c>
      <c r="N135">
        <f>Table1[[#This Row],[Pit Count]]</f>
        <v>12</v>
      </c>
      <c r="O135">
        <f>Table1[[#This Row],[Total Beds]]</f>
        <v>12</v>
      </c>
      <c r="P135" t="str">
        <f>Table1[[#This Row],[HMIS Participating]]</f>
        <v>Yes</v>
      </c>
      <c r="Q135">
        <f>Table1[[#This Row],[Victim Service Provider]]</f>
        <v>0</v>
      </c>
      <c r="R135" t="str">
        <f>Table1[[#This Row],[Target Population]]</f>
        <v>NA</v>
      </c>
      <c r="S135">
        <f>Table1[[#This Row],[federalFundingOtherSpecify]]</f>
        <v>0</v>
      </c>
      <c r="T135">
        <f>Table1[[#This Row],[Bed Type]]</f>
        <v>0</v>
      </c>
      <c r="U135" t="str">
        <f>Table1[[#This Row],[address1]]</f>
        <v>PO Box 5217</v>
      </c>
      <c r="V135">
        <f>Table1[[#This Row],[address2]]</f>
        <v>0</v>
      </c>
      <c r="W135" t="str">
        <f>Table1[[#This Row],[city]]</f>
        <v>Statesville</v>
      </c>
      <c r="X135" t="str">
        <f>Table1[[#This Row],[state]]</f>
        <v>NC</v>
      </c>
      <c r="Y135">
        <f>Table1[[#This Row],[zip]]</f>
        <v>28677</v>
      </c>
      <c r="Z135">
        <f>Table1[[#This Row],[Total Seasonal Beds]]</f>
        <v>0</v>
      </c>
    </row>
    <row r="136" spans="2:26" x14ac:dyDescent="0.35">
      <c r="B136" t="str">
        <f>Table1[[#This Row],[CoC]]</f>
        <v>North Carolina Balance of State CoC</v>
      </c>
      <c r="C136" t="str">
        <f>_xlfn.XLOOKUP(Table2[[#This Row],[HMIS Project ID]],'region ref'!A:A,'region ref'!C:C,"",0)</f>
        <v>Region 10</v>
      </c>
      <c r="D136" t="str">
        <f>_xlfn.XLOOKUP(Table2[[#This Row],[HMIS Project ID]],'region ref'!A:A,'region ref'!B:B,"",0)</f>
        <v>Wayne</v>
      </c>
      <c r="E136" t="str">
        <f>Table1[[#This Row],[Organization Name]]</f>
        <v>Wayne Uplift Resource Association - Wayne County</v>
      </c>
      <c r="F136" t="str">
        <f>Table1[[#This Row],[Project Name]]</f>
        <v>Wayne Uplift Resource Association - Wayne County - DV Shelter ES - Private</v>
      </c>
      <c r="G136">
        <f>Table1[[#This Row],[HMIS Project ID]]</f>
        <v>6785</v>
      </c>
      <c r="H136" t="str">
        <f>Table1[[#This Row],[Project Type]]</f>
        <v>ES</v>
      </c>
      <c r="I136">
        <f>Table1[[#This Row],[Beds HH w/ Children]]</f>
        <v>13</v>
      </c>
      <c r="J136">
        <f>Table1[[#This Row],[Units HH w/ Children]]</f>
        <v>4</v>
      </c>
      <c r="K136">
        <f>Table1[[#This Row],[Beds HH w/o Children]]</f>
        <v>6</v>
      </c>
      <c r="L136">
        <f>Table1[[#This Row],[Year-Round Beds]]</f>
        <v>19</v>
      </c>
      <c r="M136">
        <f>Table1[[#This Row],[O/V Beds]]</f>
        <v>0</v>
      </c>
      <c r="N136">
        <f>Table1[[#This Row],[Pit Count]]</f>
        <v>14</v>
      </c>
      <c r="O136">
        <f>Table1[[#This Row],[Total Beds]]</f>
        <v>19</v>
      </c>
      <c r="P136" t="str">
        <f>Table1[[#This Row],[HMIS Participating]]</f>
        <v>No</v>
      </c>
      <c r="Q136" t="str">
        <f>Table1[[#This Row],[Victim Service Provider]]</f>
        <v>VSP</v>
      </c>
      <c r="R136" t="str">
        <f>Table1[[#This Row],[Target Population]]</f>
        <v>DV</v>
      </c>
      <c r="S136" t="str">
        <f>Table1[[#This Row],[federalFundingOtherSpecify]]</f>
        <v>VOCA, and Governor's Crime Commission</v>
      </c>
      <c r="T136" t="str">
        <f>Table1[[#This Row],[Bed Type]]</f>
        <v>Facility</v>
      </c>
      <c r="U136" t="str">
        <f>Table1[[#This Row],[address1]]</f>
        <v>P.O. Box 1518</v>
      </c>
      <c r="V136">
        <f>Table1[[#This Row],[address2]]</f>
        <v>0</v>
      </c>
      <c r="W136" t="str">
        <f>Table1[[#This Row],[city]]</f>
        <v>Goldsboro</v>
      </c>
      <c r="X136" t="str">
        <f>Table1[[#This Row],[state]]</f>
        <v>NC</v>
      </c>
      <c r="Y136">
        <f>Table1[[#This Row],[zip]]</f>
        <v>27530</v>
      </c>
      <c r="Z136">
        <f>Table1[[#This Row],[Total Seasonal Beds]]</f>
        <v>0</v>
      </c>
    </row>
    <row r="137" spans="2:26" x14ac:dyDescent="0.35">
      <c r="B137" t="str">
        <f>Table1[[#This Row],[CoC]]</f>
        <v>North Carolina Balance of State CoC</v>
      </c>
      <c r="C137" t="str">
        <f>_xlfn.XLOOKUP(Table2[[#This Row],[HMIS Project ID]],'region ref'!A:A,'region ref'!C:C,"",0)</f>
        <v>Region 09</v>
      </c>
      <c r="D137" t="str">
        <f>_xlfn.XLOOKUP(Table2[[#This Row],[HMIS Project ID]],'region ref'!A:A,'region ref'!B:B,"",0)</f>
        <v>Vance</v>
      </c>
      <c r="E137" t="str">
        <f>Table1[[#This Row],[Organization Name]]</f>
        <v>Community Partners of Hope - Vance County</v>
      </c>
      <c r="F137" t="str">
        <f>Table1[[#This Row],[Project Name]]</f>
        <v>Community Partners of Hope - Vance County - Men's Transitional Housing - Private</v>
      </c>
      <c r="G137">
        <f>Table1[[#This Row],[HMIS Project ID]]</f>
        <v>6786</v>
      </c>
      <c r="H137" t="str">
        <f>Table1[[#This Row],[Project Type]]</f>
        <v>TH</v>
      </c>
      <c r="I137">
        <f>Table1[[#This Row],[Beds HH w/ Children]]</f>
        <v>0</v>
      </c>
      <c r="J137">
        <f>Table1[[#This Row],[Units HH w/ Children]]</f>
        <v>0</v>
      </c>
      <c r="K137">
        <f>Table1[[#This Row],[Beds HH w/o Children]]</f>
        <v>7</v>
      </c>
      <c r="L137">
        <f>Table1[[#This Row],[Year-Round Beds]]</f>
        <v>7</v>
      </c>
      <c r="M137">
        <f>Table1[[#This Row],[O/V Beds]]</f>
        <v>0</v>
      </c>
      <c r="N137">
        <f>Table1[[#This Row],[Pit Count]]</f>
        <v>6</v>
      </c>
      <c r="O137">
        <f>Table1[[#This Row],[Total Beds]]</f>
        <v>7</v>
      </c>
      <c r="P137" t="str">
        <f>Table1[[#This Row],[HMIS Participating]]</f>
        <v>No</v>
      </c>
      <c r="Q137">
        <f>Table1[[#This Row],[Victim Service Provider]]</f>
        <v>0</v>
      </c>
      <c r="R137" t="str">
        <f>Table1[[#This Row],[Target Population]]</f>
        <v>NA</v>
      </c>
      <c r="S137">
        <f>Table1[[#This Row],[federalFundingOtherSpecify]]</f>
        <v>0</v>
      </c>
      <c r="T137">
        <f>Table1[[#This Row],[Bed Type]]</f>
        <v>0</v>
      </c>
      <c r="U137" t="str">
        <f>Table1[[#This Row],[address1]]</f>
        <v>P.O. Box 1791</v>
      </c>
      <c r="V137">
        <f>Table1[[#This Row],[address2]]</f>
        <v>0</v>
      </c>
      <c r="W137" t="str">
        <f>Table1[[#This Row],[city]]</f>
        <v>Henderson</v>
      </c>
      <c r="X137" t="str">
        <f>Table1[[#This Row],[state]]</f>
        <v>NC</v>
      </c>
      <c r="Y137">
        <f>Table1[[#This Row],[zip]]</f>
        <v>27536</v>
      </c>
      <c r="Z137">
        <f>Table1[[#This Row],[Total Seasonal Beds]]</f>
        <v>0</v>
      </c>
    </row>
    <row r="138" spans="2:26" x14ac:dyDescent="0.35">
      <c r="B138" t="str">
        <f>Table1[[#This Row],[CoC]]</f>
        <v>North Carolina Balance of State CoC</v>
      </c>
      <c r="C138" t="str">
        <f>_xlfn.XLOOKUP(Table2[[#This Row],[HMIS Project ID]],'region ref'!A:A,'region ref'!C:C,"",0)</f>
        <v>Region 04</v>
      </c>
      <c r="D138" t="str">
        <f>_xlfn.XLOOKUP(Table2[[#This Row],[HMIS Project ID]],'region ref'!A:A,'region ref'!B:B,"",0)</f>
        <v>Iredell</v>
      </c>
      <c r="E138" t="str">
        <f>Table1[[#This Row],[Organization Name]]</f>
        <v>Diakonos, Inc. - Iredell County</v>
      </c>
      <c r="F138" t="str">
        <f>Table1[[#This Row],[Project Name]]</f>
        <v>Diakonos, Inc. - Iredell County - My Sister's House DV Shelter - ES - Private</v>
      </c>
      <c r="G138">
        <f>Table1[[#This Row],[HMIS Project ID]]</f>
        <v>6787</v>
      </c>
      <c r="H138" t="str">
        <f>Table1[[#This Row],[Project Type]]</f>
        <v>ES</v>
      </c>
      <c r="I138">
        <f>Table1[[#This Row],[Beds HH w/ Children]]</f>
        <v>24</v>
      </c>
      <c r="J138">
        <f>Table1[[#This Row],[Units HH w/ Children]]</f>
        <v>6</v>
      </c>
      <c r="K138">
        <f>Table1[[#This Row],[Beds HH w/o Children]]</f>
        <v>8</v>
      </c>
      <c r="L138">
        <f>Table1[[#This Row],[Year-Round Beds]]</f>
        <v>32</v>
      </c>
      <c r="M138">
        <f>Table1[[#This Row],[O/V Beds]]</f>
        <v>0</v>
      </c>
      <c r="N138">
        <f>Table1[[#This Row],[Pit Count]]</f>
        <v>14</v>
      </c>
      <c r="O138">
        <f>Table1[[#This Row],[Total Beds]]</f>
        <v>32</v>
      </c>
      <c r="P138" t="str">
        <f>Table1[[#This Row],[HMIS Participating]]</f>
        <v>Comparable</v>
      </c>
      <c r="Q138">
        <f>Table1[[#This Row],[Victim Service Provider]]</f>
        <v>0</v>
      </c>
      <c r="R138" t="str">
        <f>Table1[[#This Row],[Target Population]]</f>
        <v>DV</v>
      </c>
      <c r="S138">
        <f>Table1[[#This Row],[federalFundingOtherSpecify]]</f>
        <v>0</v>
      </c>
      <c r="T138" t="str">
        <f>Table1[[#This Row],[Bed Type]]</f>
        <v>Facility</v>
      </c>
      <c r="U138" t="str">
        <f>Table1[[#This Row],[address1]]</f>
        <v>1421 Fifth St</v>
      </c>
      <c r="V138">
        <f>Table1[[#This Row],[address2]]</f>
        <v>0</v>
      </c>
      <c r="W138" t="str">
        <f>Table1[[#This Row],[city]]</f>
        <v>Statesville</v>
      </c>
      <c r="X138" t="str">
        <f>Table1[[#This Row],[state]]</f>
        <v>NC</v>
      </c>
      <c r="Y138">
        <f>Table1[[#This Row],[zip]]</f>
        <v>28687</v>
      </c>
      <c r="Z138">
        <f>Table1[[#This Row],[Total Seasonal Beds]]</f>
        <v>0</v>
      </c>
    </row>
    <row r="139" spans="2:26" x14ac:dyDescent="0.35">
      <c r="B139" t="str">
        <f>Table1[[#This Row],[CoC]]</f>
        <v>North Carolina Balance of State CoC</v>
      </c>
      <c r="C139" t="str">
        <f>_xlfn.XLOOKUP(Table2[[#This Row],[HMIS Project ID]],'region ref'!A:A,'region ref'!C:C,"",0)</f>
        <v>Region 11</v>
      </c>
      <c r="D139" t="str">
        <f>_xlfn.XLOOKUP(Table2[[#This Row],[HMIS Project ID]],'region ref'!A:A,'region ref'!B:B,"",0)</f>
        <v>Dare</v>
      </c>
      <c r="E139" t="str">
        <f>Table1[[#This Row],[Organization Name]]</f>
        <v>Outer Banks Hotline Shelter - Dare County</v>
      </c>
      <c r="F139" t="str">
        <f>Table1[[#This Row],[Project Name]]</f>
        <v>Outer Banks Hotline Shelter - Dare County - DV Shelter - ES - Private</v>
      </c>
      <c r="G139">
        <f>Table1[[#This Row],[HMIS Project ID]]</f>
        <v>6789</v>
      </c>
      <c r="H139" t="str">
        <f>Table1[[#This Row],[Project Type]]</f>
        <v>ES</v>
      </c>
      <c r="I139">
        <f>Table1[[#This Row],[Beds HH w/ Children]]</f>
        <v>16</v>
      </c>
      <c r="J139">
        <f>Table1[[#This Row],[Units HH w/ Children]]</f>
        <v>5</v>
      </c>
      <c r="K139">
        <f>Table1[[#This Row],[Beds HH w/o Children]]</f>
        <v>3</v>
      </c>
      <c r="L139">
        <f>Table1[[#This Row],[Year-Round Beds]]</f>
        <v>19</v>
      </c>
      <c r="M139">
        <f>Table1[[#This Row],[O/V Beds]]</f>
        <v>0</v>
      </c>
      <c r="N139">
        <f>Table1[[#This Row],[Pit Count]]</f>
        <v>0</v>
      </c>
      <c r="O139">
        <f>Table1[[#This Row],[Total Beds]]</f>
        <v>19</v>
      </c>
      <c r="P139" t="str">
        <f>Table1[[#This Row],[HMIS Participating]]</f>
        <v>Comparable</v>
      </c>
      <c r="Q139" t="str">
        <f>Table1[[#This Row],[Victim Service Provider]]</f>
        <v>VSP</v>
      </c>
      <c r="R139" t="str">
        <f>Table1[[#This Row],[Target Population]]</f>
        <v>DV</v>
      </c>
      <c r="S139" t="str">
        <f>Table1[[#This Row],[federalFundingOtherSpecify]]</f>
        <v>Gov. Crime Commiss.</v>
      </c>
      <c r="T139" t="str">
        <f>Table1[[#This Row],[Bed Type]]</f>
        <v>Facility</v>
      </c>
      <c r="U139" t="str">
        <f>Table1[[#This Row],[address1]]</f>
        <v>P.O. Box 1056</v>
      </c>
      <c r="V139">
        <f>Table1[[#This Row],[address2]]</f>
        <v>0</v>
      </c>
      <c r="W139" t="str">
        <f>Table1[[#This Row],[city]]</f>
        <v>Nags Head</v>
      </c>
      <c r="X139" t="str">
        <f>Table1[[#This Row],[state]]</f>
        <v>NC</v>
      </c>
      <c r="Y139">
        <f>Table1[[#This Row],[zip]]</f>
        <v>27959</v>
      </c>
      <c r="Z139">
        <f>Table1[[#This Row],[Total Seasonal Beds]]</f>
        <v>0</v>
      </c>
    </row>
    <row r="140" spans="2:26" x14ac:dyDescent="0.35">
      <c r="B140" t="str">
        <f>Table1[[#This Row],[CoC]]</f>
        <v>North Carolina Balance of State CoC</v>
      </c>
      <c r="C140" t="str">
        <f>_xlfn.XLOOKUP(Table2[[#This Row],[HMIS Project ID]],'region ref'!A:A,'region ref'!C:C,"",0)</f>
        <v>Region 13</v>
      </c>
      <c r="D140" t="str">
        <f>_xlfn.XLOOKUP(Table2[[#This Row],[HMIS Project ID]],'region ref'!A:A,'region ref'!B:B,"",0)</f>
        <v>Onslow</v>
      </c>
      <c r="E140" t="str">
        <f>Table1[[#This Row],[Organization Name]]</f>
        <v>Philippians Place - Onslow County</v>
      </c>
      <c r="F140" t="str">
        <f>Table1[[#This Row],[Project Name]]</f>
        <v>Philippians Place - Onslow County - Transitional Housing - TH</v>
      </c>
      <c r="G140">
        <f>Table1[[#This Row],[HMIS Project ID]]</f>
        <v>6791</v>
      </c>
      <c r="H140" t="str">
        <f>Table1[[#This Row],[Project Type]]</f>
        <v>TH</v>
      </c>
      <c r="I140">
        <f>Table1[[#This Row],[Beds HH w/ Children]]</f>
        <v>0</v>
      </c>
      <c r="J140">
        <f>Table1[[#This Row],[Units HH w/ Children]]</f>
        <v>0</v>
      </c>
      <c r="K140">
        <f>Table1[[#This Row],[Beds HH w/o Children]]</f>
        <v>4</v>
      </c>
      <c r="L140">
        <f>Table1[[#This Row],[Year-Round Beds]]</f>
        <v>4</v>
      </c>
      <c r="M140">
        <f>Table1[[#This Row],[O/V Beds]]</f>
        <v>0</v>
      </c>
      <c r="N140">
        <f>Table1[[#This Row],[Pit Count]]</f>
        <v>4</v>
      </c>
      <c r="O140">
        <f>Table1[[#This Row],[Total Beds]]</f>
        <v>4</v>
      </c>
      <c r="P140" t="str">
        <f>Table1[[#This Row],[HMIS Participating]]</f>
        <v>No</v>
      </c>
      <c r="Q140">
        <f>Table1[[#This Row],[Victim Service Provider]]</f>
        <v>0</v>
      </c>
      <c r="R140" t="str">
        <f>Table1[[#This Row],[Target Population]]</f>
        <v>NA</v>
      </c>
      <c r="S140" t="str">
        <f>Table1[[#This Row],[federalFundingOtherSpecify]]</f>
        <v>City of Jacksonville, Private donations</v>
      </c>
      <c r="T140">
        <f>Table1[[#This Row],[Bed Type]]</f>
        <v>0</v>
      </c>
      <c r="U140" t="str">
        <f>Table1[[#This Row],[address1]]</f>
        <v>901 Henderson Dr</v>
      </c>
      <c r="V140">
        <f>Table1[[#This Row],[address2]]</f>
        <v>0</v>
      </c>
      <c r="W140" t="str">
        <f>Table1[[#This Row],[city]]</f>
        <v>Jacksonville</v>
      </c>
      <c r="X140" t="str">
        <f>Table1[[#This Row],[state]]</f>
        <v>NC</v>
      </c>
      <c r="Y140">
        <f>Table1[[#This Row],[zip]]</f>
        <v>28540</v>
      </c>
      <c r="Z140">
        <f>Table1[[#This Row],[Total Seasonal Beds]]</f>
        <v>0</v>
      </c>
    </row>
    <row r="141" spans="2:26" x14ac:dyDescent="0.35">
      <c r="B141" t="str">
        <f>Table1[[#This Row],[CoC]]</f>
        <v>North Carolina Balance of State CoC</v>
      </c>
      <c r="C141" t="str">
        <f>_xlfn.XLOOKUP(Table2[[#This Row],[HMIS Project ID]],'region ref'!A:A,'region ref'!C:C,"",0)</f>
        <v>Region 12</v>
      </c>
      <c r="D141" t="str">
        <f>_xlfn.XLOOKUP(Table2[[#This Row],[HMIS Project ID]],'region ref'!A:A,'region ref'!B:B,"",0)</f>
        <v>Beaufort</v>
      </c>
      <c r="E141" t="str">
        <f>Table1[[#This Row],[Organization Name]]</f>
        <v>Ruth's House - Beaufort County</v>
      </c>
      <c r="F141" t="str">
        <f>Table1[[#This Row],[Project Name]]</f>
        <v>Ruth's House - Beaufort County - DV Shelter - ES - Private</v>
      </c>
      <c r="G141">
        <f>Table1[[#This Row],[HMIS Project ID]]</f>
        <v>6793</v>
      </c>
      <c r="H141" t="str">
        <f>Table1[[#This Row],[Project Type]]</f>
        <v>ES</v>
      </c>
      <c r="I141">
        <f>Table1[[#This Row],[Beds HH w/ Children]]</f>
        <v>10</v>
      </c>
      <c r="J141">
        <f>Table1[[#This Row],[Units HH w/ Children]]</f>
        <v>3</v>
      </c>
      <c r="K141">
        <f>Table1[[#This Row],[Beds HH w/o Children]]</f>
        <v>4</v>
      </c>
      <c r="L141">
        <f>Table1[[#This Row],[Year-Round Beds]]</f>
        <v>14</v>
      </c>
      <c r="M141">
        <f>Table1[[#This Row],[O/V Beds]]</f>
        <v>0</v>
      </c>
      <c r="N141">
        <f>Table1[[#This Row],[Pit Count]]</f>
        <v>12</v>
      </c>
      <c r="O141">
        <f>Table1[[#This Row],[Total Beds]]</f>
        <v>14</v>
      </c>
      <c r="P141" t="str">
        <f>Table1[[#This Row],[HMIS Participating]]</f>
        <v>No</v>
      </c>
      <c r="Q141" t="str">
        <f>Table1[[#This Row],[Victim Service Provider]]</f>
        <v>VSP</v>
      </c>
      <c r="R141" t="str">
        <f>Table1[[#This Row],[Target Population]]</f>
        <v>DV</v>
      </c>
      <c r="S141" t="str">
        <f>Table1[[#This Row],[federalFundingOtherSpecify]]</f>
        <v>GCC, VOCA, FVPSA, Council for Women</v>
      </c>
      <c r="T141" t="str">
        <f>Table1[[#This Row],[Bed Type]]</f>
        <v>Facility</v>
      </c>
      <c r="U141" t="str">
        <f>Table1[[#This Row],[address1]]</f>
        <v>PO Box 2843</v>
      </c>
      <c r="V141">
        <f>Table1[[#This Row],[address2]]</f>
        <v>0</v>
      </c>
      <c r="W141" t="str">
        <f>Table1[[#This Row],[city]]</f>
        <v>Washington</v>
      </c>
      <c r="X141" t="str">
        <f>Table1[[#This Row],[state]]</f>
        <v>NC</v>
      </c>
      <c r="Y141">
        <f>Table1[[#This Row],[zip]]</f>
        <v>27889</v>
      </c>
      <c r="Z141">
        <f>Table1[[#This Row],[Total Seasonal Beds]]</f>
        <v>0</v>
      </c>
    </row>
    <row r="142" spans="2:26" x14ac:dyDescent="0.35">
      <c r="B142" t="str">
        <f>Table1[[#This Row],[CoC]]</f>
        <v>North Carolina Balance of State CoC</v>
      </c>
      <c r="C142" t="str">
        <f>_xlfn.XLOOKUP(Table2[[#This Row],[HMIS Project ID]],'region ref'!A:A,'region ref'!C:C,"",0)</f>
        <v>Region 02</v>
      </c>
      <c r="D142" t="str">
        <f>_xlfn.XLOOKUP(Table2[[#This Row],[HMIS Project ID]],'region ref'!A:A,'region ref'!B:B,"",0)</f>
        <v>Transylvania</v>
      </c>
      <c r="E142" t="str">
        <f>Table1[[#This Row],[Organization Name]]</f>
        <v>SAFE of Transylvania County - Transylvania County</v>
      </c>
      <c r="F142" t="str">
        <f>Table1[[#This Row],[Project Name]]</f>
        <v>SAFE of Transylvania County - Transylvania County - DV Transitional Housing - TH - Private</v>
      </c>
      <c r="G142">
        <f>Table1[[#This Row],[HMIS Project ID]]</f>
        <v>6794</v>
      </c>
      <c r="H142" t="str">
        <f>Table1[[#This Row],[Project Type]]</f>
        <v>TH</v>
      </c>
      <c r="I142">
        <f>Table1[[#This Row],[Beds HH w/ Children]]</f>
        <v>6</v>
      </c>
      <c r="J142">
        <f>Table1[[#This Row],[Units HH w/ Children]]</f>
        <v>2</v>
      </c>
      <c r="K142">
        <f>Table1[[#This Row],[Beds HH w/o Children]]</f>
        <v>3</v>
      </c>
      <c r="L142">
        <f>Table1[[#This Row],[Year-Round Beds]]</f>
        <v>9</v>
      </c>
      <c r="M142">
        <f>Table1[[#This Row],[O/V Beds]]</f>
        <v>0</v>
      </c>
      <c r="N142">
        <f>Table1[[#This Row],[Pit Count]]</f>
        <v>1</v>
      </c>
      <c r="O142">
        <f>Table1[[#This Row],[Total Beds]]</f>
        <v>9</v>
      </c>
      <c r="P142" t="str">
        <f>Table1[[#This Row],[HMIS Participating]]</f>
        <v>Comparable</v>
      </c>
      <c r="Q142" t="str">
        <f>Table1[[#This Row],[Victim Service Provider]]</f>
        <v>VSP</v>
      </c>
      <c r="R142" t="str">
        <f>Table1[[#This Row],[Target Population]]</f>
        <v>DV</v>
      </c>
      <c r="S142" t="str">
        <f>Table1[[#This Row],[federalFundingOtherSpecify]]</f>
        <v>FVPSA</v>
      </c>
      <c r="T142">
        <f>Table1[[#This Row],[Bed Type]]</f>
        <v>0</v>
      </c>
      <c r="U142">
        <f>Table1[[#This Row],[address1]]</f>
        <v>0</v>
      </c>
      <c r="V142">
        <f>Table1[[#This Row],[address2]]</f>
        <v>0</v>
      </c>
      <c r="W142" t="str">
        <f>Table1[[#This Row],[city]]</f>
        <v>Brevard</v>
      </c>
      <c r="X142" t="str">
        <f>Table1[[#This Row],[state]]</f>
        <v>NC</v>
      </c>
      <c r="Y142">
        <f>Table1[[#This Row],[zip]]</f>
        <v>28712</v>
      </c>
      <c r="Z142">
        <f>Table1[[#This Row],[Total Seasonal Beds]]</f>
        <v>0</v>
      </c>
    </row>
    <row r="143" spans="2:26" x14ac:dyDescent="0.35">
      <c r="B143" t="str">
        <f>Table1[[#This Row],[CoC]]</f>
        <v>North Carolina Balance of State CoC</v>
      </c>
      <c r="C143" t="str">
        <f>_xlfn.XLOOKUP(Table2[[#This Row],[HMIS Project ID]],'region ref'!A:A,'region ref'!C:C,"",0)</f>
        <v>Region 05</v>
      </c>
      <c r="D143" t="str">
        <f>_xlfn.XLOOKUP(Table2[[#This Row],[HMIS Project ID]],'region ref'!A:A,'region ref'!B:B,"",0)</f>
        <v>Cabarrus</v>
      </c>
      <c r="E143" t="str">
        <f>Table1[[#This Row],[Organization Name]]</f>
        <v>Salvation Army - Cabarrus County</v>
      </c>
      <c r="F143" t="str">
        <f>Table1[[#This Row],[Project Name]]</f>
        <v>Salvation Army - Cabarrus County - Center of Hope Shelter - ES - Private</v>
      </c>
      <c r="G143">
        <f>Table1[[#This Row],[HMIS Project ID]]</f>
        <v>6795</v>
      </c>
      <c r="H143" t="str">
        <f>Table1[[#This Row],[Project Type]]</f>
        <v>ES</v>
      </c>
      <c r="I143">
        <f>Table1[[#This Row],[Beds HH w/ Children]]</f>
        <v>0</v>
      </c>
      <c r="J143">
        <f>Table1[[#This Row],[Units HH w/ Children]]</f>
        <v>0</v>
      </c>
      <c r="K143">
        <f>Table1[[#This Row],[Beds HH w/o Children]]</f>
        <v>68</v>
      </c>
      <c r="L143">
        <f>Table1[[#This Row],[Year-Round Beds]]</f>
        <v>68</v>
      </c>
      <c r="M143">
        <f>Table1[[#This Row],[O/V Beds]]</f>
        <v>0</v>
      </c>
      <c r="N143">
        <f>Table1[[#This Row],[Pit Count]]</f>
        <v>60</v>
      </c>
      <c r="O143">
        <f>Table1[[#This Row],[Total Beds]]</f>
        <v>68</v>
      </c>
      <c r="P143" t="str">
        <f>Table1[[#This Row],[HMIS Participating]]</f>
        <v>No</v>
      </c>
      <c r="Q143">
        <f>Table1[[#This Row],[Victim Service Provider]]</f>
        <v>0</v>
      </c>
      <c r="R143" t="str">
        <f>Table1[[#This Row],[Target Population]]</f>
        <v>NA</v>
      </c>
      <c r="S143" t="str">
        <f>Table1[[#This Row],[federalFundingOtherSpecify]]</f>
        <v>EFSP</v>
      </c>
      <c r="T143" t="str">
        <f>Table1[[#This Row],[Bed Type]]</f>
        <v>Facility</v>
      </c>
      <c r="U143" t="str">
        <f>Table1[[#This Row],[address1]]</f>
        <v>45 Ashlyn Dr SE</v>
      </c>
      <c r="V143">
        <f>Table1[[#This Row],[address2]]</f>
        <v>0</v>
      </c>
      <c r="W143" t="str">
        <f>Table1[[#This Row],[city]]</f>
        <v>Concord</v>
      </c>
      <c r="X143" t="str">
        <f>Table1[[#This Row],[state]]</f>
        <v>NC</v>
      </c>
      <c r="Y143">
        <f>Table1[[#This Row],[zip]]</f>
        <v>28025</v>
      </c>
      <c r="Z143">
        <f>Table1[[#This Row],[Total Seasonal Beds]]</f>
        <v>0</v>
      </c>
    </row>
    <row r="144" spans="2:26" x14ac:dyDescent="0.35">
      <c r="B144" t="str">
        <f>Table1[[#This Row],[CoC]]</f>
        <v>North Carolina Balance of State CoC</v>
      </c>
      <c r="C144" t="str">
        <f>_xlfn.XLOOKUP(Table2[[#This Row],[HMIS Project ID]],'region ref'!A:A,'region ref'!C:C,"",0)</f>
        <v>Region 05</v>
      </c>
      <c r="D144">
        <f>_xlfn.XLOOKUP(Table2[[#This Row],[HMIS Project ID]],'region ref'!A:A,'region ref'!B:B,"",0)</f>
        <v>0</v>
      </c>
      <c r="E144" t="str">
        <f>Table1[[#This Row],[Organization Name]]</f>
        <v>UCCS - Union County</v>
      </c>
      <c r="F144" t="str">
        <f>Table1[[#This Row],[Project Name]]</f>
        <v>UCCS - Union County - Rapid Re-Housing - RRH - State ESG</v>
      </c>
      <c r="G144">
        <f>Table1[[#This Row],[HMIS Project ID]]</f>
        <v>6905</v>
      </c>
      <c r="H144" t="str">
        <f>Table1[[#This Row],[Project Type]]</f>
        <v>RRH</v>
      </c>
      <c r="I144">
        <f>Table1[[#This Row],[Beds HH w/ Children]]</f>
        <v>0</v>
      </c>
      <c r="J144">
        <f>Table1[[#This Row],[Units HH w/ Children]]</f>
        <v>0</v>
      </c>
      <c r="K144">
        <f>Table1[[#This Row],[Beds HH w/o Children]]</f>
        <v>0</v>
      </c>
      <c r="L144">
        <f>Table1[[#This Row],[Year-Round Beds]]</f>
        <v>0</v>
      </c>
      <c r="M144">
        <f>Table1[[#This Row],[O/V Beds]]</f>
        <v>0</v>
      </c>
      <c r="N144">
        <f>Table1[[#This Row],[Pit Count]]</f>
        <v>0</v>
      </c>
      <c r="O144">
        <f>Table1[[#This Row],[Total Beds]]</f>
        <v>0</v>
      </c>
      <c r="P144" t="str">
        <f>Table1[[#This Row],[HMIS Participating]]</f>
        <v>Yes</v>
      </c>
      <c r="Q144">
        <f>Table1[[#This Row],[Victim Service Provider]]</f>
        <v>0</v>
      </c>
      <c r="R144" t="str">
        <f>Table1[[#This Row],[Target Population]]</f>
        <v>NA</v>
      </c>
      <c r="S144">
        <f>Table1[[#This Row],[federalFundingOtherSpecify]]</f>
        <v>0</v>
      </c>
      <c r="T144">
        <f>Table1[[#This Row],[Bed Type]]</f>
        <v>0</v>
      </c>
      <c r="U144" t="str">
        <f>Table1[[#This Row],[address1]]</f>
        <v>160 Meadow Street</v>
      </c>
      <c r="V144">
        <f>Table1[[#This Row],[address2]]</f>
        <v>0</v>
      </c>
      <c r="W144" t="str">
        <f>Table1[[#This Row],[city]]</f>
        <v>Monroe</v>
      </c>
      <c r="X144" t="str">
        <f>Table1[[#This Row],[state]]</f>
        <v>NC</v>
      </c>
      <c r="Y144">
        <f>Table1[[#This Row],[zip]]</f>
        <v>28112</v>
      </c>
      <c r="Z144">
        <f>Table1[[#This Row],[Total Seasonal Beds]]</f>
        <v>0</v>
      </c>
    </row>
    <row r="145" spans="2:26" x14ac:dyDescent="0.35">
      <c r="B145" t="str">
        <f>Table1[[#This Row],[CoC]]</f>
        <v>North Carolina Balance of State CoC</v>
      </c>
      <c r="C145" t="str">
        <f>_xlfn.XLOOKUP(Table2[[#This Row],[HMIS Project ID]],'region ref'!A:A,'region ref'!C:C,"",0)</f>
        <v>Region 08</v>
      </c>
      <c r="D145" t="str">
        <f>_xlfn.XLOOKUP(Table2[[#This Row],[HMIS Project ID]],'region ref'!A:A,'region ref'!B:B,"",0)</f>
        <v>Robeson</v>
      </c>
      <c r="E145" t="str">
        <f>Table1[[#This Row],[Organization Name]]</f>
        <v>Southeastern Family Violence Center - Robeson County</v>
      </c>
      <c r="F145" t="str">
        <f>Table1[[#This Row],[Project Name]]</f>
        <v>Southeastern Family Violence Center - Robeson County - Rapid Re-Housing - RRH - State ESG</v>
      </c>
      <c r="G145">
        <f>Table1[[#This Row],[HMIS Project ID]]</f>
        <v>6908</v>
      </c>
      <c r="H145" t="str">
        <f>Table1[[#This Row],[Project Type]]</f>
        <v>RRH</v>
      </c>
      <c r="I145">
        <f>Table1[[#This Row],[Beds HH w/ Children]]</f>
        <v>15</v>
      </c>
      <c r="J145">
        <f>Table1[[#This Row],[Units HH w/ Children]]</f>
        <v>3</v>
      </c>
      <c r="K145">
        <f>Table1[[#This Row],[Beds HH w/o Children]]</f>
        <v>1</v>
      </c>
      <c r="L145">
        <f>Table1[[#This Row],[Year-Round Beds]]</f>
        <v>16</v>
      </c>
      <c r="M145">
        <f>Table1[[#This Row],[O/V Beds]]</f>
        <v>0</v>
      </c>
      <c r="N145">
        <f>Table1[[#This Row],[Pit Count]]</f>
        <v>16</v>
      </c>
      <c r="O145">
        <f>Table1[[#This Row],[Total Beds]]</f>
        <v>16</v>
      </c>
      <c r="P145" t="str">
        <f>Table1[[#This Row],[HMIS Participating]]</f>
        <v>Comparable</v>
      </c>
      <c r="Q145" t="str">
        <f>Table1[[#This Row],[Victim Service Provider]]</f>
        <v>VSP</v>
      </c>
      <c r="R145" t="str">
        <f>Table1[[#This Row],[Target Population]]</f>
        <v>NA</v>
      </c>
      <c r="S145">
        <f>Table1[[#This Row],[federalFundingOtherSpecify]]</f>
        <v>0</v>
      </c>
      <c r="T145">
        <f>Table1[[#This Row],[Bed Type]]</f>
        <v>0</v>
      </c>
      <c r="U145">
        <f>Table1[[#This Row],[address1]]</f>
        <v>0</v>
      </c>
      <c r="V145">
        <f>Table1[[#This Row],[address2]]</f>
        <v>0</v>
      </c>
      <c r="W145" t="str">
        <f>Table1[[#This Row],[city]]</f>
        <v>Lumberton</v>
      </c>
      <c r="X145" t="str">
        <f>Table1[[#This Row],[state]]</f>
        <v>NC</v>
      </c>
      <c r="Y145">
        <f>Table1[[#This Row],[zip]]</f>
        <v>28358</v>
      </c>
      <c r="Z145">
        <f>Table1[[#This Row],[Total Seasonal Beds]]</f>
        <v>0</v>
      </c>
    </row>
    <row r="146" spans="2:26" x14ac:dyDescent="0.35">
      <c r="B146" t="str">
        <f>Table1[[#This Row],[CoC]]</f>
        <v>North Carolina Balance of State CoC</v>
      </c>
      <c r="C146" t="str">
        <f>_xlfn.XLOOKUP(Table2[[#This Row],[HMIS Project ID]],'region ref'!A:A,'region ref'!C:C,"",0)</f>
        <v>Region 04</v>
      </c>
      <c r="D146">
        <f>_xlfn.XLOOKUP(Table2[[#This Row],[HMIS Project ID]],'region ref'!A:A,'region ref'!B:B,"",0)</f>
        <v>0</v>
      </c>
      <c r="E146" t="str">
        <f>Table1[[#This Row],[Organization Name]]</f>
        <v>Diakonos, Inc. - Iredell County</v>
      </c>
      <c r="F146" t="str">
        <f>Table1[[#This Row],[Project Name]]</f>
        <v>Diakonos, Inc. - Iredell County - Veterans Transitional Housing - TH - Private</v>
      </c>
      <c r="G146">
        <f>Table1[[#This Row],[HMIS Project ID]]</f>
        <v>6960</v>
      </c>
      <c r="H146" t="str">
        <f>Table1[[#This Row],[Project Type]]</f>
        <v>TH</v>
      </c>
      <c r="I146">
        <f>Table1[[#This Row],[Beds HH w/ Children]]</f>
        <v>0</v>
      </c>
      <c r="J146">
        <f>Table1[[#This Row],[Units HH w/ Children]]</f>
        <v>0</v>
      </c>
      <c r="K146">
        <f>Table1[[#This Row],[Beds HH w/o Children]]</f>
        <v>5</v>
      </c>
      <c r="L146">
        <f>Table1[[#This Row],[Year-Round Beds]]</f>
        <v>5</v>
      </c>
      <c r="M146">
        <f>Table1[[#This Row],[O/V Beds]]</f>
        <v>0</v>
      </c>
      <c r="N146">
        <f>Table1[[#This Row],[Pit Count]]</f>
        <v>3</v>
      </c>
      <c r="O146">
        <f>Table1[[#This Row],[Total Beds]]</f>
        <v>5</v>
      </c>
      <c r="P146" t="str">
        <f>Table1[[#This Row],[HMIS Participating]]</f>
        <v>Yes</v>
      </c>
      <c r="Q146">
        <f>Table1[[#This Row],[Victim Service Provider]]</f>
        <v>0</v>
      </c>
      <c r="R146" t="str">
        <f>Table1[[#This Row],[Target Population]]</f>
        <v>NA</v>
      </c>
      <c r="S146">
        <f>Table1[[#This Row],[federalFundingOtherSpecify]]</f>
        <v>0</v>
      </c>
      <c r="T146">
        <f>Table1[[#This Row],[Bed Type]]</f>
        <v>0</v>
      </c>
      <c r="U146" t="str">
        <f>Table1[[#This Row],[address1]]</f>
        <v>1208 Wilsonlee Blvd</v>
      </c>
      <c r="V146">
        <f>Table1[[#This Row],[address2]]</f>
        <v>0</v>
      </c>
      <c r="W146" t="str">
        <f>Table1[[#This Row],[city]]</f>
        <v>Statesville</v>
      </c>
      <c r="X146" t="str">
        <f>Table1[[#This Row],[state]]</f>
        <v>NC</v>
      </c>
      <c r="Y146">
        <f>Table1[[#This Row],[zip]]</f>
        <v>28677</v>
      </c>
      <c r="Z146">
        <f>Table1[[#This Row],[Total Seasonal Beds]]</f>
        <v>0</v>
      </c>
    </row>
    <row r="147" spans="2:26" x14ac:dyDescent="0.35">
      <c r="B147" t="str">
        <f>Table1[[#This Row],[CoC]]</f>
        <v>North Carolina Balance of State CoC</v>
      </c>
      <c r="C147" t="str">
        <f>_xlfn.XLOOKUP(Table2[[#This Row],[HMIS Project ID]],'region ref'!A:A,'region ref'!C:C,"",0)</f>
        <v>Region 12</v>
      </c>
      <c r="D147">
        <f>_xlfn.XLOOKUP(Table2[[#This Row],[HMIS Project ID]],'region ref'!A:A,'region ref'!B:B,"",0)</f>
        <v>0</v>
      </c>
      <c r="E147" t="str">
        <f>Table1[[#This Row],[Organization Name]]</f>
        <v>Greenville Housing Authority - Pitt County</v>
      </c>
      <c r="F147" t="str">
        <f>Table1[[#This Row],[Project Name]]</f>
        <v>Greenville Housing Authority - Multiple BoS Counties - Solid Ground - PSH - HUD</v>
      </c>
      <c r="G147">
        <f>Table1[[#This Row],[HMIS Project ID]]</f>
        <v>7003</v>
      </c>
      <c r="H147" t="str">
        <f>Table1[[#This Row],[Project Type]]</f>
        <v>PSH</v>
      </c>
      <c r="I147">
        <f>Table1[[#This Row],[Beds HH w/ Children]]</f>
        <v>4</v>
      </c>
      <c r="J147">
        <f>Table1[[#This Row],[Units HH w/ Children]]</f>
        <v>1</v>
      </c>
      <c r="K147">
        <f>Table1[[#This Row],[Beds HH w/o Children]]</f>
        <v>4</v>
      </c>
      <c r="L147">
        <f>Table1[[#This Row],[Year-Round Beds]]</f>
        <v>8</v>
      </c>
      <c r="M147">
        <f>Table1[[#This Row],[O/V Beds]]</f>
        <v>0</v>
      </c>
      <c r="N147">
        <f>Table1[[#This Row],[Pit Count]]</f>
        <v>8</v>
      </c>
      <c r="O147">
        <f>Table1[[#This Row],[Total Beds]]</f>
        <v>8</v>
      </c>
      <c r="P147" t="str">
        <f>Table1[[#This Row],[HMIS Participating]]</f>
        <v>Yes</v>
      </c>
      <c r="Q147">
        <f>Table1[[#This Row],[Victim Service Provider]]</f>
        <v>0</v>
      </c>
      <c r="R147" t="str">
        <f>Table1[[#This Row],[Target Population]]</f>
        <v>NA</v>
      </c>
      <c r="S147">
        <f>Table1[[#This Row],[federalFundingOtherSpecify]]</f>
        <v>0</v>
      </c>
      <c r="T147">
        <f>Table1[[#This Row],[Bed Type]]</f>
        <v>0</v>
      </c>
      <c r="U147" t="str">
        <f>Table1[[#This Row],[address1]]</f>
        <v>1103 Broad St</v>
      </c>
      <c r="V147" t="str">
        <f>Table1[[#This Row],[address2]]</f>
        <v>PO Box 1426</v>
      </c>
      <c r="W147" t="str">
        <f>Table1[[#This Row],[city]]</f>
        <v>Greenville</v>
      </c>
      <c r="X147" t="str">
        <f>Table1[[#This Row],[state]]</f>
        <v>NC</v>
      </c>
      <c r="Y147">
        <f>Table1[[#This Row],[zip]]</f>
        <v>27834</v>
      </c>
      <c r="Z147">
        <f>Table1[[#This Row],[Total Seasonal Beds]]</f>
        <v>0</v>
      </c>
    </row>
    <row r="148" spans="2:26" x14ac:dyDescent="0.35">
      <c r="B148" t="str">
        <f>Table1[[#This Row],[CoC]]</f>
        <v>North Carolina Balance of State CoC</v>
      </c>
      <c r="C148" t="str">
        <f>_xlfn.XLOOKUP(Table2[[#This Row],[HMIS Project ID]],'region ref'!A:A,'region ref'!C:C,"",0)</f>
        <v>Region 12</v>
      </c>
      <c r="D148">
        <f>_xlfn.XLOOKUP(Table2[[#This Row],[HMIS Project ID]],'region ref'!A:A,'region ref'!B:B,"",0)</f>
        <v>0</v>
      </c>
      <c r="E148" t="str">
        <f>Table1[[#This Row],[Organization Name]]</f>
        <v>Greenville Housing Authority - Pitt County</v>
      </c>
      <c r="F148" t="str">
        <f>Table1[[#This Row],[Project Name]]</f>
        <v>Greenville Housing Authority - Multiple BoS Counties - Stable Solutions PSH - HUD</v>
      </c>
      <c r="G148">
        <f>Table1[[#This Row],[HMIS Project ID]]</f>
        <v>7004</v>
      </c>
      <c r="H148" t="str">
        <f>Table1[[#This Row],[Project Type]]</f>
        <v>PSH</v>
      </c>
      <c r="I148">
        <f>Table1[[#This Row],[Beds HH w/ Children]]</f>
        <v>5</v>
      </c>
      <c r="J148">
        <f>Table1[[#This Row],[Units HH w/ Children]]</f>
        <v>1</v>
      </c>
      <c r="K148">
        <f>Table1[[#This Row],[Beds HH w/o Children]]</f>
        <v>3</v>
      </c>
      <c r="L148">
        <f>Table1[[#This Row],[Year-Round Beds]]</f>
        <v>8</v>
      </c>
      <c r="M148">
        <f>Table1[[#This Row],[O/V Beds]]</f>
        <v>0</v>
      </c>
      <c r="N148">
        <f>Table1[[#This Row],[Pit Count]]</f>
        <v>8</v>
      </c>
      <c r="O148">
        <f>Table1[[#This Row],[Total Beds]]</f>
        <v>8</v>
      </c>
      <c r="P148" t="str">
        <f>Table1[[#This Row],[HMIS Participating]]</f>
        <v>Yes</v>
      </c>
      <c r="Q148">
        <f>Table1[[#This Row],[Victim Service Provider]]</f>
        <v>0</v>
      </c>
      <c r="R148" t="str">
        <f>Table1[[#This Row],[Target Population]]</f>
        <v>NA</v>
      </c>
      <c r="S148">
        <f>Table1[[#This Row],[federalFundingOtherSpecify]]</f>
        <v>0</v>
      </c>
      <c r="T148">
        <f>Table1[[#This Row],[Bed Type]]</f>
        <v>0</v>
      </c>
      <c r="U148">
        <f>Table1[[#This Row],[address1]]</f>
        <v>0</v>
      </c>
      <c r="V148">
        <f>Table1[[#This Row],[address2]]</f>
        <v>0</v>
      </c>
      <c r="W148" t="str">
        <f>Table1[[#This Row],[city]]</f>
        <v>Greenville</v>
      </c>
      <c r="X148" t="str">
        <f>Table1[[#This Row],[state]]</f>
        <v>NC</v>
      </c>
      <c r="Y148">
        <f>Table1[[#This Row],[zip]]</f>
        <v>27834</v>
      </c>
      <c r="Z148">
        <f>Table1[[#This Row],[Total Seasonal Beds]]</f>
        <v>0</v>
      </c>
    </row>
    <row r="149" spans="2:26" x14ac:dyDescent="0.35">
      <c r="B149" t="str">
        <f>Table1[[#This Row],[CoC]]</f>
        <v>North Carolina Balance of State CoC</v>
      </c>
      <c r="C149" t="str">
        <f>_xlfn.XLOOKUP(Table2[[#This Row],[HMIS Project ID]],'region ref'!A:A,'region ref'!C:C,"",0)</f>
        <v>Region 07</v>
      </c>
      <c r="D149">
        <f>_xlfn.XLOOKUP(Table2[[#This Row],[HMIS Project ID]],'region ref'!A:A,'region ref'!B:B,"",0)</f>
        <v>0</v>
      </c>
      <c r="E149" t="str">
        <f>Table1[[#This Row],[Organization Name]]</f>
        <v>Family Promise of Lee County - Lee County</v>
      </c>
      <c r="F149" t="str">
        <f>Table1[[#This Row],[Project Name]]</f>
        <v>Family Promise - Lee County - Family Shelter - ES - Private</v>
      </c>
      <c r="G149">
        <f>Table1[[#This Row],[HMIS Project ID]]</f>
        <v>7020</v>
      </c>
      <c r="H149" t="str">
        <f>Table1[[#This Row],[Project Type]]</f>
        <v>ES</v>
      </c>
      <c r="I149">
        <f>Table1[[#This Row],[Beds HH w/ Children]]</f>
        <v>7</v>
      </c>
      <c r="J149">
        <f>Table1[[#This Row],[Units HH w/ Children]]</f>
        <v>2</v>
      </c>
      <c r="K149">
        <f>Table1[[#This Row],[Beds HH w/o Children]]</f>
        <v>0</v>
      </c>
      <c r="L149">
        <f>Table1[[#This Row],[Year-Round Beds]]</f>
        <v>7</v>
      </c>
      <c r="M149">
        <f>Table1[[#This Row],[O/V Beds]]</f>
        <v>0</v>
      </c>
      <c r="N149">
        <f>Table1[[#This Row],[Pit Count]]</f>
        <v>7</v>
      </c>
      <c r="O149">
        <f>Table1[[#This Row],[Total Beds]]</f>
        <v>7</v>
      </c>
      <c r="P149" t="str">
        <f>Table1[[#This Row],[HMIS Participating]]</f>
        <v>Yes</v>
      </c>
      <c r="Q149">
        <f>Table1[[#This Row],[Victim Service Provider]]</f>
        <v>0</v>
      </c>
      <c r="R149" t="str">
        <f>Table1[[#This Row],[Target Population]]</f>
        <v>NA</v>
      </c>
      <c r="S149">
        <f>Table1[[#This Row],[federalFundingOtherSpecify]]</f>
        <v>0</v>
      </c>
      <c r="T149" t="str">
        <f>Table1[[#This Row],[Bed Type]]</f>
        <v>Facility</v>
      </c>
      <c r="U149" t="str">
        <f>Table1[[#This Row],[address1]]</f>
        <v>2302 woodland ave</v>
      </c>
      <c r="V149">
        <f>Table1[[#This Row],[address2]]</f>
        <v>0</v>
      </c>
      <c r="W149" t="str">
        <f>Table1[[#This Row],[city]]</f>
        <v>Sanford</v>
      </c>
      <c r="X149" t="str">
        <f>Table1[[#This Row],[state]]</f>
        <v>NC</v>
      </c>
      <c r="Y149">
        <f>Table1[[#This Row],[zip]]</f>
        <v>27330</v>
      </c>
      <c r="Z149">
        <f>Table1[[#This Row],[Total Seasonal Beds]]</f>
        <v>0</v>
      </c>
    </row>
    <row r="150" spans="2:26" x14ac:dyDescent="0.35">
      <c r="B150" t="str">
        <f>Table1[[#This Row],[CoC]]</f>
        <v>North Carolina Balance of State CoC</v>
      </c>
      <c r="C150" t="str">
        <f>_xlfn.XLOOKUP(Table2[[#This Row],[HMIS Project ID]],'region ref'!A:A,'region ref'!C:C,"",0)</f>
        <v>Region 04</v>
      </c>
      <c r="D150">
        <f>_xlfn.XLOOKUP(Table2[[#This Row],[HMIS Project ID]],'region ref'!A:A,'region ref'!B:B,"",0)</f>
        <v>0</v>
      </c>
      <c r="E150" t="str">
        <f>Table1[[#This Row],[Organization Name]]</f>
        <v>Greater Mt. Airy Ministry of Hospitality - Surry County</v>
      </c>
      <c r="F150" t="str">
        <f>Table1[[#This Row],[Project Name]]</f>
        <v>Greater Mt. Airy Ministry of Hospitality - Surry County - Shepherd's House Mt Airy - ES - State ESG</v>
      </c>
      <c r="G150">
        <f>Table1[[#This Row],[HMIS Project ID]]</f>
        <v>7029</v>
      </c>
      <c r="H150" t="str">
        <f>Table1[[#This Row],[Project Type]]</f>
        <v>ES</v>
      </c>
      <c r="I150">
        <f>Table1[[#This Row],[Beds HH w/ Children]]</f>
        <v>64</v>
      </c>
      <c r="J150">
        <f>Table1[[#This Row],[Units HH w/ Children]]</f>
        <v>12</v>
      </c>
      <c r="K150">
        <f>Table1[[#This Row],[Beds HH w/o Children]]</f>
        <v>0</v>
      </c>
      <c r="L150">
        <f>Table1[[#This Row],[Year-Round Beds]]</f>
        <v>64</v>
      </c>
      <c r="M150">
        <f>Table1[[#This Row],[O/V Beds]]</f>
        <v>0</v>
      </c>
      <c r="N150">
        <f>Table1[[#This Row],[Pit Count]]</f>
        <v>42</v>
      </c>
      <c r="O150">
        <f>Table1[[#This Row],[Total Beds]]</f>
        <v>64</v>
      </c>
      <c r="P150" t="str">
        <f>Table1[[#This Row],[HMIS Participating]]</f>
        <v>Yes</v>
      </c>
      <c r="Q150">
        <f>Table1[[#This Row],[Victim Service Provider]]</f>
        <v>0</v>
      </c>
      <c r="R150" t="str">
        <f>Table1[[#This Row],[Target Population]]</f>
        <v>NA</v>
      </c>
      <c r="S150">
        <f>Table1[[#This Row],[federalFundingOtherSpecify]]</f>
        <v>0</v>
      </c>
      <c r="T150" t="str">
        <f>Table1[[#This Row],[Bed Type]]</f>
        <v>Facility</v>
      </c>
      <c r="U150" t="str">
        <f>Table1[[#This Row],[address1]]</f>
        <v>227 Rockford Street</v>
      </c>
      <c r="V150">
        <f>Table1[[#This Row],[address2]]</f>
        <v>0</v>
      </c>
      <c r="W150" t="str">
        <f>Table1[[#This Row],[city]]</f>
        <v>Mount Airy</v>
      </c>
      <c r="X150" t="str">
        <f>Table1[[#This Row],[state]]</f>
        <v>NC</v>
      </c>
      <c r="Y150">
        <f>Table1[[#This Row],[zip]]</f>
        <v>27030</v>
      </c>
      <c r="Z150">
        <f>Table1[[#This Row],[Total Seasonal Beds]]</f>
        <v>0</v>
      </c>
    </row>
    <row r="151" spans="2:26" x14ac:dyDescent="0.35">
      <c r="B151" t="str">
        <f>Table1[[#This Row],[CoC]]</f>
        <v>North Carolina Balance of State CoC</v>
      </c>
      <c r="C151" t="str">
        <f>_xlfn.XLOOKUP(Table2[[#This Row],[HMIS Project ID]],'region ref'!A:A,'region ref'!C:C,"",0)</f>
        <v>Region 08</v>
      </c>
      <c r="D151" t="str">
        <f>_xlfn.XLOOKUP(Table2[[#This Row],[HMIS Project ID]],'region ref'!A:A,'region ref'!B:B,"",0)</f>
        <v>Robeson</v>
      </c>
      <c r="E151" t="str">
        <f>Table1[[#This Row],[Organization Name]]</f>
        <v>Lumberton Christian Care - Robeson County</v>
      </c>
      <c r="F151" t="str">
        <f>Table1[[#This Row],[Project Name]]</f>
        <v>Lumberton Christian Care - Robeson County - Emergency Shelter - ES - Private</v>
      </c>
      <c r="G151">
        <f>Table1[[#This Row],[HMIS Project ID]]</f>
        <v>7034</v>
      </c>
      <c r="H151" t="str">
        <f>Table1[[#This Row],[Project Type]]</f>
        <v>ES</v>
      </c>
      <c r="I151">
        <f>Table1[[#This Row],[Beds HH w/ Children]]</f>
        <v>6</v>
      </c>
      <c r="J151">
        <f>Table1[[#This Row],[Units HH w/ Children]]</f>
        <v>2</v>
      </c>
      <c r="K151">
        <f>Table1[[#This Row],[Beds HH w/o Children]]</f>
        <v>15</v>
      </c>
      <c r="L151">
        <f>Table1[[#This Row],[Year-Round Beds]]</f>
        <v>21</v>
      </c>
      <c r="M151">
        <f>Table1[[#This Row],[O/V Beds]]</f>
        <v>0</v>
      </c>
      <c r="N151">
        <f>Table1[[#This Row],[Pit Count]]</f>
        <v>19</v>
      </c>
      <c r="O151">
        <f>Table1[[#This Row],[Total Beds]]</f>
        <v>21</v>
      </c>
      <c r="P151" t="str">
        <f>Table1[[#This Row],[HMIS Participating]]</f>
        <v>No</v>
      </c>
      <c r="Q151">
        <f>Table1[[#This Row],[Victim Service Provider]]</f>
        <v>0</v>
      </c>
      <c r="R151" t="str">
        <f>Table1[[#This Row],[Target Population]]</f>
        <v>NA</v>
      </c>
      <c r="S151" t="str">
        <f>Table1[[#This Row],[federalFundingOtherSpecify]]</f>
        <v>American Rescue Plan funding for food and shelter through local United Way</v>
      </c>
      <c r="T151" t="str">
        <f>Table1[[#This Row],[Bed Type]]</f>
        <v>Facility</v>
      </c>
      <c r="U151" t="str">
        <f>Table1[[#This Row],[address1]]</f>
        <v>220 E 2nd St</v>
      </c>
      <c r="V151">
        <f>Table1[[#This Row],[address2]]</f>
        <v>0</v>
      </c>
      <c r="W151" t="str">
        <f>Table1[[#This Row],[city]]</f>
        <v>Lumberton</v>
      </c>
      <c r="X151" t="str">
        <f>Table1[[#This Row],[state]]</f>
        <v>NC</v>
      </c>
      <c r="Y151">
        <f>Table1[[#This Row],[zip]]</f>
        <v>28358</v>
      </c>
      <c r="Z151">
        <f>Table1[[#This Row],[Total Seasonal Beds]]</f>
        <v>0</v>
      </c>
    </row>
    <row r="152" spans="2:26" x14ac:dyDescent="0.35">
      <c r="B152" t="str">
        <f>Table1[[#This Row],[CoC]]</f>
        <v>North Carolina Balance of State CoC</v>
      </c>
      <c r="C152" t="str">
        <f>_xlfn.XLOOKUP(Table2[[#This Row],[HMIS Project ID]],'region ref'!A:A,'region ref'!C:C,"",0)</f>
        <v>Region 07</v>
      </c>
      <c r="D152" t="str">
        <f>_xlfn.XLOOKUP(Table2[[#This Row],[HMIS Project ID]],'region ref'!A:A,'region ref'!B:B,"",0)</f>
        <v>Richmond</v>
      </c>
      <c r="E152" t="str">
        <f>Table1[[#This Row],[Organization Name]]</f>
        <v>Place of Grace - Richmond County</v>
      </c>
      <c r="F152" t="str">
        <f>Table1[[#This Row],[Project Name]]</f>
        <v>Place of Grace - Richmond County - Emergency Shelter - ES - Private</v>
      </c>
      <c r="G152">
        <f>Table1[[#This Row],[HMIS Project ID]]</f>
        <v>7036</v>
      </c>
      <c r="H152" t="str">
        <f>Table1[[#This Row],[Project Type]]</f>
        <v>ES</v>
      </c>
      <c r="I152">
        <f>Table1[[#This Row],[Beds HH w/ Children]]</f>
        <v>0</v>
      </c>
      <c r="J152">
        <f>Table1[[#This Row],[Units HH w/ Children]]</f>
        <v>0</v>
      </c>
      <c r="K152">
        <f>Table1[[#This Row],[Beds HH w/o Children]]</f>
        <v>0</v>
      </c>
      <c r="L152">
        <f>Table1[[#This Row],[Year-Round Beds]]</f>
        <v>0</v>
      </c>
      <c r="M152">
        <f>Table1[[#This Row],[O/V Beds]]</f>
        <v>19</v>
      </c>
      <c r="N152">
        <f>Table1[[#This Row],[Pit Count]]</f>
        <v>19</v>
      </c>
      <c r="O152">
        <f>Table1[[#This Row],[Total Beds]]</f>
        <v>19</v>
      </c>
      <c r="P152" t="str">
        <f>Table1[[#This Row],[HMIS Participating]]</f>
        <v>No</v>
      </c>
      <c r="Q152">
        <f>Table1[[#This Row],[Victim Service Provider]]</f>
        <v>0</v>
      </c>
      <c r="R152" t="str">
        <f>Table1[[#This Row],[Target Population]]</f>
        <v>NA</v>
      </c>
      <c r="S152">
        <f>Table1[[#This Row],[federalFundingOtherSpecify]]</f>
        <v>0</v>
      </c>
      <c r="T152" t="str">
        <f>Table1[[#This Row],[Bed Type]]</f>
        <v>Facility</v>
      </c>
      <c r="U152" t="str">
        <f>Table1[[#This Row],[address1]]</f>
        <v>252 School St</v>
      </c>
      <c r="V152">
        <f>Table1[[#This Row],[address2]]</f>
        <v>0</v>
      </c>
      <c r="W152" t="str">
        <f>Table1[[#This Row],[city]]</f>
        <v>Rockingham</v>
      </c>
      <c r="X152" t="str">
        <f>Table1[[#This Row],[state]]</f>
        <v>NC</v>
      </c>
      <c r="Y152">
        <f>Table1[[#This Row],[zip]]</f>
        <v>28379</v>
      </c>
      <c r="Z152">
        <f>Table1[[#This Row],[Total Seasonal Beds]]</f>
        <v>0</v>
      </c>
    </row>
    <row r="153" spans="2:26" x14ac:dyDescent="0.35">
      <c r="B153" t="str">
        <f>Table1[[#This Row],[CoC]]</f>
        <v>North Carolina Balance of State CoC</v>
      </c>
      <c r="C153" t="str">
        <f>_xlfn.XLOOKUP(Table2[[#This Row],[HMIS Project ID]],'region ref'!A:A,'region ref'!C:C,"",0)</f>
        <v>Region 02</v>
      </c>
      <c r="D153" t="str">
        <f>_xlfn.XLOOKUP(Table2[[#This Row],[HMIS Project ID]],'region ref'!A:A,'region ref'!B:B,"",0)</f>
        <v>Henderson</v>
      </c>
      <c r="E153" t="str">
        <f>Table1[[#This Row],[Organization Name]]</f>
        <v>Safelight - Henderson County</v>
      </c>
      <c r="F153" t="str">
        <f>Table1[[#This Row],[Project Name]]</f>
        <v>Safelight - Henderson County - Mainstay DV Shelter - ES - Private</v>
      </c>
      <c r="G153">
        <f>Table1[[#This Row],[HMIS Project ID]]</f>
        <v>7040</v>
      </c>
      <c r="H153" t="str">
        <f>Table1[[#This Row],[Project Type]]</f>
        <v>ES</v>
      </c>
      <c r="I153">
        <f>Table1[[#This Row],[Beds HH w/ Children]]</f>
        <v>0</v>
      </c>
      <c r="J153">
        <f>Table1[[#This Row],[Units HH w/ Children]]</f>
        <v>0</v>
      </c>
      <c r="K153">
        <f>Table1[[#This Row],[Beds HH w/o Children]]</f>
        <v>40</v>
      </c>
      <c r="L153">
        <f>Table1[[#This Row],[Year-Round Beds]]</f>
        <v>40</v>
      </c>
      <c r="M153">
        <f>Table1[[#This Row],[O/V Beds]]</f>
        <v>0</v>
      </c>
      <c r="N153">
        <f>Table1[[#This Row],[Pit Count]]</f>
        <v>20</v>
      </c>
      <c r="O153">
        <f>Table1[[#This Row],[Total Beds]]</f>
        <v>40</v>
      </c>
      <c r="P153" t="str">
        <f>Table1[[#This Row],[HMIS Participating]]</f>
        <v>Comparable</v>
      </c>
      <c r="Q153" t="str">
        <f>Table1[[#This Row],[Victim Service Provider]]</f>
        <v>VSP</v>
      </c>
      <c r="R153" t="str">
        <f>Table1[[#This Row],[Target Population]]</f>
        <v>DV</v>
      </c>
      <c r="S153" t="str">
        <f>Table1[[#This Row],[federalFundingOtherSpecify]]</f>
        <v>VOCA, VAWA, FVPSA, SASP, STOP, Council for Women</v>
      </c>
      <c r="T153" t="str">
        <f>Table1[[#This Row],[Bed Type]]</f>
        <v>Facility</v>
      </c>
      <c r="U153">
        <f>Table1[[#This Row],[address1]]</f>
        <v>0</v>
      </c>
      <c r="V153">
        <f>Table1[[#This Row],[address2]]</f>
        <v>0</v>
      </c>
      <c r="W153" t="str">
        <f>Table1[[#This Row],[city]]</f>
        <v>Hendersonville</v>
      </c>
      <c r="X153" t="str">
        <f>Table1[[#This Row],[state]]</f>
        <v>NC</v>
      </c>
      <c r="Y153">
        <f>Table1[[#This Row],[zip]]</f>
        <v>28792</v>
      </c>
      <c r="Z153">
        <f>Table1[[#This Row],[Total Seasonal Beds]]</f>
        <v>0</v>
      </c>
    </row>
    <row r="154" spans="2:26" x14ac:dyDescent="0.35">
      <c r="B154" t="str">
        <f>Table1[[#This Row],[CoC]]</f>
        <v>North Carolina Balance of State CoC</v>
      </c>
      <c r="C154" t="str">
        <f>_xlfn.XLOOKUP(Table2[[#This Row],[HMIS Project ID]],'region ref'!A:A,'region ref'!C:C,"",0)</f>
        <v>Region 01</v>
      </c>
      <c r="D154">
        <f>_xlfn.XLOOKUP(Table2[[#This Row],[HMIS Project ID]],'region ref'!A:A,'region ref'!B:B,"",0)</f>
        <v>0</v>
      </c>
      <c r="E154" t="str">
        <f>Table1[[#This Row],[Organization Name]]</f>
        <v>Haywood Pathways Center - Haywood County</v>
      </c>
      <c r="F154" t="str">
        <f>Table1[[#This Row],[Project Name]]</f>
        <v>Haywood Pathways Center - Haywood County - Myre-Ken - ES - Private</v>
      </c>
      <c r="G154">
        <f>Table1[[#This Row],[HMIS Project ID]]</f>
        <v>7055</v>
      </c>
      <c r="H154" t="str">
        <f>Table1[[#This Row],[Project Type]]</f>
        <v>ES</v>
      </c>
      <c r="I154">
        <f>Table1[[#This Row],[Beds HH w/ Children]]</f>
        <v>38</v>
      </c>
      <c r="J154">
        <f>Table1[[#This Row],[Units HH w/ Children]]</f>
        <v>10</v>
      </c>
      <c r="K154">
        <f>Table1[[#This Row],[Beds HH w/o Children]]</f>
        <v>0</v>
      </c>
      <c r="L154">
        <f>Table1[[#This Row],[Year-Round Beds]]</f>
        <v>38</v>
      </c>
      <c r="M154">
        <f>Table1[[#This Row],[O/V Beds]]</f>
        <v>0</v>
      </c>
      <c r="N154">
        <f>Table1[[#This Row],[Pit Count]]</f>
        <v>5</v>
      </c>
      <c r="O154">
        <f>Table1[[#This Row],[Total Beds]]</f>
        <v>38</v>
      </c>
      <c r="P154" t="str">
        <f>Table1[[#This Row],[HMIS Participating]]</f>
        <v>Yes</v>
      </c>
      <c r="Q154">
        <f>Table1[[#This Row],[Victim Service Provider]]</f>
        <v>0</v>
      </c>
      <c r="R154" t="str">
        <f>Table1[[#This Row],[Target Population]]</f>
        <v>NA</v>
      </c>
      <c r="S154" t="str">
        <f>Table1[[#This Row],[federalFundingOtherSpecify]]</f>
        <v>Private FUnds</v>
      </c>
      <c r="T154" t="str">
        <f>Table1[[#This Row],[Bed Type]]</f>
        <v>Facility</v>
      </c>
      <c r="U154" t="str">
        <f>Table1[[#This Row],[address1]]</f>
        <v>179 Hemlock St</v>
      </c>
      <c r="V154">
        <f>Table1[[#This Row],[address2]]</f>
        <v>0</v>
      </c>
      <c r="W154" t="str">
        <f>Table1[[#This Row],[city]]</f>
        <v>Waynesville</v>
      </c>
      <c r="X154" t="str">
        <f>Table1[[#This Row],[state]]</f>
        <v>NC</v>
      </c>
      <c r="Y154">
        <f>Table1[[#This Row],[zip]]</f>
        <v>28786</v>
      </c>
      <c r="Z154">
        <f>Table1[[#This Row],[Total Seasonal Beds]]</f>
        <v>0</v>
      </c>
    </row>
    <row r="155" spans="2:26" x14ac:dyDescent="0.35">
      <c r="B155" t="str">
        <f>Table1[[#This Row],[CoC]]</f>
        <v>North Carolina Balance of State CoC</v>
      </c>
      <c r="C155" t="str">
        <f>_xlfn.XLOOKUP(Table2[[#This Row],[HMIS Project ID]],'region ref'!A:A,'region ref'!C:C,"",0)</f>
        <v>Region 13</v>
      </c>
      <c r="D155">
        <f>_xlfn.XLOOKUP(Table2[[#This Row],[HMIS Project ID]],'region ref'!A:A,'region ref'!B:B,"",0)</f>
        <v>0</v>
      </c>
      <c r="E155" t="str">
        <f>Table1[[#This Row],[Organization Name]]</f>
        <v>WOC - Onslow County</v>
      </c>
      <c r="F155" t="str">
        <f>Table1[[#This Row],[Project Name]]</f>
        <v>WOC - Onslow County - Rapid Re-Housing - RRH - Private</v>
      </c>
      <c r="G155">
        <f>Table1[[#This Row],[HMIS Project ID]]</f>
        <v>7068</v>
      </c>
      <c r="H155" t="str">
        <f>Table1[[#This Row],[Project Type]]</f>
        <v>RRH</v>
      </c>
      <c r="I155">
        <f>Table1[[#This Row],[Beds HH w/ Children]]</f>
        <v>8</v>
      </c>
      <c r="J155">
        <f>Table1[[#This Row],[Units HH w/ Children]]</f>
        <v>2</v>
      </c>
      <c r="K155">
        <f>Table1[[#This Row],[Beds HH w/o Children]]</f>
        <v>9</v>
      </c>
      <c r="L155">
        <f>Table1[[#This Row],[Year-Round Beds]]</f>
        <v>17</v>
      </c>
      <c r="M155">
        <f>Table1[[#This Row],[O/V Beds]]</f>
        <v>0</v>
      </c>
      <c r="N155">
        <f>Table1[[#This Row],[Pit Count]]</f>
        <v>17</v>
      </c>
      <c r="O155">
        <f>Table1[[#This Row],[Total Beds]]</f>
        <v>17</v>
      </c>
      <c r="P155" t="str">
        <f>Table1[[#This Row],[HMIS Participating]]</f>
        <v>Yes</v>
      </c>
      <c r="Q155">
        <f>Table1[[#This Row],[Victim Service Provider]]</f>
        <v>0</v>
      </c>
      <c r="R155" t="str">
        <f>Table1[[#This Row],[Target Population]]</f>
        <v>NA</v>
      </c>
      <c r="S155" t="str">
        <f>Table1[[#This Row],[federalFundingOtherSpecify]]</f>
        <v>Private/Local</v>
      </c>
      <c r="T155">
        <f>Table1[[#This Row],[Bed Type]]</f>
        <v>0</v>
      </c>
      <c r="U155" t="str">
        <f>Table1[[#This Row],[address1]]</f>
        <v>99 Village Dr #15</v>
      </c>
      <c r="V155">
        <f>Table1[[#This Row],[address2]]</f>
        <v>0</v>
      </c>
      <c r="W155" t="str">
        <f>Table1[[#This Row],[city]]</f>
        <v>Jacksonville</v>
      </c>
      <c r="X155" t="str">
        <f>Table1[[#This Row],[state]]</f>
        <v>NC</v>
      </c>
      <c r="Y155">
        <f>Table1[[#This Row],[zip]]</f>
        <v>28546</v>
      </c>
      <c r="Z155">
        <f>Table1[[#This Row],[Total Seasonal Beds]]</f>
        <v>0</v>
      </c>
    </row>
    <row r="156" spans="2:26" x14ac:dyDescent="0.35">
      <c r="B156" t="str">
        <f>Table1[[#This Row],[CoC]]</f>
        <v>North Carolina Balance of State CoC</v>
      </c>
      <c r="C156" t="str">
        <f>_xlfn.XLOOKUP(Table2[[#This Row],[HMIS Project ID]],'region ref'!A:A,'region ref'!C:C,"",0)</f>
        <v>Region 01</v>
      </c>
      <c r="D156" t="str">
        <f>_xlfn.XLOOKUP(Table2[[#This Row],[HMIS Project ID]],'region ref'!A:A,'region ref'!B:B,"",0)</f>
        <v>Madison</v>
      </c>
      <c r="E156" t="str">
        <f>Table1[[#This Row],[Organization Name]]</f>
        <v>Charles George Asheville VAMC - Multiple BoS Counties</v>
      </c>
      <c r="F156" t="str">
        <f>Table1[[#This Row],[Project Name]]</f>
        <v>Charles George VAMC - Madison County - HUD-VASH - VA</v>
      </c>
      <c r="G156">
        <f>Table1[[#This Row],[HMIS Project ID]]</f>
        <v>7141</v>
      </c>
      <c r="H156" t="str">
        <f>Table1[[#This Row],[Project Type]]</f>
        <v>PSH</v>
      </c>
      <c r="I156">
        <f>Table1[[#This Row],[Beds HH w/ Children]]</f>
        <v>0</v>
      </c>
      <c r="J156">
        <f>Table1[[#This Row],[Units HH w/ Children]]</f>
        <v>0</v>
      </c>
      <c r="K156">
        <f>Table1[[#This Row],[Beds HH w/o Children]]</f>
        <v>1</v>
      </c>
      <c r="L156">
        <f>Table1[[#This Row],[Year-Round Beds]]</f>
        <v>1</v>
      </c>
      <c r="M156">
        <f>Table1[[#This Row],[O/V Beds]]</f>
        <v>0</v>
      </c>
      <c r="N156">
        <f>Table1[[#This Row],[Pit Count]]</f>
        <v>1</v>
      </c>
      <c r="O156">
        <f>Table1[[#This Row],[Total Beds]]</f>
        <v>1</v>
      </c>
      <c r="P156" t="str">
        <f>Table1[[#This Row],[HMIS Participating]]</f>
        <v>No</v>
      </c>
      <c r="Q156">
        <f>Table1[[#This Row],[Victim Service Provider]]</f>
        <v>0</v>
      </c>
      <c r="R156" t="str">
        <f>Table1[[#This Row],[Target Population]]</f>
        <v>NA</v>
      </c>
      <c r="S156">
        <f>Table1[[#This Row],[federalFundingOtherSpecify]]</f>
        <v>0</v>
      </c>
      <c r="T156">
        <f>Table1[[#This Row],[Bed Type]]</f>
        <v>0</v>
      </c>
      <c r="U156">
        <f>Table1[[#This Row],[address1]]</f>
        <v>0</v>
      </c>
      <c r="V156">
        <f>Table1[[#This Row],[address2]]</f>
        <v>0</v>
      </c>
      <c r="W156">
        <f>Table1[[#This Row],[city]]</f>
        <v>0</v>
      </c>
      <c r="X156">
        <f>Table1[[#This Row],[state]]</f>
        <v>0</v>
      </c>
      <c r="Y156">
        <f>Table1[[#This Row],[zip]]</f>
        <v>28753</v>
      </c>
      <c r="Z156">
        <f>Table1[[#This Row],[Total Seasonal Beds]]</f>
        <v>0</v>
      </c>
    </row>
    <row r="157" spans="2:26" x14ac:dyDescent="0.35">
      <c r="B157" t="str">
        <f>Table1[[#This Row],[CoC]]</f>
        <v>North Carolina Balance of State CoC</v>
      </c>
      <c r="C157" t="str">
        <f>_xlfn.XLOOKUP(Table2[[#This Row],[HMIS Project ID]],'region ref'!A:A,'region ref'!C:C,"",0)</f>
        <v>Region 02</v>
      </c>
      <c r="D157" t="str">
        <f>_xlfn.XLOOKUP(Table2[[#This Row],[HMIS Project ID]],'region ref'!A:A,'region ref'!B:B,"",0)</f>
        <v>Rutherford</v>
      </c>
      <c r="E157" t="str">
        <f>Table1[[#This Row],[Organization Name]]</f>
        <v>Charles George VAMC - Rutherford County</v>
      </c>
      <c r="F157" t="str">
        <f>Table1[[#This Row],[Project Name]]</f>
        <v>Charles George VAMC - Rutherford County - HUD-VASH - VA</v>
      </c>
      <c r="G157">
        <f>Table1[[#This Row],[HMIS Project ID]]</f>
        <v>7161</v>
      </c>
      <c r="H157" t="str">
        <f>Table1[[#This Row],[Project Type]]</f>
        <v>PSH</v>
      </c>
      <c r="I157">
        <f>Table1[[#This Row],[Beds HH w/ Children]]</f>
        <v>0</v>
      </c>
      <c r="J157">
        <f>Table1[[#This Row],[Units HH w/ Children]]</f>
        <v>0</v>
      </c>
      <c r="K157">
        <f>Table1[[#This Row],[Beds HH w/o Children]]</f>
        <v>13</v>
      </c>
      <c r="L157">
        <f>Table1[[#This Row],[Year-Round Beds]]</f>
        <v>13</v>
      </c>
      <c r="M157">
        <f>Table1[[#This Row],[O/V Beds]]</f>
        <v>0</v>
      </c>
      <c r="N157">
        <f>Table1[[#This Row],[Pit Count]]</f>
        <v>10</v>
      </c>
      <c r="O157">
        <f>Table1[[#This Row],[Total Beds]]</f>
        <v>13</v>
      </c>
      <c r="P157" t="str">
        <f>Table1[[#This Row],[HMIS Participating]]</f>
        <v>No</v>
      </c>
      <c r="Q157">
        <f>Table1[[#This Row],[Victim Service Provider]]</f>
        <v>0</v>
      </c>
      <c r="R157" t="str">
        <f>Table1[[#This Row],[Target Population]]</f>
        <v>NA</v>
      </c>
      <c r="S157">
        <f>Table1[[#This Row],[federalFundingOtherSpecify]]</f>
        <v>0</v>
      </c>
      <c r="T157">
        <f>Table1[[#This Row],[Bed Type]]</f>
        <v>0</v>
      </c>
      <c r="U157">
        <f>Table1[[#This Row],[address1]]</f>
        <v>0</v>
      </c>
      <c r="V157">
        <f>Table1[[#This Row],[address2]]</f>
        <v>0</v>
      </c>
      <c r="W157">
        <f>Table1[[#This Row],[city]]</f>
        <v>0</v>
      </c>
      <c r="X157" t="str">
        <f>Table1[[#This Row],[state]]</f>
        <v>NC</v>
      </c>
      <c r="Y157">
        <f>Table1[[#This Row],[zip]]</f>
        <v>28160</v>
      </c>
      <c r="Z157">
        <f>Table1[[#This Row],[Total Seasonal Beds]]</f>
        <v>0</v>
      </c>
    </row>
    <row r="158" spans="2:26" x14ac:dyDescent="0.35">
      <c r="B158" t="str">
        <f>Table1[[#This Row],[CoC]]</f>
        <v>North Carolina Balance of State CoC</v>
      </c>
      <c r="C158" t="str">
        <f>_xlfn.XLOOKUP(Table2[[#This Row],[HMIS Project ID]],'region ref'!A:A,'region ref'!C:C,"",0)</f>
        <v>Region 02</v>
      </c>
      <c r="D158" t="str">
        <f>_xlfn.XLOOKUP(Table2[[#This Row],[HMIS Project ID]],'region ref'!A:A,'region ref'!B:B,"",0)</f>
        <v>Rutherford</v>
      </c>
      <c r="E158" t="str">
        <f>Table1[[#This Row],[Organization Name]]</f>
        <v>Family Resources - Rutherford County</v>
      </c>
      <c r="F158" t="str">
        <f>Table1[[#This Row],[Project Name]]</f>
        <v>Family Resources - Rutherford County - DV Shelter - ES - Private</v>
      </c>
      <c r="G158">
        <f>Table1[[#This Row],[HMIS Project ID]]</f>
        <v>7183</v>
      </c>
      <c r="H158" t="str">
        <f>Table1[[#This Row],[Project Type]]</f>
        <v>ES</v>
      </c>
      <c r="I158">
        <f>Table1[[#This Row],[Beds HH w/ Children]]</f>
        <v>8</v>
      </c>
      <c r="J158">
        <f>Table1[[#This Row],[Units HH w/ Children]]</f>
        <v>3</v>
      </c>
      <c r="K158">
        <f>Table1[[#This Row],[Beds HH w/o Children]]</f>
        <v>4</v>
      </c>
      <c r="L158">
        <f>Table1[[#This Row],[Year-Round Beds]]</f>
        <v>12</v>
      </c>
      <c r="M158">
        <f>Table1[[#This Row],[O/V Beds]]</f>
        <v>0</v>
      </c>
      <c r="N158">
        <f>Table1[[#This Row],[Pit Count]]</f>
        <v>7</v>
      </c>
      <c r="O158">
        <f>Table1[[#This Row],[Total Beds]]</f>
        <v>12</v>
      </c>
      <c r="P158" t="str">
        <f>Table1[[#This Row],[HMIS Participating]]</f>
        <v>Comparable</v>
      </c>
      <c r="Q158" t="str">
        <f>Table1[[#This Row],[Victim Service Provider]]</f>
        <v>VSP</v>
      </c>
      <c r="R158" t="str">
        <f>Table1[[#This Row],[Target Population]]</f>
        <v>DV</v>
      </c>
      <c r="S158" t="str">
        <f>Table1[[#This Row],[federalFundingOtherSpecify]]</f>
        <v>VOCA, FVPSA</v>
      </c>
      <c r="T158" t="str">
        <f>Table1[[#This Row],[Bed Type]]</f>
        <v>Facility</v>
      </c>
      <c r="U158">
        <f>Table1[[#This Row],[address1]]</f>
        <v>0</v>
      </c>
      <c r="V158">
        <f>Table1[[#This Row],[address2]]</f>
        <v>0</v>
      </c>
      <c r="W158" t="str">
        <f>Table1[[#This Row],[city]]</f>
        <v>Forest City</v>
      </c>
      <c r="X158" t="str">
        <f>Table1[[#This Row],[state]]</f>
        <v>NC</v>
      </c>
      <c r="Y158">
        <f>Table1[[#This Row],[zip]]</f>
        <v>28043</v>
      </c>
      <c r="Z158">
        <f>Table1[[#This Row],[Total Seasonal Beds]]</f>
        <v>0</v>
      </c>
    </row>
    <row r="159" spans="2:26" x14ac:dyDescent="0.35">
      <c r="B159" t="str">
        <f>Table1[[#This Row],[CoC]]</f>
        <v>North Carolina Balance of State CoC</v>
      </c>
      <c r="C159" t="str">
        <f>_xlfn.XLOOKUP(Table2[[#This Row],[HMIS Project ID]],'region ref'!A:A,'region ref'!C:C,"",0)</f>
        <v>Region 09</v>
      </c>
      <c r="D159">
        <f>_xlfn.XLOOKUP(Table2[[#This Row],[HMIS Project ID]],'region ref'!A:A,'region ref'!B:B,"",0)</f>
        <v>0</v>
      </c>
      <c r="E159" t="str">
        <f>Table1[[#This Row],[Organization Name]]</f>
        <v>Trillium - Multiple BoS Counties</v>
      </c>
      <c r="F159" t="str">
        <f>Table1[[#This Row],[Project Name]]</f>
        <v>Trillium - Multiple BoS Counties - PSH#3 - PSH - HUD</v>
      </c>
      <c r="G159">
        <f>Table1[[#This Row],[HMIS Project ID]]</f>
        <v>7224</v>
      </c>
      <c r="H159" t="str">
        <f>Table1[[#This Row],[Project Type]]</f>
        <v>PSH</v>
      </c>
      <c r="I159">
        <f>Table1[[#This Row],[Beds HH w/ Children]]</f>
        <v>3</v>
      </c>
      <c r="J159">
        <f>Table1[[#This Row],[Units HH w/ Children]]</f>
        <v>1</v>
      </c>
      <c r="K159">
        <f>Table1[[#This Row],[Beds HH w/o Children]]</f>
        <v>10</v>
      </c>
      <c r="L159">
        <f>Table1[[#This Row],[Year-Round Beds]]</f>
        <v>13</v>
      </c>
      <c r="M159">
        <f>Table1[[#This Row],[O/V Beds]]</f>
        <v>0</v>
      </c>
      <c r="N159">
        <f>Table1[[#This Row],[Pit Count]]</f>
        <v>13</v>
      </c>
      <c r="O159">
        <f>Table1[[#This Row],[Total Beds]]</f>
        <v>13</v>
      </c>
      <c r="P159" t="str">
        <f>Table1[[#This Row],[HMIS Participating]]</f>
        <v>Yes</v>
      </c>
      <c r="Q159">
        <f>Table1[[#This Row],[Victim Service Provider]]</f>
        <v>0</v>
      </c>
      <c r="R159" t="str">
        <f>Table1[[#This Row],[Target Population]]</f>
        <v>NA</v>
      </c>
      <c r="S159">
        <f>Table1[[#This Row],[federalFundingOtherSpecify]]</f>
        <v>0</v>
      </c>
      <c r="T159">
        <f>Table1[[#This Row],[Bed Type]]</f>
        <v>0</v>
      </c>
      <c r="U159" t="str">
        <f>Table1[[#This Row],[address1]]</f>
        <v>201 West First Street</v>
      </c>
      <c r="V159">
        <f>Table1[[#This Row],[address2]]</f>
        <v>0</v>
      </c>
      <c r="W159" t="str">
        <f>Table1[[#This Row],[city]]</f>
        <v>Greenville</v>
      </c>
      <c r="X159" t="str">
        <f>Table1[[#This Row],[state]]</f>
        <v>NC</v>
      </c>
      <c r="Y159">
        <f>Table1[[#This Row],[zip]]</f>
        <v>27804</v>
      </c>
      <c r="Z159">
        <f>Table1[[#This Row],[Total Seasonal Beds]]</f>
        <v>0</v>
      </c>
    </row>
    <row r="160" spans="2:26" x14ac:dyDescent="0.35">
      <c r="B160" t="str">
        <f>Table1[[#This Row],[CoC]]</f>
        <v>North Carolina Balance of State CoC</v>
      </c>
      <c r="C160" t="str">
        <f>_xlfn.XLOOKUP(Table2[[#This Row],[HMIS Project ID]],'region ref'!A:A,'region ref'!C:C,"",0)</f>
        <v>Region 07</v>
      </c>
      <c r="D160" t="str">
        <f>_xlfn.XLOOKUP(Table2[[#This Row],[HMIS Project ID]],'region ref'!A:A,'region ref'!B:B,"",0)</f>
        <v>Lee</v>
      </c>
      <c r="E160" t="str">
        <f>Table1[[#This Row],[Organization Name]]</f>
        <v>Bread of Life Ministries of Sanford - Lee County</v>
      </c>
      <c r="F160" t="str">
        <f>Table1[[#This Row],[Project Name]]</f>
        <v>Bread of Life Ministries of Sanford - Lee County - Emer. Weather Shelter - Seasonal- ES - Private</v>
      </c>
      <c r="G160">
        <f>Table1[[#This Row],[HMIS Project ID]]</f>
        <v>7227</v>
      </c>
      <c r="H160" t="str">
        <f>Table1[[#This Row],[Project Type]]</f>
        <v>ES</v>
      </c>
      <c r="I160">
        <f>Table1[[#This Row],[Beds HH w/ Children]]</f>
        <v>0</v>
      </c>
      <c r="J160">
        <f>Table1[[#This Row],[Units HH w/ Children]]</f>
        <v>0</v>
      </c>
      <c r="K160">
        <f>Table1[[#This Row],[Beds HH w/o Children]]</f>
        <v>0</v>
      </c>
      <c r="L160">
        <f>Table1[[#This Row],[Year-Round Beds]]</f>
        <v>0</v>
      </c>
      <c r="M160">
        <f>Table1[[#This Row],[O/V Beds]]</f>
        <v>13</v>
      </c>
      <c r="N160">
        <f>Table1[[#This Row],[Pit Count]]</f>
        <v>13</v>
      </c>
      <c r="O160">
        <f>Table1[[#This Row],[Total Beds]]</f>
        <v>13</v>
      </c>
      <c r="P160" t="str">
        <f>Table1[[#This Row],[HMIS Participating]]</f>
        <v>No</v>
      </c>
      <c r="Q160">
        <f>Table1[[#This Row],[Victim Service Provider]]</f>
        <v>0</v>
      </c>
      <c r="R160" t="str">
        <f>Table1[[#This Row],[Target Population]]</f>
        <v>NA</v>
      </c>
      <c r="S160" t="str">
        <f>Table1[[#This Row],[federalFundingOtherSpecify]]</f>
        <v>City of Sanford</v>
      </c>
      <c r="T160" t="str">
        <f>Table1[[#This Row],[Bed Type]]</f>
        <v>Facility</v>
      </c>
      <c r="U160" t="str">
        <f>Table1[[#This Row],[address1]]</f>
        <v>PO Box 175</v>
      </c>
      <c r="V160">
        <f>Table1[[#This Row],[address2]]</f>
        <v>0</v>
      </c>
      <c r="W160" t="str">
        <f>Table1[[#This Row],[city]]</f>
        <v>Sanford</v>
      </c>
      <c r="X160" t="str">
        <f>Table1[[#This Row],[state]]</f>
        <v>NC</v>
      </c>
      <c r="Y160">
        <f>Table1[[#This Row],[zip]]</f>
        <v>27330</v>
      </c>
      <c r="Z160">
        <f>Table1[[#This Row],[Total Seasonal Beds]]</f>
        <v>0</v>
      </c>
    </row>
    <row r="161" spans="2:26" x14ac:dyDescent="0.35">
      <c r="B161" t="str">
        <f>Table1[[#This Row],[CoC]]</f>
        <v>North Carolina Balance of State CoC</v>
      </c>
      <c r="C161" t="str">
        <f>_xlfn.XLOOKUP(Table2[[#This Row],[HMIS Project ID]],'region ref'!A:A,'region ref'!C:C,"",0)</f>
        <v>Region 02</v>
      </c>
      <c r="D161">
        <f>_xlfn.XLOOKUP(Table2[[#This Row],[HMIS Project ID]],'region ref'!A:A,'region ref'!B:B,"",0)</f>
        <v>0</v>
      </c>
      <c r="E161" t="str">
        <f>Table1[[#This Row],[Organization Name]]</f>
        <v>Thrive - Henderson County</v>
      </c>
      <c r="F161" t="str">
        <f>Table1[[#This Row],[Project Name]]</f>
        <v>Thrive - Multiple BoS Counties - Pathways to PH - PSH - HUD</v>
      </c>
      <c r="G161">
        <f>Table1[[#This Row],[HMIS Project ID]]</f>
        <v>7258</v>
      </c>
      <c r="H161" t="str">
        <f>Table1[[#This Row],[Project Type]]</f>
        <v>PSH</v>
      </c>
      <c r="I161">
        <f>Table1[[#This Row],[Beds HH w/ Children]]</f>
        <v>27</v>
      </c>
      <c r="J161">
        <f>Table1[[#This Row],[Units HH w/ Children]]</f>
        <v>7</v>
      </c>
      <c r="K161">
        <f>Table1[[#This Row],[Beds HH w/o Children]]</f>
        <v>18</v>
      </c>
      <c r="L161">
        <f>Table1[[#This Row],[Year-Round Beds]]</f>
        <v>45</v>
      </c>
      <c r="M161">
        <f>Table1[[#This Row],[O/V Beds]]</f>
        <v>0</v>
      </c>
      <c r="N161">
        <f>Table1[[#This Row],[Pit Count]]</f>
        <v>45</v>
      </c>
      <c r="O161">
        <f>Table1[[#This Row],[Total Beds]]</f>
        <v>45</v>
      </c>
      <c r="P161" t="str">
        <f>Table1[[#This Row],[HMIS Participating]]</f>
        <v>Yes</v>
      </c>
      <c r="Q161">
        <f>Table1[[#This Row],[Victim Service Provider]]</f>
        <v>0</v>
      </c>
      <c r="R161" t="str">
        <f>Table1[[#This Row],[Target Population]]</f>
        <v>NA</v>
      </c>
      <c r="S161">
        <f>Table1[[#This Row],[federalFundingOtherSpecify]]</f>
        <v>0</v>
      </c>
      <c r="T161">
        <f>Table1[[#This Row],[Bed Type]]</f>
        <v>0</v>
      </c>
      <c r="U161" t="str">
        <f>Table1[[#This Row],[address1]]</f>
        <v>218 West Allen Street</v>
      </c>
      <c r="V161">
        <f>Table1[[#This Row],[address2]]</f>
        <v>0</v>
      </c>
      <c r="W161" t="str">
        <f>Table1[[#This Row],[city]]</f>
        <v>Hendersonville</v>
      </c>
      <c r="X161" t="str">
        <f>Table1[[#This Row],[state]]</f>
        <v>NC</v>
      </c>
      <c r="Y161">
        <f>Table1[[#This Row],[zip]]</f>
        <v>28739</v>
      </c>
      <c r="Z161">
        <f>Table1[[#This Row],[Total Seasonal Beds]]</f>
        <v>0</v>
      </c>
    </row>
    <row r="162" spans="2:26" x14ac:dyDescent="0.35">
      <c r="B162" t="str">
        <f>Table1[[#This Row],[CoC]]</f>
        <v>North Carolina Balance of State CoC</v>
      </c>
      <c r="C162" t="str">
        <f>_xlfn.XLOOKUP(Table2[[#This Row],[HMIS Project ID]],'region ref'!A:A,'region ref'!C:C,"",0)</f>
        <v>Region 03</v>
      </c>
      <c r="D162" t="str">
        <f>_xlfn.XLOOKUP(Table2[[#This Row],[HMIS Project ID]],'region ref'!A:A,'region ref'!B:B,"",0)</f>
        <v>McDowell</v>
      </c>
      <c r="E162" t="str">
        <f>Table1[[#This Row],[Organization Name]]</f>
        <v>Charles George VAMC/Isothermal Housing - McDowell County</v>
      </c>
      <c r="F162" t="str">
        <f>Table1[[#This Row],[Project Name]]</f>
        <v>Charles George VAMC - McDowell County - HUD-VASH - VA</v>
      </c>
      <c r="G162">
        <f>Table1[[#This Row],[HMIS Project ID]]</f>
        <v>7392</v>
      </c>
      <c r="H162" t="str">
        <f>Table1[[#This Row],[Project Type]]</f>
        <v>PSH</v>
      </c>
      <c r="I162">
        <f>Table1[[#This Row],[Beds HH w/ Children]]</f>
        <v>0</v>
      </c>
      <c r="J162">
        <f>Table1[[#This Row],[Units HH w/ Children]]</f>
        <v>0</v>
      </c>
      <c r="K162">
        <f>Table1[[#This Row],[Beds HH w/o Children]]</f>
        <v>5</v>
      </c>
      <c r="L162">
        <f>Table1[[#This Row],[Year-Round Beds]]</f>
        <v>5</v>
      </c>
      <c r="M162">
        <f>Table1[[#This Row],[O/V Beds]]</f>
        <v>0</v>
      </c>
      <c r="N162">
        <f>Table1[[#This Row],[Pit Count]]</f>
        <v>3</v>
      </c>
      <c r="O162">
        <f>Table1[[#This Row],[Total Beds]]</f>
        <v>5</v>
      </c>
      <c r="P162" t="str">
        <f>Table1[[#This Row],[HMIS Participating]]</f>
        <v>No</v>
      </c>
      <c r="Q162">
        <f>Table1[[#This Row],[Victim Service Provider]]</f>
        <v>0</v>
      </c>
      <c r="R162" t="str">
        <f>Table1[[#This Row],[Target Population]]</f>
        <v>NA</v>
      </c>
      <c r="S162">
        <f>Table1[[#This Row],[federalFundingOtherSpecify]]</f>
        <v>0</v>
      </c>
      <c r="T162">
        <f>Table1[[#This Row],[Bed Type]]</f>
        <v>0</v>
      </c>
      <c r="U162">
        <f>Table1[[#This Row],[address1]]</f>
        <v>0</v>
      </c>
      <c r="V162">
        <f>Table1[[#This Row],[address2]]</f>
        <v>0</v>
      </c>
      <c r="W162">
        <f>Table1[[#This Row],[city]]</f>
        <v>0</v>
      </c>
      <c r="X162" t="str">
        <f>Table1[[#This Row],[state]]</f>
        <v>NC</v>
      </c>
      <c r="Y162">
        <f>Table1[[#This Row],[zip]]</f>
        <v>28752</v>
      </c>
      <c r="Z162">
        <f>Table1[[#This Row],[Total Seasonal Beds]]</f>
        <v>0</v>
      </c>
    </row>
    <row r="163" spans="2:26" x14ac:dyDescent="0.35">
      <c r="B163" t="str">
        <f>Table1[[#This Row],[CoC]]</f>
        <v>North Carolina Balance of State CoC</v>
      </c>
      <c r="C163" t="str">
        <f>_xlfn.XLOOKUP(Table2[[#This Row],[HMIS Project ID]],'region ref'!A:A,'region ref'!C:C,"",0)</f>
        <v>Region 01</v>
      </c>
      <c r="D163" t="str">
        <f>_xlfn.XLOOKUP(Table2[[#This Row],[HMIS Project ID]],'region ref'!A:A,'region ref'!B:B,"",0)</f>
        <v>Haywood</v>
      </c>
      <c r="E163" t="str">
        <f>Table1[[#This Row],[Organization Name]]</f>
        <v>Charles George VAMC/Mountain Projects - Haywood County</v>
      </c>
      <c r="F163" t="str">
        <f>Table1[[#This Row],[Project Name]]</f>
        <v>Charles George VAMC - Haywood County - HUD-VASH - VA</v>
      </c>
      <c r="G163">
        <f>Table1[[#This Row],[HMIS Project ID]]</f>
        <v>7394</v>
      </c>
      <c r="H163" t="str">
        <f>Table1[[#This Row],[Project Type]]</f>
        <v>PSH</v>
      </c>
      <c r="I163">
        <f>Table1[[#This Row],[Beds HH w/ Children]]</f>
        <v>0</v>
      </c>
      <c r="J163">
        <f>Table1[[#This Row],[Units HH w/ Children]]</f>
        <v>0</v>
      </c>
      <c r="K163">
        <f>Table1[[#This Row],[Beds HH w/o Children]]</f>
        <v>1</v>
      </c>
      <c r="L163">
        <f>Table1[[#This Row],[Year-Round Beds]]</f>
        <v>1</v>
      </c>
      <c r="M163">
        <f>Table1[[#This Row],[O/V Beds]]</f>
        <v>0</v>
      </c>
      <c r="N163">
        <f>Table1[[#This Row],[Pit Count]]</f>
        <v>1</v>
      </c>
      <c r="O163">
        <f>Table1[[#This Row],[Total Beds]]</f>
        <v>1</v>
      </c>
      <c r="P163" t="str">
        <f>Table1[[#This Row],[HMIS Participating]]</f>
        <v>No</v>
      </c>
      <c r="Q163">
        <f>Table1[[#This Row],[Victim Service Provider]]</f>
        <v>0</v>
      </c>
      <c r="R163" t="str">
        <f>Table1[[#This Row],[Target Population]]</f>
        <v>NA</v>
      </c>
      <c r="S163">
        <f>Table1[[#This Row],[federalFundingOtherSpecify]]</f>
        <v>0</v>
      </c>
      <c r="T163">
        <f>Table1[[#This Row],[Bed Type]]</f>
        <v>0</v>
      </c>
      <c r="U163" t="str">
        <f>Table1[[#This Row],[address1]]</f>
        <v>1100 Tunnel Road</v>
      </c>
      <c r="V163">
        <f>Table1[[#This Row],[address2]]</f>
        <v>0</v>
      </c>
      <c r="W163" t="str">
        <f>Table1[[#This Row],[city]]</f>
        <v>Asheville</v>
      </c>
      <c r="X163" t="str">
        <f>Table1[[#This Row],[state]]</f>
        <v>NC</v>
      </c>
      <c r="Y163">
        <f>Table1[[#This Row],[zip]]</f>
        <v>28786</v>
      </c>
      <c r="Z163">
        <f>Table1[[#This Row],[Total Seasonal Beds]]</f>
        <v>0</v>
      </c>
    </row>
    <row r="164" spans="2:26" x14ac:dyDescent="0.35">
      <c r="B164" t="str">
        <f>Table1[[#This Row],[CoC]]</f>
        <v>North Carolina Balance of State CoC</v>
      </c>
      <c r="C164" t="str">
        <f>_xlfn.XLOOKUP(Table2[[#This Row],[HMIS Project ID]],'region ref'!A:A,'region ref'!C:C,"",0)</f>
        <v>Region 02</v>
      </c>
      <c r="D164" t="str">
        <f>_xlfn.XLOOKUP(Table2[[#This Row],[HMIS Project ID]],'region ref'!A:A,'region ref'!B:B,"",0)</f>
        <v>Henderson</v>
      </c>
      <c r="E164" t="str">
        <f>Table1[[#This Row],[Organization Name]]</f>
        <v>Charles George VAMC/Western Carolina Community Action - Henderson County</v>
      </c>
      <c r="F164" t="str">
        <f>Table1[[#This Row],[Project Name]]</f>
        <v>Charles George VAMC - Henderson County - HUD-VASH - VA</v>
      </c>
      <c r="G164">
        <f>Table1[[#This Row],[HMIS Project ID]]</f>
        <v>7396</v>
      </c>
      <c r="H164" t="str">
        <f>Table1[[#This Row],[Project Type]]</f>
        <v>PSH</v>
      </c>
      <c r="I164">
        <f>Table1[[#This Row],[Beds HH w/ Children]]</f>
        <v>0</v>
      </c>
      <c r="J164">
        <f>Table1[[#This Row],[Units HH w/ Children]]</f>
        <v>0</v>
      </c>
      <c r="K164">
        <f>Table1[[#This Row],[Beds HH w/o Children]]</f>
        <v>13</v>
      </c>
      <c r="L164">
        <f>Table1[[#This Row],[Year-Round Beds]]</f>
        <v>13</v>
      </c>
      <c r="M164">
        <f>Table1[[#This Row],[O/V Beds]]</f>
        <v>0</v>
      </c>
      <c r="N164">
        <f>Table1[[#This Row],[Pit Count]]</f>
        <v>13</v>
      </c>
      <c r="O164">
        <f>Table1[[#This Row],[Total Beds]]</f>
        <v>13</v>
      </c>
      <c r="P164" t="str">
        <f>Table1[[#This Row],[HMIS Participating]]</f>
        <v>No</v>
      </c>
      <c r="Q164">
        <f>Table1[[#This Row],[Victim Service Provider]]</f>
        <v>0</v>
      </c>
      <c r="R164" t="str">
        <f>Table1[[#This Row],[Target Population]]</f>
        <v>NA</v>
      </c>
      <c r="S164">
        <f>Table1[[#This Row],[federalFundingOtherSpecify]]</f>
        <v>0</v>
      </c>
      <c r="T164">
        <f>Table1[[#This Row],[Bed Type]]</f>
        <v>0</v>
      </c>
      <c r="U164" t="str">
        <f>Table1[[#This Row],[address1]]</f>
        <v>1100 Tunnel Road</v>
      </c>
      <c r="V164">
        <f>Table1[[#This Row],[address2]]</f>
        <v>0</v>
      </c>
      <c r="W164" t="str">
        <f>Table1[[#This Row],[city]]</f>
        <v>Asheville</v>
      </c>
      <c r="X164" t="str">
        <f>Table1[[#This Row],[state]]</f>
        <v>NC</v>
      </c>
      <c r="Y164">
        <f>Table1[[#This Row],[zip]]</f>
        <v>28792</v>
      </c>
      <c r="Z164">
        <f>Table1[[#This Row],[Total Seasonal Beds]]</f>
        <v>0</v>
      </c>
    </row>
    <row r="165" spans="2:26" x14ac:dyDescent="0.35">
      <c r="B165" t="str">
        <f>Table1[[#This Row],[CoC]]</f>
        <v>North Carolina Balance of State CoC</v>
      </c>
      <c r="C165" t="str">
        <f>_xlfn.XLOOKUP(Table2[[#This Row],[HMIS Project ID]],'region ref'!A:A,'region ref'!C:C,"",0)</f>
        <v>Region 08</v>
      </c>
      <c r="D165">
        <f>_xlfn.XLOOKUP(Table2[[#This Row],[HMIS Project ID]],'region ref'!A:A,'region ref'!B:B,"",0)</f>
        <v>0</v>
      </c>
      <c r="E165" t="str">
        <f>Table1[[#This Row],[Organization Name]]</f>
        <v>Trillium (formerly Eastpointe) - Multiple BoS Counties</v>
      </c>
      <c r="F165" t="str">
        <f>Table1[[#This Row],[Project Name]]</f>
        <v>Eastpointe - Multiple BoS Counties - Shelter Plus Care Southeast - PSH - HUD</v>
      </c>
      <c r="G165">
        <f>Table1[[#This Row],[HMIS Project ID]]</f>
        <v>7430</v>
      </c>
      <c r="H165" t="str">
        <f>Table1[[#This Row],[Project Type]]</f>
        <v>PSH</v>
      </c>
      <c r="I165">
        <f>Table1[[#This Row],[Beds HH w/ Children]]</f>
        <v>7</v>
      </c>
      <c r="J165">
        <f>Table1[[#This Row],[Units HH w/ Children]]</f>
        <v>3</v>
      </c>
      <c r="K165">
        <f>Table1[[#This Row],[Beds HH w/o Children]]</f>
        <v>9</v>
      </c>
      <c r="L165">
        <f>Table1[[#This Row],[Year-Round Beds]]</f>
        <v>16</v>
      </c>
      <c r="M165">
        <f>Table1[[#This Row],[O/V Beds]]</f>
        <v>0</v>
      </c>
      <c r="N165">
        <f>Table1[[#This Row],[Pit Count]]</f>
        <v>16</v>
      </c>
      <c r="O165">
        <f>Table1[[#This Row],[Total Beds]]</f>
        <v>16</v>
      </c>
      <c r="P165" t="str">
        <f>Table1[[#This Row],[HMIS Participating]]</f>
        <v>Yes</v>
      </c>
      <c r="Q165">
        <f>Table1[[#This Row],[Victim Service Provider]]</f>
        <v>0</v>
      </c>
      <c r="R165" t="str">
        <f>Table1[[#This Row],[Target Population]]</f>
        <v>NA</v>
      </c>
      <c r="S165">
        <f>Table1[[#This Row],[federalFundingOtherSpecify]]</f>
        <v>0</v>
      </c>
      <c r="T165">
        <f>Table1[[#This Row],[Bed Type]]</f>
        <v>0</v>
      </c>
      <c r="U165" t="str">
        <f>Table1[[#This Row],[address1]]</f>
        <v>100 South James ST.</v>
      </c>
      <c r="V165">
        <f>Table1[[#This Row],[address2]]</f>
        <v>0</v>
      </c>
      <c r="W165" t="str">
        <f>Table1[[#This Row],[city]]</f>
        <v>Goldsboro</v>
      </c>
      <c r="X165" t="str">
        <f>Table1[[#This Row],[state]]</f>
        <v>NC</v>
      </c>
      <c r="Y165">
        <f>Table1[[#This Row],[zip]]</f>
        <v>28358</v>
      </c>
      <c r="Z165">
        <f>Table1[[#This Row],[Total Seasonal Beds]]</f>
        <v>0</v>
      </c>
    </row>
    <row r="166" spans="2:26" x14ac:dyDescent="0.35">
      <c r="B166" t="str">
        <f>Table1[[#This Row],[CoC]]</f>
        <v>North Carolina Balance of State CoC</v>
      </c>
      <c r="C166" t="str">
        <f>_xlfn.XLOOKUP(Table2[[#This Row],[HMIS Project ID]],'region ref'!A:A,'region ref'!C:C,"",0)</f>
        <v>Region 10</v>
      </c>
      <c r="D166">
        <f>_xlfn.XLOOKUP(Table2[[#This Row],[HMIS Project ID]],'region ref'!A:A,'region ref'!B:B,"",0)</f>
        <v>0</v>
      </c>
      <c r="E166" t="str">
        <f>Table1[[#This Row],[Organization Name]]</f>
        <v>Hope Station - Wilson County</v>
      </c>
      <c r="F166" t="str">
        <f>Table1[[#This Row],[Project Name]]</f>
        <v>Hope Station - Wilson County - Family Shelter - ES - Private</v>
      </c>
      <c r="G166">
        <f>Table1[[#This Row],[HMIS Project ID]]</f>
        <v>7464</v>
      </c>
      <c r="H166" t="str">
        <f>Table1[[#This Row],[Project Type]]</f>
        <v>ES</v>
      </c>
      <c r="I166">
        <f>Table1[[#This Row],[Beds HH w/ Children]]</f>
        <v>4</v>
      </c>
      <c r="J166">
        <f>Table1[[#This Row],[Units HH w/ Children]]</f>
        <v>1</v>
      </c>
      <c r="K166">
        <f>Table1[[#This Row],[Beds HH w/o Children]]</f>
        <v>6</v>
      </c>
      <c r="L166">
        <f>Table1[[#This Row],[Year-Round Beds]]</f>
        <v>10</v>
      </c>
      <c r="M166">
        <f>Table1[[#This Row],[O/V Beds]]</f>
        <v>0</v>
      </c>
      <c r="N166">
        <f>Table1[[#This Row],[Pit Count]]</f>
        <v>4</v>
      </c>
      <c r="O166">
        <f>Table1[[#This Row],[Total Beds]]</f>
        <v>10</v>
      </c>
      <c r="P166" t="str">
        <f>Table1[[#This Row],[HMIS Participating]]</f>
        <v>Yes</v>
      </c>
      <c r="Q166">
        <f>Table1[[#This Row],[Victim Service Provider]]</f>
        <v>0</v>
      </c>
      <c r="R166" t="str">
        <f>Table1[[#This Row],[Target Population]]</f>
        <v>NA</v>
      </c>
      <c r="S166">
        <f>Table1[[#This Row],[federalFundingOtherSpecify]]</f>
        <v>0</v>
      </c>
      <c r="T166" t="str">
        <f>Table1[[#This Row],[Bed Type]]</f>
        <v>Facility</v>
      </c>
      <c r="U166" t="str">
        <f>Table1[[#This Row],[address1]]</f>
        <v>309 Goldsboro Street East</v>
      </c>
      <c r="V166">
        <f>Table1[[#This Row],[address2]]</f>
        <v>0</v>
      </c>
      <c r="W166" t="str">
        <f>Table1[[#This Row],[city]]</f>
        <v>Wilson</v>
      </c>
      <c r="X166" t="str">
        <f>Table1[[#This Row],[state]]</f>
        <v>NC</v>
      </c>
      <c r="Y166">
        <f>Table1[[#This Row],[zip]]</f>
        <v>27893</v>
      </c>
      <c r="Z166">
        <f>Table1[[#This Row],[Total Seasonal Beds]]</f>
        <v>0</v>
      </c>
    </row>
    <row r="167" spans="2:26" x14ac:dyDescent="0.35">
      <c r="B167" t="str">
        <f>Table1[[#This Row],[CoC]]</f>
        <v>North Carolina Balance of State CoC</v>
      </c>
      <c r="C167" t="str">
        <f>_xlfn.XLOOKUP(Table2[[#This Row],[HMIS Project ID]],'region ref'!A:A,'region ref'!C:C,"",0)</f>
        <v>Region 09</v>
      </c>
      <c r="D167">
        <f>_xlfn.XLOOKUP(Table2[[#This Row],[HMIS Project ID]],'region ref'!A:A,'region ref'!B:B,"",0)</f>
        <v>0</v>
      </c>
      <c r="E167" t="str">
        <f>Table1[[#This Row],[Organization Name]]</f>
        <v>XXX Closed 2024 Community Link - Cabarrus County</v>
      </c>
      <c r="F167" t="str">
        <f>Table1[[#This Row],[Project Name]]</f>
        <v>Community Link - Multiple BoS Counties - Northern PSH combo -PSH - HUD</v>
      </c>
      <c r="G167">
        <f>Table1[[#This Row],[HMIS Project ID]]</f>
        <v>7622</v>
      </c>
      <c r="H167" t="str">
        <f>Table1[[#This Row],[Project Type]]</f>
        <v>PSH</v>
      </c>
      <c r="I167">
        <f>Table1[[#This Row],[Beds HH w/ Children]]</f>
        <v>110</v>
      </c>
      <c r="J167">
        <f>Table1[[#This Row],[Units HH w/ Children]]</f>
        <v>31</v>
      </c>
      <c r="K167">
        <f>Table1[[#This Row],[Beds HH w/o Children]]</f>
        <v>88</v>
      </c>
      <c r="L167">
        <f>Table1[[#This Row],[Year-Round Beds]]</f>
        <v>198</v>
      </c>
      <c r="M167">
        <f>Table1[[#This Row],[O/V Beds]]</f>
        <v>0</v>
      </c>
      <c r="N167">
        <f>Table1[[#This Row],[Pit Count]]</f>
        <v>198</v>
      </c>
      <c r="O167">
        <f>Table1[[#This Row],[Total Beds]]</f>
        <v>198</v>
      </c>
      <c r="P167" t="str">
        <f>Table1[[#This Row],[HMIS Participating]]</f>
        <v>Yes</v>
      </c>
      <c r="Q167">
        <f>Table1[[#This Row],[Victim Service Provider]]</f>
        <v>0</v>
      </c>
      <c r="R167" t="str">
        <f>Table1[[#This Row],[Target Population]]</f>
        <v>NA</v>
      </c>
      <c r="S167">
        <f>Table1[[#This Row],[federalFundingOtherSpecify]]</f>
        <v>0</v>
      </c>
      <c r="T167">
        <f>Table1[[#This Row],[Bed Type]]</f>
        <v>0</v>
      </c>
      <c r="U167" t="str">
        <f>Table1[[#This Row],[address1]]</f>
        <v>601 E 5th Street, Suite 220</v>
      </c>
      <c r="V167">
        <f>Table1[[#This Row],[address2]]</f>
        <v>0</v>
      </c>
      <c r="W167" t="str">
        <f>Table1[[#This Row],[city]]</f>
        <v>Charlotte</v>
      </c>
      <c r="X167" t="str">
        <f>Table1[[#This Row],[state]]</f>
        <v>NC</v>
      </c>
      <c r="Y167">
        <f>Table1[[#This Row],[zip]]</f>
        <v>27536</v>
      </c>
      <c r="Z167">
        <f>Table1[[#This Row],[Total Seasonal Beds]]</f>
        <v>0</v>
      </c>
    </row>
    <row r="168" spans="2:26" x14ac:dyDescent="0.35">
      <c r="B168" t="str">
        <f>Table1[[#This Row],[CoC]]</f>
        <v>North Carolina Balance of State CoC</v>
      </c>
      <c r="C168" t="str">
        <f>_xlfn.XLOOKUP(Table2[[#This Row],[HMIS Project ID]],'region ref'!A:A,'region ref'!C:C,"",0)</f>
        <v>Region 05</v>
      </c>
      <c r="D168">
        <f>_xlfn.XLOOKUP(Table2[[#This Row],[HMIS Project ID]],'region ref'!A:A,'region ref'!B:B,"",0)</f>
        <v>0</v>
      </c>
      <c r="E168" t="str">
        <f>Table1[[#This Row],[Organization Name]]</f>
        <v>UCCS - Union County</v>
      </c>
      <c r="F168" t="str">
        <f>Table1[[#This Row],[Project Name]]</f>
        <v>UCCS - Union County - Rapid Re-Housing - RRH - HUD</v>
      </c>
      <c r="G168">
        <f>Table1[[#This Row],[HMIS Project ID]]</f>
        <v>7664</v>
      </c>
      <c r="H168" t="str">
        <f>Table1[[#This Row],[Project Type]]</f>
        <v>RRH</v>
      </c>
      <c r="I168">
        <f>Table1[[#This Row],[Beds HH w/ Children]]</f>
        <v>16</v>
      </c>
      <c r="J168">
        <f>Table1[[#This Row],[Units HH w/ Children]]</f>
        <v>3</v>
      </c>
      <c r="K168">
        <f>Table1[[#This Row],[Beds HH w/o Children]]</f>
        <v>19</v>
      </c>
      <c r="L168">
        <f>Table1[[#This Row],[Year-Round Beds]]</f>
        <v>35</v>
      </c>
      <c r="M168">
        <f>Table1[[#This Row],[O/V Beds]]</f>
        <v>0</v>
      </c>
      <c r="N168">
        <f>Table1[[#This Row],[Pit Count]]</f>
        <v>35</v>
      </c>
      <c r="O168">
        <f>Table1[[#This Row],[Total Beds]]</f>
        <v>35</v>
      </c>
      <c r="P168" t="str">
        <f>Table1[[#This Row],[HMIS Participating]]</f>
        <v>Yes</v>
      </c>
      <c r="Q168">
        <f>Table1[[#This Row],[Victim Service Provider]]</f>
        <v>0</v>
      </c>
      <c r="R168" t="str">
        <f>Table1[[#This Row],[Target Population]]</f>
        <v>NA</v>
      </c>
      <c r="S168">
        <f>Table1[[#This Row],[federalFundingOtherSpecify]]</f>
        <v>0</v>
      </c>
      <c r="T168">
        <f>Table1[[#This Row],[Bed Type]]</f>
        <v>0</v>
      </c>
      <c r="U168" t="str">
        <f>Table1[[#This Row],[address1]]</f>
        <v>160 Meadow Street</v>
      </c>
      <c r="V168">
        <f>Table1[[#This Row],[address2]]</f>
        <v>0</v>
      </c>
      <c r="W168" t="str">
        <f>Table1[[#This Row],[city]]</f>
        <v>Monroe</v>
      </c>
      <c r="X168" t="str">
        <f>Table1[[#This Row],[state]]</f>
        <v>NC</v>
      </c>
      <c r="Y168">
        <f>Table1[[#This Row],[zip]]</f>
        <v>28112</v>
      </c>
      <c r="Z168">
        <f>Table1[[#This Row],[Total Seasonal Beds]]</f>
        <v>0</v>
      </c>
    </row>
    <row r="169" spans="2:26" x14ac:dyDescent="0.35">
      <c r="B169" t="str">
        <f>Table1[[#This Row],[CoC]]</f>
        <v>North Carolina Balance of State CoC</v>
      </c>
      <c r="C169" t="str">
        <f>_xlfn.XLOOKUP(Table2[[#This Row],[HMIS Project ID]],'region ref'!A:A,'region ref'!C:C,"",0)</f>
        <v>Region 08</v>
      </c>
      <c r="D169">
        <f>_xlfn.XLOOKUP(Table2[[#This Row],[HMIS Project ID]],'region ref'!A:A,'region ref'!B:B,"",0)</f>
        <v>0</v>
      </c>
      <c r="E169" t="str">
        <f>Table1[[#This Row],[Organization Name]]</f>
        <v>Eastern Carolina Homelessness Organization (ECHO) - Multiple BoS Counties - HP - SSVF</v>
      </c>
      <c r="F169" t="str">
        <f>Table1[[#This Row],[Project Name]]</f>
        <v>Eastern Carolina Homelessness Organization (ECHO) - Multiple BoS Counties - RRH - SSVF</v>
      </c>
      <c r="G169">
        <f>Table1[[#This Row],[HMIS Project ID]]</f>
        <v>7665</v>
      </c>
      <c r="H169" t="str">
        <f>Table1[[#This Row],[Project Type]]</f>
        <v>RRH</v>
      </c>
      <c r="I169">
        <f>Table1[[#This Row],[Beds HH w/ Children]]</f>
        <v>0</v>
      </c>
      <c r="J169">
        <f>Table1[[#This Row],[Units HH w/ Children]]</f>
        <v>0</v>
      </c>
      <c r="K169">
        <f>Table1[[#This Row],[Beds HH w/o Children]]</f>
        <v>5</v>
      </c>
      <c r="L169">
        <f>Table1[[#This Row],[Year-Round Beds]]</f>
        <v>5</v>
      </c>
      <c r="M169">
        <f>Table1[[#This Row],[O/V Beds]]</f>
        <v>0</v>
      </c>
      <c r="N169">
        <f>Table1[[#This Row],[Pit Count]]</f>
        <v>5</v>
      </c>
      <c r="O169">
        <f>Table1[[#This Row],[Total Beds]]</f>
        <v>5</v>
      </c>
      <c r="P169" t="str">
        <f>Table1[[#This Row],[HMIS Participating]]</f>
        <v>Yes</v>
      </c>
      <c r="Q169">
        <f>Table1[[#This Row],[Victim Service Provider]]</f>
        <v>0</v>
      </c>
      <c r="R169" t="str">
        <f>Table1[[#This Row],[Target Population]]</f>
        <v>NA</v>
      </c>
      <c r="S169">
        <f>Table1[[#This Row],[federalFundingOtherSpecify]]</f>
        <v>0</v>
      </c>
      <c r="T169">
        <f>Table1[[#This Row],[Bed Type]]</f>
        <v>0</v>
      </c>
      <c r="U169" t="str">
        <f>Table1[[#This Row],[address1]]</f>
        <v>1204 N Kings BLVD</v>
      </c>
      <c r="V169">
        <f>Table1[[#This Row],[address2]]</f>
        <v>0</v>
      </c>
      <c r="W169" t="str">
        <f>Table1[[#This Row],[city]]</f>
        <v>Myrtle Beach</v>
      </c>
      <c r="X169" t="str">
        <f>Table1[[#This Row],[state]]</f>
        <v>SC</v>
      </c>
      <c r="Y169">
        <f>Table1[[#This Row],[zip]]</f>
        <v>28358</v>
      </c>
      <c r="Z169">
        <f>Table1[[#This Row],[Total Seasonal Beds]]</f>
        <v>0</v>
      </c>
    </row>
    <row r="170" spans="2:26" x14ac:dyDescent="0.35">
      <c r="B170" t="str">
        <f>Table1[[#This Row],[CoC]]</f>
        <v>North Carolina Balance of State CoC</v>
      </c>
      <c r="C170" t="str">
        <f>_xlfn.XLOOKUP(Table2[[#This Row],[HMIS Project ID]],'region ref'!A:A,'region ref'!C:C,"",0)</f>
        <v>Region 05</v>
      </c>
      <c r="D170">
        <f>_xlfn.XLOOKUP(Table2[[#This Row],[HMIS Project ID]],'region ref'!A:A,'region ref'!B:B,"",0)</f>
        <v>0</v>
      </c>
      <c r="E170" t="str">
        <f>Table1[[#This Row],[Organization Name]]</f>
        <v>UCCS - Union County</v>
      </c>
      <c r="F170" t="str">
        <f>Table1[[#This Row],[Project Name]]</f>
        <v>UCCS - Union County - Family Shelter - ES - State ESG</v>
      </c>
      <c r="G170">
        <f>Table1[[#This Row],[HMIS Project ID]]</f>
        <v>20011</v>
      </c>
      <c r="H170" t="str">
        <f>Table1[[#This Row],[Project Type]]</f>
        <v>ES</v>
      </c>
      <c r="I170">
        <f>Table1[[#This Row],[Beds HH w/ Children]]</f>
        <v>28</v>
      </c>
      <c r="J170">
        <f>Table1[[#This Row],[Units HH w/ Children]]</f>
        <v>7</v>
      </c>
      <c r="K170">
        <f>Table1[[#This Row],[Beds HH w/o Children]]</f>
        <v>0</v>
      </c>
      <c r="L170">
        <f>Table1[[#This Row],[Year-Round Beds]]</f>
        <v>28</v>
      </c>
      <c r="M170">
        <f>Table1[[#This Row],[O/V Beds]]</f>
        <v>0</v>
      </c>
      <c r="N170">
        <f>Table1[[#This Row],[Pit Count]]</f>
        <v>23</v>
      </c>
      <c r="O170">
        <f>Table1[[#This Row],[Total Beds]]</f>
        <v>28</v>
      </c>
      <c r="P170" t="str">
        <f>Table1[[#This Row],[HMIS Participating]]</f>
        <v>Yes</v>
      </c>
      <c r="Q170">
        <f>Table1[[#This Row],[Victim Service Provider]]</f>
        <v>0</v>
      </c>
      <c r="R170" t="str">
        <f>Table1[[#This Row],[Target Population]]</f>
        <v>NA</v>
      </c>
      <c r="S170">
        <f>Table1[[#This Row],[federalFundingOtherSpecify]]</f>
        <v>0</v>
      </c>
      <c r="T170" t="str">
        <f>Table1[[#This Row],[Bed Type]]</f>
        <v>Facility</v>
      </c>
      <c r="U170" t="str">
        <f>Table1[[#This Row],[address1]]</f>
        <v>160 Meadow Street</v>
      </c>
      <c r="V170">
        <f>Table1[[#This Row],[address2]]</f>
        <v>0</v>
      </c>
      <c r="W170" t="str">
        <f>Table1[[#This Row],[city]]</f>
        <v>Monroe</v>
      </c>
      <c r="X170" t="str">
        <f>Table1[[#This Row],[state]]</f>
        <v>NC</v>
      </c>
      <c r="Y170">
        <f>Table1[[#This Row],[zip]]</f>
        <v>28110</v>
      </c>
      <c r="Z170">
        <f>Table1[[#This Row],[Total Seasonal Beds]]</f>
        <v>0</v>
      </c>
    </row>
    <row r="171" spans="2:26" x14ac:dyDescent="0.35">
      <c r="B171" t="str">
        <f>Table1[[#This Row],[CoC]]</f>
        <v>North Carolina Balance of State CoC</v>
      </c>
      <c r="C171" t="str">
        <f>_xlfn.XLOOKUP(Table2[[#This Row],[HMIS Project ID]],'region ref'!A:A,'region ref'!C:C,"",0)</f>
        <v>Region 12</v>
      </c>
      <c r="D171">
        <f>_xlfn.XLOOKUP(Table2[[#This Row],[HMIS Project ID]],'region ref'!A:A,'region ref'!B:B,"",0)</f>
        <v>0</v>
      </c>
      <c r="E171" t="str">
        <f>Table1[[#This Row],[Organization Name]]</f>
        <v>Open Door Community Center - Beaufort County</v>
      </c>
      <c r="F171" t="str">
        <f>Table1[[#This Row],[Project Name]]</f>
        <v>Open Door Community Center - Beaufort County - Women's and Children Shelter - ES - State ESG</v>
      </c>
      <c r="G171">
        <f>Table1[[#This Row],[HMIS Project ID]]</f>
        <v>20020</v>
      </c>
      <c r="H171" t="str">
        <f>Table1[[#This Row],[Project Type]]</f>
        <v>ES</v>
      </c>
      <c r="I171">
        <f>Table1[[#This Row],[Beds HH w/ Children]]</f>
        <v>5</v>
      </c>
      <c r="J171">
        <f>Table1[[#This Row],[Units HH w/ Children]]</f>
        <v>2</v>
      </c>
      <c r="K171">
        <f>Table1[[#This Row],[Beds HH w/o Children]]</f>
        <v>4</v>
      </c>
      <c r="L171">
        <f>Table1[[#This Row],[Year-Round Beds]]</f>
        <v>9</v>
      </c>
      <c r="M171">
        <f>Table1[[#This Row],[O/V Beds]]</f>
        <v>0</v>
      </c>
      <c r="N171">
        <f>Table1[[#This Row],[Pit Count]]</f>
        <v>9</v>
      </c>
      <c r="O171">
        <f>Table1[[#This Row],[Total Beds]]</f>
        <v>9</v>
      </c>
      <c r="P171" t="str">
        <f>Table1[[#This Row],[HMIS Participating]]</f>
        <v>Yes</v>
      </c>
      <c r="Q171">
        <f>Table1[[#This Row],[Victim Service Provider]]</f>
        <v>0</v>
      </c>
      <c r="R171" t="str">
        <f>Table1[[#This Row],[Target Population]]</f>
        <v>NA</v>
      </c>
      <c r="S171">
        <f>Table1[[#This Row],[federalFundingOtherSpecify]]</f>
        <v>0</v>
      </c>
      <c r="T171" t="str">
        <f>Table1[[#This Row],[Bed Type]]</f>
        <v>Facility</v>
      </c>
      <c r="U171" t="str">
        <f>Table1[[#This Row],[address1]]</f>
        <v>1240 Cowell Farm Road</v>
      </c>
      <c r="V171">
        <f>Table1[[#This Row],[address2]]</f>
        <v>0</v>
      </c>
      <c r="W171" t="str">
        <f>Table1[[#This Row],[city]]</f>
        <v>Washington</v>
      </c>
      <c r="X171" t="str">
        <f>Table1[[#This Row],[state]]</f>
        <v>NC</v>
      </c>
      <c r="Y171">
        <f>Table1[[#This Row],[zip]]</f>
        <v>27889</v>
      </c>
      <c r="Z171">
        <f>Table1[[#This Row],[Total Seasonal Beds]]</f>
        <v>0</v>
      </c>
    </row>
    <row r="172" spans="2:26" x14ac:dyDescent="0.35">
      <c r="B172" t="str">
        <f>Table1[[#This Row],[CoC]]</f>
        <v>North Carolina Balance of State CoC</v>
      </c>
      <c r="C172" t="str">
        <f>_xlfn.XLOOKUP(Table2[[#This Row],[HMIS Project ID]],'region ref'!A:A,'region ref'!C:C,"",0)</f>
        <v>Region 09</v>
      </c>
      <c r="D172" t="str">
        <f>_xlfn.XLOOKUP(Table2[[#This Row],[HMIS Project ID]],'region ref'!A:A,'region ref'!B:B,"",0)</f>
        <v>Halifax</v>
      </c>
      <c r="E172" t="str">
        <f>Table1[[#This Row],[Organization Name]]</f>
        <v>Union Mission - Halifax County</v>
      </c>
      <c r="F172" t="str">
        <f>Table1[[#This Row],[Project Name]]</f>
        <v>Union Mission - Halifax County - Room at the Inn (RATI) - ES - Private</v>
      </c>
      <c r="G172">
        <f>Table1[[#This Row],[HMIS Project ID]]</f>
        <v>20021</v>
      </c>
      <c r="H172" t="str">
        <f>Table1[[#This Row],[Project Type]]</f>
        <v>ES</v>
      </c>
      <c r="I172">
        <f>Table1[[#This Row],[Beds HH w/ Children]]</f>
        <v>0</v>
      </c>
      <c r="J172">
        <f>Table1[[#This Row],[Units HH w/ Children]]</f>
        <v>0</v>
      </c>
      <c r="K172">
        <f>Table1[[#This Row],[Beds HH w/o Children]]</f>
        <v>4</v>
      </c>
      <c r="L172">
        <f>Table1[[#This Row],[Year-Round Beds]]</f>
        <v>4</v>
      </c>
      <c r="M172">
        <f>Table1[[#This Row],[O/V Beds]]</f>
        <v>0</v>
      </c>
      <c r="N172">
        <f>Table1[[#This Row],[Pit Count]]</f>
        <v>1</v>
      </c>
      <c r="O172">
        <f>Table1[[#This Row],[Total Beds]]</f>
        <v>4</v>
      </c>
      <c r="P172" t="str">
        <f>Table1[[#This Row],[HMIS Participating]]</f>
        <v>No</v>
      </c>
      <c r="Q172">
        <f>Table1[[#This Row],[Victim Service Provider]]</f>
        <v>0</v>
      </c>
      <c r="R172" t="str">
        <f>Table1[[#This Row],[Target Population]]</f>
        <v>NA</v>
      </c>
      <c r="S172">
        <f>Table1[[#This Row],[federalFundingOtherSpecify]]</f>
        <v>0</v>
      </c>
      <c r="T172" t="str">
        <f>Table1[[#This Row],[Bed Type]]</f>
        <v>Facility</v>
      </c>
      <c r="U172" t="str">
        <f>Table1[[#This Row],[address1]]</f>
        <v>1239 Hamilton Street</v>
      </c>
      <c r="V172">
        <f>Table1[[#This Row],[address2]]</f>
        <v>0</v>
      </c>
      <c r="W172" t="str">
        <f>Table1[[#This Row],[city]]</f>
        <v>Roanoke Rapids</v>
      </c>
      <c r="X172" t="str">
        <f>Table1[[#This Row],[state]]</f>
        <v>NC</v>
      </c>
      <c r="Y172">
        <f>Table1[[#This Row],[zip]]</f>
        <v>27870</v>
      </c>
      <c r="Z172">
        <f>Table1[[#This Row],[Total Seasonal Beds]]</f>
        <v>0</v>
      </c>
    </row>
    <row r="173" spans="2:26" x14ac:dyDescent="0.35">
      <c r="B173" t="str">
        <f>Table1[[#This Row],[CoC]]</f>
        <v>North Carolina Balance of State CoC</v>
      </c>
      <c r="C173" t="str">
        <f>_xlfn.XLOOKUP(Table2[[#This Row],[HMIS Project ID]],'region ref'!A:A,'region ref'!C:C,"",0)</f>
        <v>Region 05</v>
      </c>
      <c r="D173" t="str">
        <f>_xlfn.XLOOKUP(Table2[[#This Row],[HMIS Project ID]],'region ref'!A:A,'region ref'!B:B,"",0)</f>
        <v>Cabarrus</v>
      </c>
      <c r="E173" t="str">
        <f>Table1[[#This Row],[Organization Name]]</f>
        <v>Carolina CARE Partnership - Multiple BoS Counties</v>
      </c>
      <c r="F173" t="str">
        <f>Table1[[#This Row],[Project Name]]</f>
        <v>Carolina CARE Partnership - Cabarrus County - TBRA - PSH - HOPWA</v>
      </c>
      <c r="G173">
        <f>Table1[[#This Row],[HMIS Project ID]]</f>
        <v>20047</v>
      </c>
      <c r="H173" t="str">
        <f>Table1[[#This Row],[Project Type]]</f>
        <v>PSH</v>
      </c>
      <c r="I173">
        <f>Table1[[#This Row],[Beds HH w/ Children]]</f>
        <v>4</v>
      </c>
      <c r="J173">
        <f>Table1[[#This Row],[Units HH w/ Children]]</f>
        <v>1</v>
      </c>
      <c r="K173">
        <f>Table1[[#This Row],[Beds HH w/o Children]]</f>
        <v>0</v>
      </c>
      <c r="L173">
        <f>Table1[[#This Row],[Year-Round Beds]]</f>
        <v>4</v>
      </c>
      <c r="M173">
        <f>Table1[[#This Row],[O/V Beds]]</f>
        <v>0</v>
      </c>
      <c r="N173">
        <f>Table1[[#This Row],[Pit Count]]</f>
        <v>4</v>
      </c>
      <c r="O173">
        <f>Table1[[#This Row],[Total Beds]]</f>
        <v>4</v>
      </c>
      <c r="P173" t="str">
        <f>Table1[[#This Row],[HMIS Participating]]</f>
        <v>No</v>
      </c>
      <c r="Q173">
        <f>Table1[[#This Row],[Victim Service Provider]]</f>
        <v>0</v>
      </c>
      <c r="R173" t="str">
        <f>Table1[[#This Row],[Target Population]]</f>
        <v>HIV</v>
      </c>
      <c r="S173">
        <f>Table1[[#This Row],[federalFundingOtherSpecify]]</f>
        <v>0</v>
      </c>
      <c r="T173">
        <f>Table1[[#This Row],[Bed Type]]</f>
        <v>0</v>
      </c>
      <c r="U173">
        <f>Table1[[#This Row],[address1]]</f>
        <v>0</v>
      </c>
      <c r="V173">
        <f>Table1[[#This Row],[address2]]</f>
        <v>0</v>
      </c>
      <c r="W173">
        <f>Table1[[#This Row],[city]]</f>
        <v>0</v>
      </c>
      <c r="X173">
        <f>Table1[[#This Row],[state]]</f>
        <v>0</v>
      </c>
      <c r="Y173">
        <f>Table1[[#This Row],[zip]]</f>
        <v>28025</v>
      </c>
      <c r="Z173">
        <f>Table1[[#This Row],[Total Seasonal Beds]]</f>
        <v>0</v>
      </c>
    </row>
    <row r="174" spans="2:26" x14ac:dyDescent="0.35">
      <c r="B174" t="str">
        <f>Table1[[#This Row],[CoC]]</f>
        <v>North Carolina Balance of State CoC</v>
      </c>
      <c r="C174" t="str">
        <f>_xlfn.XLOOKUP(Table2[[#This Row],[HMIS Project ID]],'region ref'!A:A,'region ref'!C:C,"",0)</f>
        <v>Region 03</v>
      </c>
      <c r="D174" t="str">
        <f>_xlfn.XLOOKUP(Table2[[#This Row],[HMIS Project ID]],'region ref'!A:A,'region ref'!B:B,"",0)</f>
        <v>Burke</v>
      </c>
      <c r="E174" t="str">
        <f>Table1[[#This Row],[Organization Name]]</f>
        <v>Charles George VAMC - Burke County</v>
      </c>
      <c r="F174" t="str">
        <f>Table1[[#This Row],[Project Name]]</f>
        <v>Charles George VAMC - Burke County - HUD-VASH - VA</v>
      </c>
      <c r="G174">
        <f>Table1[[#This Row],[HMIS Project ID]]</f>
        <v>20051</v>
      </c>
      <c r="H174" t="str">
        <f>Table1[[#This Row],[Project Type]]</f>
        <v>PSH</v>
      </c>
      <c r="I174">
        <f>Table1[[#This Row],[Beds HH w/ Children]]</f>
        <v>0</v>
      </c>
      <c r="J174">
        <f>Table1[[#This Row],[Units HH w/ Children]]</f>
        <v>0</v>
      </c>
      <c r="K174">
        <f>Table1[[#This Row],[Beds HH w/o Children]]</f>
        <v>8</v>
      </c>
      <c r="L174">
        <f>Table1[[#This Row],[Year-Round Beds]]</f>
        <v>8</v>
      </c>
      <c r="M174">
        <f>Table1[[#This Row],[O/V Beds]]</f>
        <v>0</v>
      </c>
      <c r="N174">
        <f>Table1[[#This Row],[Pit Count]]</f>
        <v>7</v>
      </c>
      <c r="O174">
        <f>Table1[[#This Row],[Total Beds]]</f>
        <v>8</v>
      </c>
      <c r="P174" t="str">
        <f>Table1[[#This Row],[HMIS Participating]]</f>
        <v>No</v>
      </c>
      <c r="Q174">
        <f>Table1[[#This Row],[Victim Service Provider]]</f>
        <v>0</v>
      </c>
      <c r="R174" t="str">
        <f>Table1[[#This Row],[Target Population]]</f>
        <v>NA</v>
      </c>
      <c r="S174">
        <f>Table1[[#This Row],[federalFundingOtherSpecify]]</f>
        <v>0</v>
      </c>
      <c r="T174">
        <f>Table1[[#This Row],[Bed Type]]</f>
        <v>0</v>
      </c>
      <c r="U174">
        <f>Table1[[#This Row],[address1]]</f>
        <v>0</v>
      </c>
      <c r="V174">
        <f>Table1[[#This Row],[address2]]</f>
        <v>0</v>
      </c>
      <c r="W174">
        <f>Table1[[#This Row],[city]]</f>
        <v>0</v>
      </c>
      <c r="X174" t="str">
        <f>Table1[[#This Row],[state]]</f>
        <v>NC</v>
      </c>
      <c r="Y174">
        <f>Table1[[#This Row],[zip]]</f>
        <v>28637</v>
      </c>
      <c r="Z174">
        <f>Table1[[#This Row],[Total Seasonal Beds]]</f>
        <v>0</v>
      </c>
    </row>
    <row r="175" spans="2:26" x14ac:dyDescent="0.35">
      <c r="B175" t="str">
        <f>Table1[[#This Row],[CoC]]</f>
        <v>North Carolina Balance of State CoC</v>
      </c>
      <c r="C175" t="str">
        <f>_xlfn.XLOOKUP(Table2[[#This Row],[HMIS Project ID]],'region ref'!A:A,'region ref'!C:C,"",0)</f>
        <v>Region 03</v>
      </c>
      <c r="D175" t="str">
        <f>_xlfn.XLOOKUP(Table2[[#This Row],[HMIS Project ID]],'region ref'!A:A,'region ref'!B:B,"",0)</f>
        <v>Catawba</v>
      </c>
      <c r="E175" t="str">
        <f>Table1[[#This Row],[Organization Name]]</f>
        <v>Charles George VAMC - Catawba County</v>
      </c>
      <c r="F175" t="str">
        <f>Table1[[#This Row],[Project Name]]</f>
        <v>Charles George VAMC - Catawba County - HUD-VASH - VA</v>
      </c>
      <c r="G175">
        <f>Table1[[#This Row],[HMIS Project ID]]</f>
        <v>20053</v>
      </c>
      <c r="H175" t="str">
        <f>Table1[[#This Row],[Project Type]]</f>
        <v>PSH</v>
      </c>
      <c r="I175">
        <f>Table1[[#This Row],[Beds HH w/ Children]]</f>
        <v>0</v>
      </c>
      <c r="J175">
        <f>Table1[[#This Row],[Units HH w/ Children]]</f>
        <v>0</v>
      </c>
      <c r="K175">
        <f>Table1[[#This Row],[Beds HH w/o Children]]</f>
        <v>34</v>
      </c>
      <c r="L175">
        <f>Table1[[#This Row],[Year-Round Beds]]</f>
        <v>34</v>
      </c>
      <c r="M175">
        <f>Table1[[#This Row],[O/V Beds]]</f>
        <v>0</v>
      </c>
      <c r="N175">
        <f>Table1[[#This Row],[Pit Count]]</f>
        <v>27</v>
      </c>
      <c r="O175">
        <f>Table1[[#This Row],[Total Beds]]</f>
        <v>34</v>
      </c>
      <c r="P175" t="str">
        <f>Table1[[#This Row],[HMIS Participating]]</f>
        <v>No</v>
      </c>
      <c r="Q175">
        <f>Table1[[#This Row],[Victim Service Provider]]</f>
        <v>0</v>
      </c>
      <c r="R175" t="str">
        <f>Table1[[#This Row],[Target Population]]</f>
        <v>NA</v>
      </c>
      <c r="S175">
        <f>Table1[[#This Row],[federalFundingOtherSpecify]]</f>
        <v>0</v>
      </c>
      <c r="T175">
        <f>Table1[[#This Row],[Bed Type]]</f>
        <v>0</v>
      </c>
      <c r="U175">
        <f>Table1[[#This Row],[address1]]</f>
        <v>0</v>
      </c>
      <c r="V175">
        <f>Table1[[#This Row],[address2]]</f>
        <v>0</v>
      </c>
      <c r="W175">
        <f>Table1[[#This Row],[city]]</f>
        <v>0</v>
      </c>
      <c r="X175" t="str">
        <f>Table1[[#This Row],[state]]</f>
        <v>NC</v>
      </c>
      <c r="Y175">
        <f>Table1[[#This Row],[zip]]</f>
        <v>28602</v>
      </c>
      <c r="Z175">
        <f>Table1[[#This Row],[Total Seasonal Beds]]</f>
        <v>0</v>
      </c>
    </row>
    <row r="176" spans="2:26" x14ac:dyDescent="0.35">
      <c r="B176" t="str">
        <f>Table1[[#This Row],[CoC]]</f>
        <v>North Carolina Balance of State CoC</v>
      </c>
      <c r="C176" t="str">
        <f>_xlfn.XLOOKUP(Table2[[#This Row],[HMIS Project ID]],'region ref'!A:A,'region ref'!C:C,"",0)</f>
        <v>Region 12</v>
      </c>
      <c r="D176" t="str">
        <f>_xlfn.XLOOKUP(Table2[[#This Row],[HMIS Project ID]],'region ref'!A:A,'region ref'!B:B,"",0)</f>
        <v>Pitt</v>
      </c>
      <c r="E176" t="str">
        <f>Table1[[#This Row],[Organization Name]]</f>
        <v>Durham VAMC - Pitt County</v>
      </c>
      <c r="F176" t="str">
        <f>Table1[[#This Row],[Project Name]]</f>
        <v>Durham VAMC - Pitt County - HUD-VASH - VA</v>
      </c>
      <c r="G176">
        <f>Table1[[#This Row],[HMIS Project ID]]</f>
        <v>20067</v>
      </c>
      <c r="H176" t="str">
        <f>Table1[[#This Row],[Project Type]]</f>
        <v>PSH</v>
      </c>
      <c r="I176">
        <f>Table1[[#This Row],[Beds HH w/ Children]]</f>
        <v>0</v>
      </c>
      <c r="J176">
        <f>Table1[[#This Row],[Units HH w/ Children]]</f>
        <v>0</v>
      </c>
      <c r="K176">
        <f>Table1[[#This Row],[Beds HH w/o Children]]</f>
        <v>15</v>
      </c>
      <c r="L176">
        <f>Table1[[#This Row],[Year-Round Beds]]</f>
        <v>15</v>
      </c>
      <c r="M176">
        <f>Table1[[#This Row],[O/V Beds]]</f>
        <v>0</v>
      </c>
      <c r="N176">
        <f>Table1[[#This Row],[Pit Count]]</f>
        <v>10</v>
      </c>
      <c r="O176">
        <f>Table1[[#This Row],[Total Beds]]</f>
        <v>15</v>
      </c>
      <c r="P176" t="str">
        <f>Table1[[#This Row],[HMIS Participating]]</f>
        <v>No</v>
      </c>
      <c r="Q176">
        <f>Table1[[#This Row],[Victim Service Provider]]</f>
        <v>0</v>
      </c>
      <c r="R176" t="str">
        <f>Table1[[#This Row],[Target Population]]</f>
        <v>NA</v>
      </c>
      <c r="S176">
        <f>Table1[[#This Row],[federalFundingOtherSpecify]]</f>
        <v>0</v>
      </c>
      <c r="T176">
        <f>Table1[[#This Row],[Bed Type]]</f>
        <v>0</v>
      </c>
      <c r="U176">
        <f>Table1[[#This Row],[address1]]</f>
        <v>0</v>
      </c>
      <c r="V176">
        <f>Table1[[#This Row],[address2]]</f>
        <v>0</v>
      </c>
      <c r="W176">
        <f>Table1[[#This Row],[city]]</f>
        <v>0</v>
      </c>
      <c r="X176">
        <f>Table1[[#This Row],[state]]</f>
        <v>0</v>
      </c>
      <c r="Y176">
        <f>Table1[[#This Row],[zip]]</f>
        <v>27834</v>
      </c>
      <c r="Z176">
        <f>Table1[[#This Row],[Total Seasonal Beds]]</f>
        <v>0</v>
      </c>
    </row>
    <row r="177" spans="2:26" x14ac:dyDescent="0.35">
      <c r="B177" t="str">
        <f>Table1[[#This Row],[CoC]]</f>
        <v>North Carolina Balance of State CoC</v>
      </c>
      <c r="C177" t="str">
        <f>_xlfn.XLOOKUP(Table2[[#This Row],[HMIS Project ID]],'region ref'!A:A,'region ref'!C:C,"",0)</f>
        <v>Region 07</v>
      </c>
      <c r="D177" t="str">
        <f>_xlfn.XLOOKUP(Table2[[#This Row],[HMIS Project ID]],'region ref'!A:A,'region ref'!B:B,"",0)</f>
        <v>Lee</v>
      </c>
      <c r="E177" t="str">
        <f>Table1[[#This Row],[Organization Name]]</f>
        <v>Fayetteville VAMC - Multiple BoS Counties</v>
      </c>
      <c r="F177" t="str">
        <f>Table1[[#This Row],[Project Name]]</f>
        <v>Fayetteville VAMC - Lee County - HUD-VASH - VA</v>
      </c>
      <c r="G177">
        <f>Table1[[#This Row],[HMIS Project ID]]</f>
        <v>20072</v>
      </c>
      <c r="H177" t="str">
        <f>Table1[[#This Row],[Project Type]]</f>
        <v>PSH</v>
      </c>
      <c r="I177">
        <f>Table1[[#This Row],[Beds HH w/ Children]]</f>
        <v>0</v>
      </c>
      <c r="J177">
        <f>Table1[[#This Row],[Units HH w/ Children]]</f>
        <v>0</v>
      </c>
      <c r="K177">
        <f>Table1[[#This Row],[Beds HH w/o Children]]</f>
        <v>14</v>
      </c>
      <c r="L177">
        <f>Table1[[#This Row],[Year-Round Beds]]</f>
        <v>14</v>
      </c>
      <c r="M177">
        <f>Table1[[#This Row],[O/V Beds]]</f>
        <v>0</v>
      </c>
      <c r="N177">
        <f>Table1[[#This Row],[Pit Count]]</f>
        <v>9</v>
      </c>
      <c r="O177">
        <f>Table1[[#This Row],[Total Beds]]</f>
        <v>14</v>
      </c>
      <c r="P177" t="str">
        <f>Table1[[#This Row],[HMIS Participating]]</f>
        <v>No</v>
      </c>
      <c r="Q177">
        <f>Table1[[#This Row],[Victim Service Provider]]</f>
        <v>0</v>
      </c>
      <c r="R177" t="str">
        <f>Table1[[#This Row],[Target Population]]</f>
        <v>NA</v>
      </c>
      <c r="S177">
        <f>Table1[[#This Row],[federalFundingOtherSpecify]]</f>
        <v>0</v>
      </c>
      <c r="T177">
        <f>Table1[[#This Row],[Bed Type]]</f>
        <v>0</v>
      </c>
      <c r="U177">
        <f>Table1[[#This Row],[address1]]</f>
        <v>0</v>
      </c>
      <c r="V177">
        <f>Table1[[#This Row],[address2]]</f>
        <v>0</v>
      </c>
      <c r="W177">
        <f>Table1[[#This Row],[city]]</f>
        <v>0</v>
      </c>
      <c r="X177">
        <f>Table1[[#This Row],[state]]</f>
        <v>0</v>
      </c>
      <c r="Y177">
        <f>Table1[[#This Row],[zip]]</f>
        <v>27330</v>
      </c>
      <c r="Z177">
        <f>Table1[[#This Row],[Total Seasonal Beds]]</f>
        <v>0</v>
      </c>
    </row>
    <row r="178" spans="2:26" x14ac:dyDescent="0.35">
      <c r="B178" t="str">
        <f>Table1[[#This Row],[CoC]]</f>
        <v>North Carolina Balance of State CoC</v>
      </c>
      <c r="C178" t="str">
        <f>_xlfn.XLOOKUP(Table2[[#This Row],[HMIS Project ID]],'region ref'!A:A,'region ref'!C:C,"",0)</f>
        <v>Region 13</v>
      </c>
      <c r="D178" t="str">
        <f>_xlfn.XLOOKUP(Table2[[#This Row],[HMIS Project ID]],'region ref'!A:A,'region ref'!B:B,"",0)</f>
        <v>Onslow</v>
      </c>
      <c r="E178" t="str">
        <f>Table1[[#This Row],[Organization Name]]</f>
        <v>Fayetteville VAMC - Onslow County</v>
      </c>
      <c r="F178" t="str">
        <f>Table1[[#This Row],[Project Name]]</f>
        <v>Fayetteville VAMC - Onslow County - HUD-VASH - VA</v>
      </c>
      <c r="G178">
        <f>Table1[[#This Row],[HMIS Project ID]]</f>
        <v>20074</v>
      </c>
      <c r="H178" t="str">
        <f>Table1[[#This Row],[Project Type]]</f>
        <v>PSH</v>
      </c>
      <c r="I178">
        <f>Table1[[#This Row],[Beds HH w/ Children]]</f>
        <v>0</v>
      </c>
      <c r="J178">
        <f>Table1[[#This Row],[Units HH w/ Children]]</f>
        <v>0</v>
      </c>
      <c r="K178">
        <f>Table1[[#This Row],[Beds HH w/o Children]]</f>
        <v>80</v>
      </c>
      <c r="L178">
        <f>Table1[[#This Row],[Year-Round Beds]]</f>
        <v>80</v>
      </c>
      <c r="M178">
        <f>Table1[[#This Row],[O/V Beds]]</f>
        <v>0</v>
      </c>
      <c r="N178">
        <f>Table1[[#This Row],[Pit Count]]</f>
        <v>75</v>
      </c>
      <c r="O178">
        <f>Table1[[#This Row],[Total Beds]]</f>
        <v>80</v>
      </c>
      <c r="P178" t="str">
        <f>Table1[[#This Row],[HMIS Participating]]</f>
        <v>No</v>
      </c>
      <c r="Q178">
        <f>Table1[[#This Row],[Victim Service Provider]]</f>
        <v>0</v>
      </c>
      <c r="R178" t="str">
        <f>Table1[[#This Row],[Target Population]]</f>
        <v>NA</v>
      </c>
      <c r="S178">
        <f>Table1[[#This Row],[federalFundingOtherSpecify]]</f>
        <v>0</v>
      </c>
      <c r="T178">
        <f>Table1[[#This Row],[Bed Type]]</f>
        <v>0</v>
      </c>
      <c r="U178">
        <f>Table1[[#This Row],[address1]]</f>
        <v>0</v>
      </c>
      <c r="V178">
        <f>Table1[[#This Row],[address2]]</f>
        <v>0</v>
      </c>
      <c r="W178">
        <f>Table1[[#This Row],[city]]</f>
        <v>0</v>
      </c>
      <c r="X178">
        <f>Table1[[#This Row],[state]]</f>
        <v>0</v>
      </c>
      <c r="Y178">
        <f>Table1[[#This Row],[zip]]</f>
        <v>28574</v>
      </c>
      <c r="Z178">
        <f>Table1[[#This Row],[Total Seasonal Beds]]</f>
        <v>0</v>
      </c>
    </row>
    <row r="179" spans="2:26" x14ac:dyDescent="0.35">
      <c r="B179" t="str">
        <f>Table1[[#This Row],[CoC]]</f>
        <v>North Carolina Balance of State CoC</v>
      </c>
      <c r="C179" t="str">
        <f>_xlfn.XLOOKUP(Table2[[#This Row],[HMIS Project ID]],'region ref'!A:A,'region ref'!C:C,"",0)</f>
        <v>Region 08</v>
      </c>
      <c r="D179" t="str">
        <f>_xlfn.XLOOKUP(Table2[[#This Row],[HMIS Project ID]],'region ref'!A:A,'region ref'!B:B,"",0)</f>
        <v>Robeson</v>
      </c>
      <c r="E179" t="str">
        <f>Table1[[#This Row],[Organization Name]]</f>
        <v>Fayetteville VAMC - Robeson County</v>
      </c>
      <c r="F179" t="str">
        <f>Table1[[#This Row],[Project Name]]</f>
        <v>Fayetteville VAMC - Robeson County - HUD-VASH - VA</v>
      </c>
      <c r="G179">
        <f>Table1[[#This Row],[HMIS Project ID]]</f>
        <v>20076</v>
      </c>
      <c r="H179" t="str">
        <f>Table1[[#This Row],[Project Type]]</f>
        <v>PSH</v>
      </c>
      <c r="I179">
        <f>Table1[[#This Row],[Beds HH w/ Children]]</f>
        <v>0</v>
      </c>
      <c r="J179">
        <f>Table1[[#This Row],[Units HH w/ Children]]</f>
        <v>0</v>
      </c>
      <c r="K179">
        <f>Table1[[#This Row],[Beds HH w/o Children]]</f>
        <v>6</v>
      </c>
      <c r="L179">
        <f>Table1[[#This Row],[Year-Round Beds]]</f>
        <v>6</v>
      </c>
      <c r="M179">
        <f>Table1[[#This Row],[O/V Beds]]</f>
        <v>0</v>
      </c>
      <c r="N179">
        <f>Table1[[#This Row],[Pit Count]]</f>
        <v>6</v>
      </c>
      <c r="O179">
        <f>Table1[[#This Row],[Total Beds]]</f>
        <v>6</v>
      </c>
      <c r="P179" t="str">
        <f>Table1[[#This Row],[HMIS Participating]]</f>
        <v>No</v>
      </c>
      <c r="Q179">
        <f>Table1[[#This Row],[Victim Service Provider]]</f>
        <v>0</v>
      </c>
      <c r="R179" t="str">
        <f>Table1[[#This Row],[Target Population]]</f>
        <v>NA</v>
      </c>
      <c r="S179">
        <f>Table1[[#This Row],[federalFundingOtherSpecify]]</f>
        <v>0</v>
      </c>
      <c r="T179">
        <f>Table1[[#This Row],[Bed Type]]</f>
        <v>0</v>
      </c>
      <c r="U179">
        <f>Table1[[#This Row],[address1]]</f>
        <v>0</v>
      </c>
      <c r="V179">
        <f>Table1[[#This Row],[address2]]</f>
        <v>0</v>
      </c>
      <c r="W179">
        <f>Table1[[#This Row],[city]]</f>
        <v>0</v>
      </c>
      <c r="X179">
        <f>Table1[[#This Row],[state]]</f>
        <v>0</v>
      </c>
      <c r="Y179">
        <f>Table1[[#This Row],[zip]]</f>
        <v>28358</v>
      </c>
      <c r="Z179">
        <f>Table1[[#This Row],[Total Seasonal Beds]]</f>
        <v>0</v>
      </c>
    </row>
    <row r="180" spans="2:26" x14ac:dyDescent="0.35">
      <c r="B180" t="str">
        <f>Table1[[#This Row],[CoC]]</f>
        <v>North Carolina Balance of State CoC</v>
      </c>
      <c r="C180" t="str">
        <f>_xlfn.XLOOKUP(Table2[[#This Row],[HMIS Project ID]],'region ref'!A:A,'region ref'!C:C,"",0)</f>
        <v>Region 10</v>
      </c>
      <c r="D180" t="str">
        <f>_xlfn.XLOOKUP(Table2[[#This Row],[HMIS Project ID]],'region ref'!A:A,'region ref'!B:B,"",0)</f>
        <v>Wayne</v>
      </c>
      <c r="E180" t="str">
        <f>Table1[[#This Row],[Organization Name]]</f>
        <v>Fayetteville VAMC - Wayne County</v>
      </c>
      <c r="F180" t="str">
        <f>Table1[[#This Row],[Project Name]]</f>
        <v>Fayetteville VAMC - Wayne County - HUD-VASH - VA</v>
      </c>
      <c r="G180">
        <f>Table1[[#This Row],[HMIS Project ID]]</f>
        <v>20078</v>
      </c>
      <c r="H180" t="str">
        <f>Table1[[#This Row],[Project Type]]</f>
        <v>PSH</v>
      </c>
      <c r="I180">
        <f>Table1[[#This Row],[Beds HH w/ Children]]</f>
        <v>0</v>
      </c>
      <c r="J180">
        <f>Table1[[#This Row],[Units HH w/ Children]]</f>
        <v>0</v>
      </c>
      <c r="K180">
        <f>Table1[[#This Row],[Beds HH w/o Children]]</f>
        <v>33</v>
      </c>
      <c r="L180">
        <f>Table1[[#This Row],[Year-Round Beds]]</f>
        <v>33</v>
      </c>
      <c r="M180">
        <f>Table1[[#This Row],[O/V Beds]]</f>
        <v>0</v>
      </c>
      <c r="N180">
        <f>Table1[[#This Row],[Pit Count]]</f>
        <v>24</v>
      </c>
      <c r="O180">
        <f>Table1[[#This Row],[Total Beds]]</f>
        <v>33</v>
      </c>
      <c r="P180" t="str">
        <f>Table1[[#This Row],[HMIS Participating]]</f>
        <v>No</v>
      </c>
      <c r="Q180">
        <f>Table1[[#This Row],[Victim Service Provider]]</f>
        <v>0</v>
      </c>
      <c r="R180" t="str">
        <f>Table1[[#This Row],[Target Population]]</f>
        <v>NA</v>
      </c>
      <c r="S180">
        <f>Table1[[#This Row],[federalFundingOtherSpecify]]</f>
        <v>0</v>
      </c>
      <c r="T180">
        <f>Table1[[#This Row],[Bed Type]]</f>
        <v>0</v>
      </c>
      <c r="U180">
        <f>Table1[[#This Row],[address1]]</f>
        <v>0</v>
      </c>
      <c r="V180">
        <f>Table1[[#This Row],[address2]]</f>
        <v>0</v>
      </c>
      <c r="W180">
        <f>Table1[[#This Row],[city]]</f>
        <v>0</v>
      </c>
      <c r="X180">
        <f>Table1[[#This Row],[state]]</f>
        <v>0</v>
      </c>
      <c r="Y180">
        <f>Table1[[#This Row],[zip]]</f>
        <v>27530</v>
      </c>
      <c r="Z180">
        <f>Table1[[#This Row],[Total Seasonal Beds]]</f>
        <v>0</v>
      </c>
    </row>
    <row r="181" spans="2:26" x14ac:dyDescent="0.35">
      <c r="B181" t="str">
        <f>Table1[[#This Row],[CoC]]</f>
        <v>North Carolina Balance of State CoC</v>
      </c>
      <c r="C181" t="str">
        <f>_xlfn.XLOOKUP(Table2[[#This Row],[HMIS Project ID]],'region ref'!A:A,'region ref'!C:C,"",0)</f>
        <v>Region 01</v>
      </c>
      <c r="D181">
        <f>_xlfn.XLOOKUP(Table2[[#This Row],[HMIS Project ID]],'region ref'!A:A,'region ref'!B:B,"",0)</f>
        <v>0</v>
      </c>
      <c r="E181" t="str">
        <f>Table1[[#This Row],[Organization Name]]</f>
        <v>HERE in Jackson County - Jackson County</v>
      </c>
      <c r="F181" t="str">
        <f>Table1[[#This Row],[Project Name]]</f>
        <v>HERE in Jackson County - Jackson County - Rapid Re-Housing - RRH - State ESG</v>
      </c>
      <c r="G181">
        <f>Table1[[#This Row],[HMIS Project ID]]</f>
        <v>20086</v>
      </c>
      <c r="H181" t="str">
        <f>Table1[[#This Row],[Project Type]]</f>
        <v>RRH</v>
      </c>
      <c r="I181">
        <f>Table1[[#This Row],[Beds HH w/ Children]]</f>
        <v>0</v>
      </c>
      <c r="J181">
        <f>Table1[[#This Row],[Units HH w/ Children]]</f>
        <v>0</v>
      </c>
      <c r="K181">
        <f>Table1[[#This Row],[Beds HH w/o Children]]</f>
        <v>2</v>
      </c>
      <c r="L181">
        <f>Table1[[#This Row],[Year-Round Beds]]</f>
        <v>2</v>
      </c>
      <c r="M181">
        <f>Table1[[#This Row],[O/V Beds]]</f>
        <v>0</v>
      </c>
      <c r="N181">
        <f>Table1[[#This Row],[Pit Count]]</f>
        <v>2</v>
      </c>
      <c r="O181">
        <f>Table1[[#This Row],[Total Beds]]</f>
        <v>2</v>
      </c>
      <c r="P181" t="str">
        <f>Table1[[#This Row],[HMIS Participating]]</f>
        <v>Yes</v>
      </c>
      <c r="Q181">
        <f>Table1[[#This Row],[Victim Service Provider]]</f>
        <v>0</v>
      </c>
      <c r="R181" t="str">
        <f>Table1[[#This Row],[Target Population]]</f>
        <v>NA</v>
      </c>
      <c r="S181">
        <f>Table1[[#This Row],[federalFundingOtherSpecify]]</f>
        <v>0</v>
      </c>
      <c r="T181">
        <f>Table1[[#This Row],[Bed Type]]</f>
        <v>0</v>
      </c>
      <c r="U181" t="str">
        <f>Table1[[#This Row],[address1]]</f>
        <v>563 W Main St STE 2</v>
      </c>
      <c r="V181">
        <f>Table1[[#This Row],[address2]]</f>
        <v>0</v>
      </c>
      <c r="W181" t="str">
        <f>Table1[[#This Row],[city]]</f>
        <v>Sylva</v>
      </c>
      <c r="X181" t="str">
        <f>Table1[[#This Row],[state]]</f>
        <v>NC</v>
      </c>
      <c r="Y181">
        <f>Table1[[#This Row],[zip]]</f>
        <v>28779</v>
      </c>
      <c r="Z181">
        <f>Table1[[#This Row],[Total Seasonal Beds]]</f>
        <v>0</v>
      </c>
    </row>
    <row r="182" spans="2:26" x14ac:dyDescent="0.35">
      <c r="B182" t="str">
        <f>Table1[[#This Row],[CoC]]</f>
        <v>North Carolina Balance of State CoC</v>
      </c>
      <c r="C182" t="str">
        <f>_xlfn.XLOOKUP(Table2[[#This Row],[HMIS Project ID]],'region ref'!A:A,'region ref'!C:C,"",0)</f>
        <v>Region 05</v>
      </c>
      <c r="D182" t="str">
        <f>_xlfn.XLOOKUP(Table2[[#This Row],[HMIS Project ID]],'region ref'!A:A,'region ref'!B:B,"",0)</f>
        <v>Cabarrus</v>
      </c>
      <c r="E182" t="str">
        <f>Table1[[#This Row],[Organization Name]]</f>
        <v>Operation Homeless - Cabarrus County</v>
      </c>
      <c r="F182" t="str">
        <f>Table1[[#This Row],[Project Name]]</f>
        <v>Operation Homeless - Cabarrus County - Refuge of Hope - TH - Private</v>
      </c>
      <c r="G182">
        <f>Table1[[#This Row],[HMIS Project ID]]</f>
        <v>20090</v>
      </c>
      <c r="H182" t="str">
        <f>Table1[[#This Row],[Project Type]]</f>
        <v>TH</v>
      </c>
      <c r="I182">
        <f>Table1[[#This Row],[Beds HH w/ Children]]</f>
        <v>0</v>
      </c>
      <c r="J182">
        <f>Table1[[#This Row],[Units HH w/ Children]]</f>
        <v>0</v>
      </c>
      <c r="K182">
        <f>Table1[[#This Row],[Beds HH w/o Children]]</f>
        <v>6</v>
      </c>
      <c r="L182">
        <f>Table1[[#This Row],[Year-Round Beds]]</f>
        <v>6</v>
      </c>
      <c r="M182">
        <f>Table1[[#This Row],[O/V Beds]]</f>
        <v>0</v>
      </c>
      <c r="N182">
        <f>Table1[[#This Row],[Pit Count]]</f>
        <v>6</v>
      </c>
      <c r="O182">
        <f>Table1[[#This Row],[Total Beds]]</f>
        <v>6</v>
      </c>
      <c r="P182" t="str">
        <f>Table1[[#This Row],[HMIS Participating]]</f>
        <v>No</v>
      </c>
      <c r="Q182">
        <f>Table1[[#This Row],[Victim Service Provider]]</f>
        <v>0</v>
      </c>
      <c r="R182" t="str">
        <f>Table1[[#This Row],[Target Population]]</f>
        <v>NA</v>
      </c>
      <c r="S182">
        <f>Table1[[#This Row],[federalFundingOtherSpecify]]</f>
        <v>0</v>
      </c>
      <c r="T182">
        <f>Table1[[#This Row],[Bed Type]]</f>
        <v>0</v>
      </c>
      <c r="U182" t="str">
        <f>Table1[[#This Row],[address1]]</f>
        <v>511 Old Central Grove Rd</v>
      </c>
      <c r="V182">
        <f>Table1[[#This Row],[address2]]</f>
        <v>0</v>
      </c>
      <c r="W182" t="str">
        <f>Table1[[#This Row],[city]]</f>
        <v>Kannapolis</v>
      </c>
      <c r="X182" t="str">
        <f>Table1[[#This Row],[state]]</f>
        <v>NC</v>
      </c>
      <c r="Y182">
        <f>Table1[[#This Row],[zip]]</f>
        <v>28083</v>
      </c>
      <c r="Z182">
        <f>Table1[[#This Row],[Total Seasonal Beds]]</f>
        <v>0</v>
      </c>
    </row>
    <row r="183" spans="2:26" x14ac:dyDescent="0.35">
      <c r="B183" t="str">
        <f>Table1[[#This Row],[CoC]]</f>
        <v>North Carolina Balance of State CoC</v>
      </c>
      <c r="C183" t="str">
        <f>_xlfn.XLOOKUP(Table2[[#This Row],[HMIS Project ID]],'region ref'!A:A,'region ref'!C:C,"",0)</f>
        <v>Region 07</v>
      </c>
      <c r="D183" t="str">
        <f>_xlfn.XLOOKUP(Table2[[#This Row],[HMIS Project ID]],'region ref'!A:A,'region ref'!B:B,"",0)</f>
        <v>Richmond</v>
      </c>
      <c r="E183" t="str">
        <f>Table1[[#This Row],[Organization Name]]</f>
        <v>Place of Grace - Richmond County</v>
      </c>
      <c r="F183" t="str">
        <f>Table1[[#This Row],[Project Name]]</f>
        <v>Place of Grace - Richmond County - Transitional Housing - TH - Private</v>
      </c>
      <c r="G183">
        <f>Table1[[#This Row],[HMIS Project ID]]</f>
        <v>20091</v>
      </c>
      <c r="H183" t="str">
        <f>Table1[[#This Row],[Project Type]]</f>
        <v>TH</v>
      </c>
      <c r="I183">
        <f>Table1[[#This Row],[Beds HH w/ Children]]</f>
        <v>0</v>
      </c>
      <c r="J183">
        <f>Table1[[#This Row],[Units HH w/ Children]]</f>
        <v>0</v>
      </c>
      <c r="K183">
        <f>Table1[[#This Row],[Beds HH w/o Children]]</f>
        <v>32</v>
      </c>
      <c r="L183">
        <f>Table1[[#This Row],[Year-Round Beds]]</f>
        <v>32</v>
      </c>
      <c r="M183">
        <f>Table1[[#This Row],[O/V Beds]]</f>
        <v>0</v>
      </c>
      <c r="N183">
        <f>Table1[[#This Row],[Pit Count]]</f>
        <v>17</v>
      </c>
      <c r="O183">
        <f>Table1[[#This Row],[Total Beds]]</f>
        <v>32</v>
      </c>
      <c r="P183" t="str">
        <f>Table1[[#This Row],[HMIS Participating]]</f>
        <v>No</v>
      </c>
      <c r="Q183">
        <f>Table1[[#This Row],[Victim Service Provider]]</f>
        <v>0</v>
      </c>
      <c r="R183" t="str">
        <f>Table1[[#This Row],[Target Population]]</f>
        <v>NA</v>
      </c>
      <c r="S183" t="str">
        <f>Table1[[#This Row],[federalFundingOtherSpecify]]</f>
        <v>Private</v>
      </c>
      <c r="T183">
        <f>Table1[[#This Row],[Bed Type]]</f>
        <v>0</v>
      </c>
      <c r="U183" t="str">
        <f>Table1[[#This Row],[address1]]</f>
        <v>252 School Street</v>
      </c>
      <c r="V183">
        <f>Table1[[#This Row],[address2]]</f>
        <v>0</v>
      </c>
      <c r="W183" t="str">
        <f>Table1[[#This Row],[city]]</f>
        <v>Rockingham</v>
      </c>
      <c r="X183" t="str">
        <f>Table1[[#This Row],[state]]</f>
        <v>NC</v>
      </c>
      <c r="Y183">
        <f>Table1[[#This Row],[zip]]</f>
        <v>28379</v>
      </c>
      <c r="Z183">
        <f>Table1[[#This Row],[Total Seasonal Beds]]</f>
        <v>0</v>
      </c>
    </row>
    <row r="184" spans="2:26" x14ac:dyDescent="0.35">
      <c r="B184" t="str">
        <f>Table1[[#This Row],[CoC]]</f>
        <v>North Carolina Balance of State CoC</v>
      </c>
      <c r="C184" t="str">
        <f>_xlfn.XLOOKUP(Table2[[#This Row],[HMIS Project ID]],'region ref'!A:A,'region ref'!C:C,"",0)</f>
        <v>Region 05</v>
      </c>
      <c r="D184" t="str">
        <f>_xlfn.XLOOKUP(Table2[[#This Row],[HMIS Project ID]],'region ref'!A:A,'region ref'!B:B,"",0)</f>
        <v>Cabarrus</v>
      </c>
      <c r="E184" t="str">
        <f>Table1[[#This Row],[Organization Name]]</f>
        <v>Salisbury VAMC - Cabarrus County</v>
      </c>
      <c r="F184" t="str">
        <f>Table1[[#This Row],[Project Name]]</f>
        <v>Salisbury VAMC - Cabarrus County - HUD-VASH - VA</v>
      </c>
      <c r="G184">
        <f>Table1[[#This Row],[HMIS Project ID]]</f>
        <v>20095</v>
      </c>
      <c r="H184" t="str">
        <f>Table1[[#This Row],[Project Type]]</f>
        <v>PSH</v>
      </c>
      <c r="I184">
        <f>Table1[[#This Row],[Beds HH w/ Children]]</f>
        <v>0</v>
      </c>
      <c r="J184">
        <f>Table1[[#This Row],[Units HH w/ Children]]</f>
        <v>0</v>
      </c>
      <c r="K184">
        <f>Table1[[#This Row],[Beds HH w/o Children]]</f>
        <v>12</v>
      </c>
      <c r="L184">
        <f>Table1[[#This Row],[Year-Round Beds]]</f>
        <v>12</v>
      </c>
      <c r="M184">
        <f>Table1[[#This Row],[O/V Beds]]</f>
        <v>0</v>
      </c>
      <c r="N184">
        <f>Table1[[#This Row],[Pit Count]]</f>
        <v>8</v>
      </c>
      <c r="O184">
        <f>Table1[[#This Row],[Total Beds]]</f>
        <v>12</v>
      </c>
      <c r="P184" t="str">
        <f>Table1[[#This Row],[HMIS Participating]]</f>
        <v>No</v>
      </c>
      <c r="Q184">
        <f>Table1[[#This Row],[Victim Service Provider]]</f>
        <v>0</v>
      </c>
      <c r="R184" t="str">
        <f>Table1[[#This Row],[Target Population]]</f>
        <v>NA</v>
      </c>
      <c r="S184">
        <f>Table1[[#This Row],[federalFundingOtherSpecify]]</f>
        <v>0</v>
      </c>
      <c r="T184">
        <f>Table1[[#This Row],[Bed Type]]</f>
        <v>0</v>
      </c>
      <c r="U184">
        <f>Table1[[#This Row],[address1]]</f>
        <v>0</v>
      </c>
      <c r="V184">
        <f>Table1[[#This Row],[address2]]</f>
        <v>0</v>
      </c>
      <c r="W184">
        <f>Table1[[#This Row],[city]]</f>
        <v>0</v>
      </c>
      <c r="X184">
        <f>Table1[[#This Row],[state]]</f>
        <v>0</v>
      </c>
      <c r="Y184">
        <f>Table1[[#This Row],[zip]]</f>
        <v>28027</v>
      </c>
      <c r="Z184">
        <f>Table1[[#This Row],[Total Seasonal Beds]]</f>
        <v>0</v>
      </c>
    </row>
    <row r="185" spans="2:26" x14ac:dyDescent="0.35">
      <c r="B185" t="str">
        <f>Table1[[#This Row],[CoC]]</f>
        <v>North Carolina Balance of State CoC</v>
      </c>
      <c r="C185" t="str">
        <f>_xlfn.XLOOKUP(Table2[[#This Row],[HMIS Project ID]],'region ref'!A:A,'region ref'!C:C,"",0)</f>
        <v>Region 07</v>
      </c>
      <c r="D185">
        <f>_xlfn.XLOOKUP(Table2[[#This Row],[HMIS Project ID]],'region ref'!A:A,'region ref'!B:B,"",0)</f>
        <v>0</v>
      </c>
      <c r="E185" t="str">
        <f>Table1[[#This Row],[Organization Name]]</f>
        <v>Outreach Mission Inc. - Lee County</v>
      </c>
      <c r="F185" t="str">
        <f>Table1[[#This Row],[Project Name]]</f>
        <v>Outreach Mission Inc. - Lee County - Women's Shelter - ES - Private</v>
      </c>
      <c r="G185">
        <f>Table1[[#This Row],[HMIS Project ID]]</f>
        <v>20129</v>
      </c>
      <c r="H185" t="str">
        <f>Table1[[#This Row],[Project Type]]</f>
        <v>ES</v>
      </c>
      <c r="I185">
        <f>Table1[[#This Row],[Beds HH w/ Children]]</f>
        <v>6</v>
      </c>
      <c r="J185">
        <f>Table1[[#This Row],[Units HH w/ Children]]</f>
        <v>1</v>
      </c>
      <c r="K185">
        <f>Table1[[#This Row],[Beds HH w/o Children]]</f>
        <v>12</v>
      </c>
      <c r="L185">
        <f>Table1[[#This Row],[Year-Round Beds]]</f>
        <v>18</v>
      </c>
      <c r="M185">
        <f>Table1[[#This Row],[O/V Beds]]</f>
        <v>0</v>
      </c>
      <c r="N185">
        <f>Table1[[#This Row],[Pit Count]]</f>
        <v>8</v>
      </c>
      <c r="O185">
        <f>Table1[[#This Row],[Total Beds]]</f>
        <v>18</v>
      </c>
      <c r="P185" t="str">
        <f>Table1[[#This Row],[HMIS Participating]]</f>
        <v>Yes</v>
      </c>
      <c r="Q185">
        <f>Table1[[#This Row],[Victim Service Provider]]</f>
        <v>0</v>
      </c>
      <c r="R185" t="str">
        <f>Table1[[#This Row],[Target Population]]</f>
        <v>NA</v>
      </c>
      <c r="S185">
        <f>Table1[[#This Row],[federalFundingOtherSpecify]]</f>
        <v>0</v>
      </c>
      <c r="T185" t="str">
        <f>Table1[[#This Row],[Bed Type]]</f>
        <v>Facility</v>
      </c>
      <c r="U185" t="str">
        <f>Table1[[#This Row],[address1]]</f>
        <v>507 S 3RD ST</v>
      </c>
      <c r="V185">
        <f>Table1[[#This Row],[address2]]</f>
        <v>0</v>
      </c>
      <c r="W185" t="str">
        <f>Table1[[#This Row],[city]]</f>
        <v>Sanford</v>
      </c>
      <c r="X185" t="str">
        <f>Table1[[#This Row],[state]]</f>
        <v>NC</v>
      </c>
      <c r="Y185">
        <f>Table1[[#This Row],[zip]]</f>
        <v>27332</v>
      </c>
      <c r="Z185">
        <f>Table1[[#This Row],[Total Seasonal Beds]]</f>
        <v>0</v>
      </c>
    </row>
    <row r="186" spans="2:26" x14ac:dyDescent="0.35">
      <c r="B186" t="str">
        <f>Table1[[#This Row],[CoC]]</f>
        <v>North Carolina Balance of State CoC</v>
      </c>
      <c r="C186" t="str">
        <f>_xlfn.XLOOKUP(Table2[[#This Row],[HMIS Project ID]],'region ref'!A:A,'region ref'!C:C,"",0)</f>
        <v>Region 09</v>
      </c>
      <c r="D186">
        <f>_xlfn.XLOOKUP(Table2[[#This Row],[HMIS Project ID]],'region ref'!A:A,'region ref'!B:B,"",0)</f>
        <v>0</v>
      </c>
      <c r="E186" t="str">
        <f>Table1[[#This Row],[Organization Name]]</f>
        <v>The Mercer Foundation - Edgecombe County</v>
      </c>
      <c r="F186" t="str">
        <f>Table1[[#This Row],[Project Name]]</f>
        <v>The Mercer Foundation - Edgecombe County - Tri County Veterans Home - TH - Private</v>
      </c>
      <c r="G186">
        <f>Table1[[#This Row],[HMIS Project ID]]</f>
        <v>20133</v>
      </c>
      <c r="H186" t="str">
        <f>Table1[[#This Row],[Project Type]]</f>
        <v>TH</v>
      </c>
      <c r="I186">
        <f>Table1[[#This Row],[Beds HH w/ Children]]</f>
        <v>0</v>
      </c>
      <c r="J186">
        <f>Table1[[#This Row],[Units HH w/ Children]]</f>
        <v>0</v>
      </c>
      <c r="K186">
        <f>Table1[[#This Row],[Beds HH w/o Children]]</f>
        <v>4</v>
      </c>
      <c r="L186">
        <f>Table1[[#This Row],[Year-Round Beds]]</f>
        <v>4</v>
      </c>
      <c r="M186">
        <f>Table1[[#This Row],[O/V Beds]]</f>
        <v>0</v>
      </c>
      <c r="N186">
        <f>Table1[[#This Row],[Pit Count]]</f>
        <v>3</v>
      </c>
      <c r="O186">
        <f>Table1[[#This Row],[Total Beds]]</f>
        <v>4</v>
      </c>
      <c r="P186" t="str">
        <f>Table1[[#This Row],[HMIS Participating]]</f>
        <v>Yes</v>
      </c>
      <c r="Q186">
        <f>Table1[[#This Row],[Victim Service Provider]]</f>
        <v>0</v>
      </c>
      <c r="R186" t="str">
        <f>Table1[[#This Row],[Target Population]]</f>
        <v>NA</v>
      </c>
      <c r="S186">
        <f>Table1[[#This Row],[federalFundingOtherSpecify]]</f>
        <v>0</v>
      </c>
      <c r="T186">
        <f>Table1[[#This Row],[Bed Type]]</f>
        <v>0</v>
      </c>
      <c r="U186" t="str">
        <f>Table1[[#This Row],[address1]]</f>
        <v>735 Rose Street</v>
      </c>
      <c r="V186">
        <f>Table1[[#This Row],[address2]]</f>
        <v>0</v>
      </c>
      <c r="W186" t="str">
        <f>Table1[[#This Row],[city]]</f>
        <v>Rocky Mount</v>
      </c>
      <c r="X186" t="str">
        <f>Table1[[#This Row],[state]]</f>
        <v>NC</v>
      </c>
      <c r="Y186">
        <f>Table1[[#This Row],[zip]]</f>
        <v>27801</v>
      </c>
      <c r="Z186">
        <f>Table1[[#This Row],[Total Seasonal Beds]]</f>
        <v>0</v>
      </c>
    </row>
    <row r="187" spans="2:26" x14ac:dyDescent="0.35">
      <c r="B187" t="str">
        <f>Table1[[#This Row],[CoC]]</f>
        <v>North Carolina Balance of State CoC</v>
      </c>
      <c r="C187" t="str">
        <f>_xlfn.XLOOKUP(Table2[[#This Row],[HMIS Project ID]],'region ref'!A:A,'region ref'!C:C,"",0)</f>
        <v>Region 05</v>
      </c>
      <c r="D187" t="str">
        <f>_xlfn.XLOOKUP(Table2[[#This Row],[HMIS Project ID]],'region ref'!A:A,'region ref'!B:B,"",0)</f>
        <v>Davidson</v>
      </c>
      <c r="E187" t="str">
        <f>Table1[[#This Row],[Organization Name]]</f>
        <v>Baptist Children's Home - Davidson County</v>
      </c>
      <c r="F187" t="str">
        <f>Table1[[#This Row],[Project Name]]</f>
        <v>Baptist Children's Home - Davidson County - Family Care - TH - Private</v>
      </c>
      <c r="G187">
        <f>Table1[[#This Row],[HMIS Project ID]]</f>
        <v>20135</v>
      </c>
      <c r="H187" t="str">
        <f>Table1[[#This Row],[Project Type]]</f>
        <v>TH</v>
      </c>
      <c r="I187">
        <f>Table1[[#This Row],[Beds HH w/ Children]]</f>
        <v>8</v>
      </c>
      <c r="J187">
        <f>Table1[[#This Row],[Units HH w/ Children]]</f>
        <v>3</v>
      </c>
      <c r="K187">
        <f>Table1[[#This Row],[Beds HH w/o Children]]</f>
        <v>0</v>
      </c>
      <c r="L187">
        <f>Table1[[#This Row],[Year-Round Beds]]</f>
        <v>8</v>
      </c>
      <c r="M187">
        <f>Table1[[#This Row],[O/V Beds]]</f>
        <v>0</v>
      </c>
      <c r="N187">
        <f>Table1[[#This Row],[Pit Count]]</f>
        <v>8</v>
      </c>
      <c r="O187">
        <f>Table1[[#This Row],[Total Beds]]</f>
        <v>8</v>
      </c>
      <c r="P187" t="str">
        <f>Table1[[#This Row],[HMIS Participating]]</f>
        <v>No</v>
      </c>
      <c r="Q187">
        <f>Table1[[#This Row],[Victim Service Provider]]</f>
        <v>0</v>
      </c>
      <c r="R187" t="str">
        <f>Table1[[#This Row],[Target Population]]</f>
        <v>NA</v>
      </c>
      <c r="S187">
        <f>Table1[[#This Row],[federalFundingOtherSpecify]]</f>
        <v>0</v>
      </c>
      <c r="T187">
        <f>Table1[[#This Row],[Bed Type]]</f>
        <v>0</v>
      </c>
      <c r="U187" t="str">
        <f>Table1[[#This Row],[address1]]</f>
        <v>505 Blackwell Boulevard</v>
      </c>
      <c r="V187">
        <f>Table1[[#This Row],[address2]]</f>
        <v>0</v>
      </c>
      <c r="W187" t="str">
        <f>Table1[[#This Row],[city]]</f>
        <v>Thomasville</v>
      </c>
      <c r="X187" t="str">
        <f>Table1[[#This Row],[state]]</f>
        <v>NC</v>
      </c>
      <c r="Y187">
        <f>Table1[[#This Row],[zip]]</f>
        <v>27360</v>
      </c>
      <c r="Z187">
        <f>Table1[[#This Row],[Total Seasonal Beds]]</f>
        <v>0</v>
      </c>
    </row>
    <row r="188" spans="2:26" x14ac:dyDescent="0.35">
      <c r="B188" t="str">
        <f>Table1[[#This Row],[CoC]]</f>
        <v>North Carolina Balance of State CoC</v>
      </c>
      <c r="C188" t="str">
        <f>_xlfn.XLOOKUP(Table2[[#This Row],[HMIS Project ID]],'region ref'!A:A,'region ref'!C:C,"",0)</f>
        <v>Region 10</v>
      </c>
      <c r="D188" t="str">
        <f>_xlfn.XLOOKUP(Table2[[#This Row],[HMIS Project ID]],'region ref'!A:A,'region ref'!B:B,"",0)</f>
        <v>Lenoir</v>
      </c>
      <c r="E188" t="str">
        <f>Table1[[#This Row],[Organization Name]]</f>
        <v>Baptist Children's Home - Lenoir County</v>
      </c>
      <c r="F188" t="str">
        <f>Table1[[#This Row],[Project Name]]</f>
        <v>Baptist Children's Home - Lenoir County - Kennedy Home - TH - Private</v>
      </c>
      <c r="G188">
        <f>Table1[[#This Row],[HMIS Project ID]]</f>
        <v>20141</v>
      </c>
      <c r="H188" t="str">
        <f>Table1[[#This Row],[Project Type]]</f>
        <v>TH</v>
      </c>
      <c r="I188">
        <f>Table1[[#This Row],[Beds HH w/ Children]]</f>
        <v>38</v>
      </c>
      <c r="J188">
        <f>Table1[[#This Row],[Units HH w/ Children]]</f>
        <v>19</v>
      </c>
      <c r="K188">
        <f>Table1[[#This Row],[Beds HH w/o Children]]</f>
        <v>0</v>
      </c>
      <c r="L188">
        <f>Table1[[#This Row],[Year-Round Beds]]</f>
        <v>38</v>
      </c>
      <c r="M188">
        <f>Table1[[#This Row],[O/V Beds]]</f>
        <v>0</v>
      </c>
      <c r="N188">
        <f>Table1[[#This Row],[Pit Count]]</f>
        <v>21</v>
      </c>
      <c r="O188">
        <f>Table1[[#This Row],[Total Beds]]</f>
        <v>38</v>
      </c>
      <c r="P188" t="str">
        <f>Table1[[#This Row],[HMIS Participating]]</f>
        <v>No</v>
      </c>
      <c r="Q188">
        <f>Table1[[#This Row],[Victim Service Provider]]</f>
        <v>0</v>
      </c>
      <c r="R188" t="str">
        <f>Table1[[#This Row],[Target Population]]</f>
        <v>NA</v>
      </c>
      <c r="S188">
        <f>Table1[[#This Row],[federalFundingOtherSpecify]]</f>
        <v>0</v>
      </c>
      <c r="T188">
        <f>Table1[[#This Row],[Bed Type]]</f>
        <v>0</v>
      </c>
      <c r="U188" t="str">
        <f>Table1[[#This Row],[address1]]</f>
        <v>2557 Cedar Dell Lane</v>
      </c>
      <c r="V188">
        <f>Table1[[#This Row],[address2]]</f>
        <v>0</v>
      </c>
      <c r="W188" t="str">
        <f>Table1[[#This Row],[city]]</f>
        <v>Kinston</v>
      </c>
      <c r="X188" t="str">
        <f>Table1[[#This Row],[state]]</f>
        <v>NC</v>
      </c>
      <c r="Y188">
        <f>Table1[[#This Row],[zip]]</f>
        <v>28504</v>
      </c>
      <c r="Z188">
        <f>Table1[[#This Row],[Total Seasonal Beds]]</f>
        <v>0</v>
      </c>
    </row>
    <row r="189" spans="2:26" x14ac:dyDescent="0.35">
      <c r="B189" t="str">
        <f>Table1[[#This Row],[CoC]]</f>
        <v>North Carolina Balance of State CoC</v>
      </c>
      <c r="C189" t="str">
        <f>_xlfn.XLOOKUP(Table2[[#This Row],[HMIS Project ID]],'region ref'!A:A,'region ref'!C:C,"",0)</f>
        <v>Region 13</v>
      </c>
      <c r="D189">
        <f>_xlfn.XLOOKUP(Table2[[#This Row],[HMIS Project ID]],'region ref'!A:A,'region ref'!B:B,"",0)</f>
        <v>0</v>
      </c>
      <c r="E189" t="str">
        <f>Table1[[#This Row],[Organization Name]]</f>
        <v>Onslow Community Outreach - Onslow County</v>
      </c>
      <c r="F189" t="str">
        <f>Table1[[#This Row],[Project Name]]</f>
        <v>Onslow Community Outreach - Onslow County - Rapid Re-Housing - RRH - State ESG</v>
      </c>
      <c r="G189">
        <f>Table1[[#This Row],[HMIS Project ID]]</f>
        <v>20144</v>
      </c>
      <c r="H189" t="str">
        <f>Table1[[#This Row],[Project Type]]</f>
        <v>RRH</v>
      </c>
      <c r="I189">
        <f>Table1[[#This Row],[Beds HH w/ Children]]</f>
        <v>0</v>
      </c>
      <c r="J189">
        <f>Table1[[#This Row],[Units HH w/ Children]]</f>
        <v>0</v>
      </c>
      <c r="K189">
        <f>Table1[[#This Row],[Beds HH w/o Children]]</f>
        <v>3</v>
      </c>
      <c r="L189">
        <f>Table1[[#This Row],[Year-Round Beds]]</f>
        <v>3</v>
      </c>
      <c r="M189">
        <f>Table1[[#This Row],[O/V Beds]]</f>
        <v>0</v>
      </c>
      <c r="N189">
        <f>Table1[[#This Row],[Pit Count]]</f>
        <v>3</v>
      </c>
      <c r="O189">
        <f>Table1[[#This Row],[Total Beds]]</f>
        <v>3</v>
      </c>
      <c r="P189" t="str">
        <f>Table1[[#This Row],[HMIS Participating]]</f>
        <v>Yes</v>
      </c>
      <c r="Q189">
        <f>Table1[[#This Row],[Victim Service Provider]]</f>
        <v>0</v>
      </c>
      <c r="R189" t="str">
        <f>Table1[[#This Row],[Target Population]]</f>
        <v>NA</v>
      </c>
      <c r="S189">
        <f>Table1[[#This Row],[federalFundingOtherSpecify]]</f>
        <v>0</v>
      </c>
      <c r="T189">
        <f>Table1[[#This Row],[Bed Type]]</f>
        <v>0</v>
      </c>
      <c r="U189" t="str">
        <f>Table1[[#This Row],[address1]]</f>
        <v>1210 Hargett St</v>
      </c>
      <c r="V189">
        <f>Table1[[#This Row],[address2]]</f>
        <v>0</v>
      </c>
      <c r="W189" t="str">
        <f>Table1[[#This Row],[city]]</f>
        <v>Jacksonville</v>
      </c>
      <c r="X189" t="str">
        <f>Table1[[#This Row],[state]]</f>
        <v>NC</v>
      </c>
      <c r="Y189">
        <f>Table1[[#This Row],[zip]]</f>
        <v>28540</v>
      </c>
      <c r="Z189">
        <f>Table1[[#This Row],[Total Seasonal Beds]]</f>
        <v>0</v>
      </c>
    </row>
    <row r="190" spans="2:26" x14ac:dyDescent="0.35">
      <c r="B190" t="str">
        <f>Table1[[#This Row],[CoC]]</f>
        <v>North Carolina Balance of State CoC</v>
      </c>
      <c r="C190" t="str">
        <f>_xlfn.XLOOKUP(Table2[[#This Row],[HMIS Project ID]],'region ref'!A:A,'region ref'!C:C,"",0)</f>
        <v>Region 11</v>
      </c>
      <c r="D190">
        <f>_xlfn.XLOOKUP(Table2[[#This Row],[HMIS Project ID]],'region ref'!A:A,'region ref'!B:B,"",0)</f>
        <v>0</v>
      </c>
      <c r="E190" t="str">
        <f>Table1[[#This Row],[Organization Name]]</f>
        <v>River City Community Development Corporation - Pasquotank County</v>
      </c>
      <c r="F190" t="str">
        <f>Table1[[#This Row],[Project Name]]</f>
        <v>River City Community Development Corporation - Pasquotank County - Hotel/ Motel - ES - State ESG</v>
      </c>
      <c r="G190">
        <f>Table1[[#This Row],[HMIS Project ID]]</f>
        <v>20146</v>
      </c>
      <c r="H190" t="str">
        <f>Table1[[#This Row],[Project Type]]</f>
        <v>ES</v>
      </c>
      <c r="I190">
        <f>Table1[[#This Row],[Beds HH w/ Children]]</f>
        <v>0</v>
      </c>
      <c r="J190">
        <f>Table1[[#This Row],[Units HH w/ Children]]</f>
        <v>0</v>
      </c>
      <c r="K190">
        <f>Table1[[#This Row],[Beds HH w/o Children]]</f>
        <v>0</v>
      </c>
      <c r="L190">
        <f>Table1[[#This Row],[Year-Round Beds]]</f>
        <v>0</v>
      </c>
      <c r="M190">
        <f>Table1[[#This Row],[O/V Beds]]</f>
        <v>11</v>
      </c>
      <c r="N190">
        <f>Table1[[#This Row],[Pit Count]]</f>
        <v>3</v>
      </c>
      <c r="O190">
        <f>Table1[[#This Row],[Total Beds]]</f>
        <v>11</v>
      </c>
      <c r="P190" t="str">
        <f>Table1[[#This Row],[HMIS Participating]]</f>
        <v>Yes</v>
      </c>
      <c r="Q190">
        <f>Table1[[#This Row],[Victim Service Provider]]</f>
        <v>0</v>
      </c>
      <c r="R190" t="str">
        <f>Table1[[#This Row],[Target Population]]</f>
        <v>NA</v>
      </c>
      <c r="S190">
        <f>Table1[[#This Row],[federalFundingOtherSpecify]]</f>
        <v>0</v>
      </c>
      <c r="T190" t="str">
        <f>Table1[[#This Row],[Bed Type]]</f>
        <v>Voucher</v>
      </c>
      <c r="U190" t="str">
        <f>Table1[[#This Row],[address1]]</f>
        <v>501 E Main St</v>
      </c>
      <c r="V190">
        <f>Table1[[#This Row],[address2]]</f>
        <v>0</v>
      </c>
      <c r="W190" t="str">
        <f>Table1[[#This Row],[city]]</f>
        <v>Elizabeth City</v>
      </c>
      <c r="X190" t="str">
        <f>Table1[[#This Row],[state]]</f>
        <v>NC</v>
      </c>
      <c r="Y190">
        <f>Table1[[#This Row],[zip]]</f>
        <v>27937</v>
      </c>
      <c r="Z190">
        <f>Table1[[#This Row],[Total Seasonal Beds]]</f>
        <v>0</v>
      </c>
    </row>
    <row r="191" spans="2:26" x14ac:dyDescent="0.35">
      <c r="B191" t="str">
        <f>Table1[[#This Row],[CoC]]</f>
        <v>North Carolina Balance of State CoC</v>
      </c>
      <c r="C191" t="str">
        <f>_xlfn.XLOOKUP(Table2[[#This Row],[HMIS Project ID]],'region ref'!A:A,'region ref'!C:C,"",0)</f>
        <v>Region 11</v>
      </c>
      <c r="D191">
        <f>_xlfn.XLOOKUP(Table2[[#This Row],[HMIS Project ID]],'region ref'!A:A,'region ref'!B:B,"",0)</f>
        <v>0</v>
      </c>
      <c r="E191" t="str">
        <f>Table1[[#This Row],[Organization Name]]</f>
        <v>River City Community Development Corporation - Pasquotank County</v>
      </c>
      <c r="F191" t="str">
        <f>Table1[[#This Row],[Project Name]]</f>
        <v>River City Community Development Corporation - Pasquotank County - Rapid Re-Housing - RR - State ESG</v>
      </c>
      <c r="G191">
        <f>Table1[[#This Row],[HMIS Project ID]]</f>
        <v>20147</v>
      </c>
      <c r="H191" t="str">
        <f>Table1[[#This Row],[Project Type]]</f>
        <v>RRH</v>
      </c>
      <c r="I191">
        <f>Table1[[#This Row],[Beds HH w/ Children]]</f>
        <v>4</v>
      </c>
      <c r="J191">
        <f>Table1[[#This Row],[Units HH w/ Children]]</f>
        <v>1</v>
      </c>
      <c r="K191">
        <f>Table1[[#This Row],[Beds HH w/o Children]]</f>
        <v>0</v>
      </c>
      <c r="L191">
        <f>Table1[[#This Row],[Year-Round Beds]]</f>
        <v>4</v>
      </c>
      <c r="M191">
        <f>Table1[[#This Row],[O/V Beds]]</f>
        <v>0</v>
      </c>
      <c r="N191">
        <f>Table1[[#This Row],[Pit Count]]</f>
        <v>4</v>
      </c>
      <c r="O191">
        <f>Table1[[#This Row],[Total Beds]]</f>
        <v>4</v>
      </c>
      <c r="P191" t="str">
        <f>Table1[[#This Row],[HMIS Participating]]</f>
        <v>Yes</v>
      </c>
      <c r="Q191">
        <f>Table1[[#This Row],[Victim Service Provider]]</f>
        <v>0</v>
      </c>
      <c r="R191" t="str">
        <f>Table1[[#This Row],[Target Population]]</f>
        <v>NA</v>
      </c>
      <c r="S191">
        <f>Table1[[#This Row],[federalFundingOtherSpecify]]</f>
        <v>0</v>
      </c>
      <c r="T191">
        <f>Table1[[#This Row],[Bed Type]]</f>
        <v>0</v>
      </c>
      <c r="U191" t="str">
        <f>Table1[[#This Row],[address1]]</f>
        <v>501 E Main St</v>
      </c>
      <c r="V191">
        <f>Table1[[#This Row],[address2]]</f>
        <v>0</v>
      </c>
      <c r="W191" t="str">
        <f>Table1[[#This Row],[city]]</f>
        <v>Elizabeth City</v>
      </c>
      <c r="X191" t="str">
        <f>Table1[[#This Row],[state]]</f>
        <v>NC</v>
      </c>
      <c r="Y191">
        <f>Table1[[#This Row],[zip]]</f>
        <v>27937</v>
      </c>
      <c r="Z191">
        <f>Table1[[#This Row],[Total Seasonal Beds]]</f>
        <v>0</v>
      </c>
    </row>
    <row r="192" spans="2:26" x14ac:dyDescent="0.35">
      <c r="B192" t="str">
        <f>Table1[[#This Row],[CoC]]</f>
        <v>North Carolina Balance of State CoC</v>
      </c>
      <c r="C192" t="str">
        <f>_xlfn.XLOOKUP(Table2[[#This Row],[HMIS Project ID]],'region ref'!A:A,'region ref'!C:C,"",0)</f>
        <v>Region 10</v>
      </c>
      <c r="D192">
        <f>_xlfn.XLOOKUP(Table2[[#This Row],[HMIS Project ID]],'region ref'!A:A,'region ref'!B:B,"",0)</f>
        <v>0</v>
      </c>
      <c r="E192" t="str">
        <f>Table1[[#This Row],[Organization Name]]</f>
        <v>Greene Lamp - Lenoir County</v>
      </c>
      <c r="F192" t="str">
        <f>Table1[[#This Row],[Project Name]]</f>
        <v>Greene Lamp - Lenoir County - Rapid Re-Housing - RRH - State ESG</v>
      </c>
      <c r="G192">
        <f>Table1[[#This Row],[HMIS Project ID]]</f>
        <v>20149</v>
      </c>
      <c r="H192" t="str">
        <f>Table1[[#This Row],[Project Type]]</f>
        <v>RRH</v>
      </c>
      <c r="I192">
        <f>Table1[[#This Row],[Beds HH w/ Children]]</f>
        <v>0</v>
      </c>
      <c r="J192">
        <f>Table1[[#This Row],[Units HH w/ Children]]</f>
        <v>0</v>
      </c>
      <c r="K192">
        <f>Table1[[#This Row],[Beds HH w/o Children]]</f>
        <v>5</v>
      </c>
      <c r="L192">
        <f>Table1[[#This Row],[Year-Round Beds]]</f>
        <v>5</v>
      </c>
      <c r="M192">
        <f>Table1[[#This Row],[O/V Beds]]</f>
        <v>0</v>
      </c>
      <c r="N192">
        <f>Table1[[#This Row],[Pit Count]]</f>
        <v>5</v>
      </c>
      <c r="O192">
        <f>Table1[[#This Row],[Total Beds]]</f>
        <v>5</v>
      </c>
      <c r="P192" t="str">
        <f>Table1[[#This Row],[HMIS Participating]]</f>
        <v>Yes</v>
      </c>
      <c r="Q192">
        <f>Table1[[#This Row],[Victim Service Provider]]</f>
        <v>0</v>
      </c>
      <c r="R192" t="str">
        <f>Table1[[#This Row],[Target Population]]</f>
        <v>NA</v>
      </c>
      <c r="S192">
        <f>Table1[[#This Row],[federalFundingOtherSpecify]]</f>
        <v>0</v>
      </c>
      <c r="T192">
        <f>Table1[[#This Row],[Bed Type]]</f>
        <v>0</v>
      </c>
      <c r="U192" t="str">
        <f>Table1[[#This Row],[address1]]</f>
        <v>309 Summit</v>
      </c>
      <c r="V192">
        <f>Table1[[#This Row],[address2]]</f>
        <v>0</v>
      </c>
      <c r="W192" t="str">
        <f>Table1[[#This Row],[city]]</f>
        <v>Kinston</v>
      </c>
      <c r="X192" t="str">
        <f>Table1[[#This Row],[state]]</f>
        <v>NC</v>
      </c>
      <c r="Y192">
        <f>Table1[[#This Row],[zip]]</f>
        <v>28501</v>
      </c>
      <c r="Z192">
        <f>Table1[[#This Row],[Total Seasonal Beds]]</f>
        <v>0</v>
      </c>
    </row>
    <row r="193" spans="2:26" x14ac:dyDescent="0.35">
      <c r="B193" t="str">
        <f>Table1[[#This Row],[CoC]]</f>
        <v>North Carolina Balance of State CoC</v>
      </c>
      <c r="C193" t="str">
        <f>_xlfn.XLOOKUP(Table2[[#This Row],[HMIS Project ID]],'region ref'!A:A,'region ref'!C:C,"",0)</f>
        <v>Region 12</v>
      </c>
      <c r="D193">
        <f>_xlfn.XLOOKUP(Table2[[#This Row],[HMIS Project ID]],'region ref'!A:A,'region ref'!B:B,"",0)</f>
        <v>0</v>
      </c>
      <c r="E193" t="str">
        <f>Table1[[#This Row],[Organization Name]]</f>
        <v>Pitt County Community Development - Pitt County</v>
      </c>
      <c r="F193" t="str">
        <f>Table1[[#This Row],[Project Name]]</f>
        <v>Pitt County Community Development - Pitt County - Rapid ReHousing - RRH - HUD</v>
      </c>
      <c r="G193">
        <f>Table1[[#This Row],[HMIS Project ID]]</f>
        <v>20153</v>
      </c>
      <c r="H193" t="str">
        <f>Table1[[#This Row],[Project Type]]</f>
        <v>RRH</v>
      </c>
      <c r="I193">
        <f>Table1[[#This Row],[Beds HH w/ Children]]</f>
        <v>13</v>
      </c>
      <c r="J193">
        <f>Table1[[#This Row],[Units HH w/ Children]]</f>
        <v>4</v>
      </c>
      <c r="K193">
        <f>Table1[[#This Row],[Beds HH w/o Children]]</f>
        <v>6</v>
      </c>
      <c r="L193">
        <f>Table1[[#This Row],[Year-Round Beds]]</f>
        <v>19</v>
      </c>
      <c r="M193">
        <f>Table1[[#This Row],[O/V Beds]]</f>
        <v>0</v>
      </c>
      <c r="N193">
        <f>Table1[[#This Row],[Pit Count]]</f>
        <v>19</v>
      </c>
      <c r="O193">
        <f>Table1[[#This Row],[Total Beds]]</f>
        <v>19</v>
      </c>
      <c r="P193" t="str">
        <f>Table1[[#This Row],[HMIS Participating]]</f>
        <v>Yes</v>
      </c>
      <c r="Q193">
        <f>Table1[[#This Row],[Victim Service Provider]]</f>
        <v>0</v>
      </c>
      <c r="R193" t="str">
        <f>Table1[[#This Row],[Target Population]]</f>
        <v>NA</v>
      </c>
      <c r="S193">
        <f>Table1[[#This Row],[federalFundingOtherSpecify]]</f>
        <v>0</v>
      </c>
      <c r="T193">
        <f>Table1[[#This Row],[Bed Type]]</f>
        <v>0</v>
      </c>
      <c r="U193" t="str">
        <f>Table1[[#This Row],[address1]]</f>
        <v>1717 W. 5th Street, Greeville, NC 27834</v>
      </c>
      <c r="V193">
        <f>Table1[[#This Row],[address2]]</f>
        <v>0</v>
      </c>
      <c r="W193" t="str">
        <f>Table1[[#This Row],[city]]</f>
        <v>Greenville</v>
      </c>
      <c r="X193" t="str">
        <f>Table1[[#This Row],[state]]</f>
        <v>NC</v>
      </c>
      <c r="Y193">
        <f>Table1[[#This Row],[zip]]</f>
        <v>27834</v>
      </c>
      <c r="Z193">
        <f>Table1[[#This Row],[Total Seasonal Beds]]</f>
        <v>0</v>
      </c>
    </row>
    <row r="194" spans="2:26" x14ac:dyDescent="0.35">
      <c r="B194" t="str">
        <f>Table1[[#This Row],[CoC]]</f>
        <v>North Carolina Balance of State CoC</v>
      </c>
      <c r="C194" t="str">
        <f>_xlfn.XLOOKUP(Table2[[#This Row],[HMIS Project ID]],'region ref'!A:A,'region ref'!C:C,"",0)</f>
        <v>Region 01</v>
      </c>
      <c r="D194">
        <f>_xlfn.XLOOKUP(Table2[[#This Row],[HMIS Project ID]],'region ref'!A:A,'region ref'!B:B,"",0)</f>
        <v>0</v>
      </c>
      <c r="E194" t="str">
        <f>Table1[[#This Row],[Organization Name]]</f>
        <v>HERE in Jackson County - Jackson County</v>
      </c>
      <c r="F194" t="str">
        <f>Table1[[#This Row],[Project Name]]</f>
        <v>HERE in Jackson County - Jackson County - Jackson Homeless Program - Code Purple ES - State ESG</v>
      </c>
      <c r="G194">
        <f>Table1[[#This Row],[HMIS Project ID]]</f>
        <v>20163</v>
      </c>
      <c r="H194" t="str">
        <f>Table1[[#This Row],[Project Type]]</f>
        <v>ES</v>
      </c>
      <c r="I194">
        <f>Table1[[#This Row],[Beds HH w/ Children]]</f>
        <v>0</v>
      </c>
      <c r="J194">
        <f>Table1[[#This Row],[Units HH w/ Children]]</f>
        <v>0</v>
      </c>
      <c r="K194">
        <f>Table1[[#This Row],[Beds HH w/o Children]]</f>
        <v>0</v>
      </c>
      <c r="L194">
        <f>Table1[[#This Row],[Year-Round Beds]]</f>
        <v>0</v>
      </c>
      <c r="M194">
        <f>Table1[[#This Row],[O/V Beds]]</f>
        <v>38</v>
      </c>
      <c r="N194">
        <f>Table1[[#This Row],[Pit Count]]</f>
        <v>38</v>
      </c>
      <c r="O194">
        <f>Table1[[#This Row],[Total Beds]]</f>
        <v>38</v>
      </c>
      <c r="P194" t="str">
        <f>Table1[[#This Row],[HMIS Participating]]</f>
        <v>Yes</v>
      </c>
      <c r="Q194">
        <f>Table1[[#This Row],[Victim Service Provider]]</f>
        <v>0</v>
      </c>
      <c r="R194" t="str">
        <f>Table1[[#This Row],[Target Population]]</f>
        <v>NA</v>
      </c>
      <c r="S194">
        <f>Table1[[#This Row],[federalFundingOtherSpecify]]</f>
        <v>0</v>
      </c>
      <c r="T194" t="str">
        <f>Table1[[#This Row],[Bed Type]]</f>
        <v>Voucher</v>
      </c>
      <c r="U194" t="str">
        <f>Table1[[#This Row],[address1]]</f>
        <v>563 W Main St STE 2</v>
      </c>
      <c r="V194">
        <f>Table1[[#This Row],[address2]]</f>
        <v>0</v>
      </c>
      <c r="W194" t="str">
        <f>Table1[[#This Row],[city]]</f>
        <v>Sylva</v>
      </c>
      <c r="X194" t="str">
        <f>Table1[[#This Row],[state]]</f>
        <v>NC</v>
      </c>
      <c r="Y194">
        <f>Table1[[#This Row],[zip]]</f>
        <v>28779</v>
      </c>
      <c r="Z194">
        <f>Table1[[#This Row],[Total Seasonal Beds]]</f>
        <v>0</v>
      </c>
    </row>
    <row r="195" spans="2:26" x14ac:dyDescent="0.35">
      <c r="B195" t="str">
        <f>Table1[[#This Row],[CoC]]</f>
        <v>North Carolina Balance of State CoC</v>
      </c>
      <c r="C195" t="str">
        <f>_xlfn.XLOOKUP(Table2[[#This Row],[HMIS Project ID]],'region ref'!A:A,'region ref'!C:C,"",0)</f>
        <v>Region 07</v>
      </c>
      <c r="D195" t="str">
        <f>_xlfn.XLOOKUP(Table2[[#This Row],[HMIS Project ID]],'region ref'!A:A,'region ref'!B:B,"",0)</f>
        <v>Richmond</v>
      </c>
      <c r="E195" t="str">
        <f>Table1[[#This Row],[Organization Name]]</f>
        <v>Outreach for Jesus Dream Center - Richmond County</v>
      </c>
      <c r="F195" t="str">
        <f>Table1[[#This Row],[Project Name]]</f>
        <v>Outreach for Jesus Dream Center - Richmond County - Transitional Housing - TH - Private</v>
      </c>
      <c r="G195">
        <f>Table1[[#This Row],[HMIS Project ID]]</f>
        <v>20169</v>
      </c>
      <c r="H195" t="str">
        <f>Table1[[#This Row],[Project Type]]</f>
        <v>TH</v>
      </c>
      <c r="I195">
        <f>Table1[[#This Row],[Beds HH w/ Children]]</f>
        <v>5</v>
      </c>
      <c r="J195">
        <f>Table1[[#This Row],[Units HH w/ Children]]</f>
        <v>2</v>
      </c>
      <c r="K195">
        <f>Table1[[#This Row],[Beds HH w/o Children]]</f>
        <v>5</v>
      </c>
      <c r="L195">
        <f>Table1[[#This Row],[Year-Round Beds]]</f>
        <v>10</v>
      </c>
      <c r="M195">
        <f>Table1[[#This Row],[O/V Beds]]</f>
        <v>0</v>
      </c>
      <c r="N195">
        <f>Table1[[#This Row],[Pit Count]]</f>
        <v>10</v>
      </c>
      <c r="O195">
        <f>Table1[[#This Row],[Total Beds]]</f>
        <v>10</v>
      </c>
      <c r="P195" t="str">
        <f>Table1[[#This Row],[HMIS Participating]]</f>
        <v>No</v>
      </c>
      <c r="Q195">
        <f>Table1[[#This Row],[Victim Service Provider]]</f>
        <v>0</v>
      </c>
      <c r="R195" t="str">
        <f>Table1[[#This Row],[Target Population]]</f>
        <v>NA</v>
      </c>
      <c r="S195">
        <f>Table1[[#This Row],[federalFundingOtherSpecify]]</f>
        <v>0</v>
      </c>
      <c r="T195">
        <f>Table1[[#This Row],[Bed Type]]</f>
        <v>0</v>
      </c>
      <c r="U195" t="str">
        <f>Table1[[#This Row],[address1]]</f>
        <v>440 Battley Dairy Rd</v>
      </c>
      <c r="V195">
        <f>Table1[[#This Row],[address2]]</f>
        <v>0</v>
      </c>
      <c r="W195" t="str">
        <f>Table1[[#This Row],[city]]</f>
        <v>Hamlet</v>
      </c>
      <c r="X195" t="str">
        <f>Table1[[#This Row],[state]]</f>
        <v>NC</v>
      </c>
      <c r="Y195">
        <f>Table1[[#This Row],[zip]]</f>
        <v>28345</v>
      </c>
      <c r="Z195">
        <f>Table1[[#This Row],[Total Seasonal Beds]]</f>
        <v>0</v>
      </c>
    </row>
    <row r="196" spans="2:26" x14ac:dyDescent="0.35">
      <c r="B196" t="str">
        <f>Table1[[#This Row],[CoC]]</f>
        <v>North Carolina Balance of State CoC</v>
      </c>
      <c r="C196" t="str">
        <f>_xlfn.XLOOKUP(Table2[[#This Row],[HMIS Project ID]],'region ref'!A:A,'region ref'!C:C,"",0)</f>
        <v>Region 01</v>
      </c>
      <c r="D196">
        <f>_xlfn.XLOOKUP(Table2[[#This Row],[HMIS Project ID]],'region ref'!A:A,'region ref'!B:B,"",0)</f>
        <v>0</v>
      </c>
      <c r="E196" t="str">
        <f>Table1[[#This Row],[Organization Name]]</f>
        <v>Haywood Pathways Center - Haywood County</v>
      </c>
      <c r="F196" t="str">
        <f>Table1[[#This Row],[Project Name]]</f>
        <v>Haywood Pathways Center - Haywood County - Men's Shelter - ES - Private</v>
      </c>
      <c r="G196">
        <f>Table1[[#This Row],[HMIS Project ID]]</f>
        <v>20238</v>
      </c>
      <c r="H196" t="str">
        <f>Table1[[#This Row],[Project Type]]</f>
        <v>ES</v>
      </c>
      <c r="I196">
        <f>Table1[[#This Row],[Beds HH w/ Children]]</f>
        <v>0</v>
      </c>
      <c r="J196">
        <f>Table1[[#This Row],[Units HH w/ Children]]</f>
        <v>0</v>
      </c>
      <c r="K196">
        <f>Table1[[#This Row],[Beds HH w/o Children]]</f>
        <v>32</v>
      </c>
      <c r="L196">
        <f>Table1[[#This Row],[Year-Round Beds]]</f>
        <v>32</v>
      </c>
      <c r="M196">
        <f>Table1[[#This Row],[O/V Beds]]</f>
        <v>0</v>
      </c>
      <c r="N196">
        <f>Table1[[#This Row],[Pit Count]]</f>
        <v>26</v>
      </c>
      <c r="O196">
        <f>Table1[[#This Row],[Total Beds]]</f>
        <v>32</v>
      </c>
      <c r="P196" t="str">
        <f>Table1[[#This Row],[HMIS Participating]]</f>
        <v>Yes</v>
      </c>
      <c r="Q196">
        <f>Table1[[#This Row],[Victim Service Provider]]</f>
        <v>0</v>
      </c>
      <c r="R196" t="str">
        <f>Table1[[#This Row],[Target Population]]</f>
        <v>NA</v>
      </c>
      <c r="S196" t="str">
        <f>Table1[[#This Row],[federalFundingOtherSpecify]]</f>
        <v>Private FUnds</v>
      </c>
      <c r="T196" t="str">
        <f>Table1[[#This Row],[Bed Type]]</f>
        <v>Facility</v>
      </c>
      <c r="U196" t="str">
        <f>Table1[[#This Row],[address1]]</f>
        <v>179 Hemlock St</v>
      </c>
      <c r="V196">
        <f>Table1[[#This Row],[address2]]</f>
        <v>0</v>
      </c>
      <c r="W196" t="str">
        <f>Table1[[#This Row],[city]]</f>
        <v>Waynesville</v>
      </c>
      <c r="X196" t="str">
        <f>Table1[[#This Row],[state]]</f>
        <v>NC</v>
      </c>
      <c r="Y196">
        <f>Table1[[#This Row],[zip]]</f>
        <v>28786</v>
      </c>
      <c r="Z196">
        <f>Table1[[#This Row],[Total Seasonal Beds]]</f>
        <v>0</v>
      </c>
    </row>
    <row r="197" spans="2:26" x14ac:dyDescent="0.35">
      <c r="B197" t="str">
        <f>Table1[[#This Row],[CoC]]</f>
        <v>North Carolina Balance of State CoC</v>
      </c>
      <c r="C197" t="str">
        <f>_xlfn.XLOOKUP(Table2[[#This Row],[HMIS Project ID]],'region ref'!A:A,'region ref'!C:C,"",0)</f>
        <v>Region 01</v>
      </c>
      <c r="D197">
        <f>_xlfn.XLOOKUP(Table2[[#This Row],[HMIS Project ID]],'region ref'!A:A,'region ref'!B:B,"",0)</f>
        <v>0</v>
      </c>
      <c r="E197" t="str">
        <f>Table1[[#This Row],[Organization Name]]</f>
        <v>Haywood Pathways Center - Haywood County</v>
      </c>
      <c r="F197" t="str">
        <f>Table1[[#This Row],[Project Name]]</f>
        <v>Haywood Pathways Center - Haywood County - Women's Shelter - ES - Private</v>
      </c>
      <c r="G197">
        <f>Table1[[#This Row],[HMIS Project ID]]</f>
        <v>20239</v>
      </c>
      <c r="H197" t="str">
        <f>Table1[[#This Row],[Project Type]]</f>
        <v>ES</v>
      </c>
      <c r="I197">
        <f>Table1[[#This Row],[Beds HH w/ Children]]</f>
        <v>0</v>
      </c>
      <c r="J197">
        <f>Table1[[#This Row],[Units HH w/ Children]]</f>
        <v>0</v>
      </c>
      <c r="K197">
        <f>Table1[[#This Row],[Beds HH w/o Children]]</f>
        <v>28</v>
      </c>
      <c r="L197">
        <f>Table1[[#This Row],[Year-Round Beds]]</f>
        <v>28</v>
      </c>
      <c r="M197">
        <f>Table1[[#This Row],[O/V Beds]]</f>
        <v>0</v>
      </c>
      <c r="N197">
        <f>Table1[[#This Row],[Pit Count]]</f>
        <v>11</v>
      </c>
      <c r="O197">
        <f>Table1[[#This Row],[Total Beds]]</f>
        <v>28</v>
      </c>
      <c r="P197" t="str">
        <f>Table1[[#This Row],[HMIS Participating]]</f>
        <v>Yes</v>
      </c>
      <c r="Q197">
        <f>Table1[[#This Row],[Victim Service Provider]]</f>
        <v>0</v>
      </c>
      <c r="R197" t="str">
        <f>Table1[[#This Row],[Target Population]]</f>
        <v>NA</v>
      </c>
      <c r="S197" t="str">
        <f>Table1[[#This Row],[federalFundingOtherSpecify]]</f>
        <v>Private FUnds</v>
      </c>
      <c r="T197" t="str">
        <f>Table1[[#This Row],[Bed Type]]</f>
        <v>Facility</v>
      </c>
      <c r="U197" t="str">
        <f>Table1[[#This Row],[address1]]</f>
        <v>179 Hemlock St</v>
      </c>
      <c r="V197">
        <f>Table1[[#This Row],[address2]]</f>
        <v>0</v>
      </c>
      <c r="W197" t="str">
        <f>Table1[[#This Row],[city]]</f>
        <v>Waynesville</v>
      </c>
      <c r="X197" t="str">
        <f>Table1[[#This Row],[state]]</f>
        <v>NC</v>
      </c>
      <c r="Y197">
        <f>Table1[[#This Row],[zip]]</f>
        <v>28786</v>
      </c>
      <c r="Z197">
        <f>Table1[[#This Row],[Total Seasonal Beds]]</f>
        <v>0</v>
      </c>
    </row>
    <row r="198" spans="2:26" x14ac:dyDescent="0.35">
      <c r="B198" t="str">
        <f>Table1[[#This Row],[CoC]]</f>
        <v>North Carolina Balance of State CoC</v>
      </c>
      <c r="C198" t="str">
        <f>_xlfn.XLOOKUP(Table2[[#This Row],[HMIS Project ID]],'region ref'!A:A,'region ref'!C:C,"",0)</f>
        <v>Region 01</v>
      </c>
      <c r="D198" t="str">
        <f>_xlfn.XLOOKUP(Table2[[#This Row],[HMIS Project ID]],'region ref'!A:A,'region ref'!B:B,"",0)</f>
        <v>Haywood</v>
      </c>
      <c r="E198" t="str">
        <f>Table1[[#This Row],[Organization Name]]</f>
        <v>Haywood Pathways Center - Haywood County</v>
      </c>
      <c r="F198" t="str">
        <f>Table1[[#This Row],[Project Name]]</f>
        <v>Haywood Pathways Center - Haywood County - Cold Weather Shelter - ES - Private</v>
      </c>
      <c r="G198">
        <f>Table1[[#This Row],[HMIS Project ID]]</f>
        <v>20240</v>
      </c>
      <c r="H198" t="str">
        <f>Table1[[#This Row],[Project Type]]</f>
        <v>ES</v>
      </c>
      <c r="I198">
        <f>Table1[[#This Row],[Beds HH w/ Children]]</f>
        <v>0</v>
      </c>
      <c r="J198">
        <f>Table1[[#This Row],[Units HH w/ Children]]</f>
        <v>0</v>
      </c>
      <c r="K198">
        <f>Table1[[#This Row],[Beds HH w/o Children]]</f>
        <v>0</v>
      </c>
      <c r="L198">
        <f>Table1[[#This Row],[Year-Round Beds]]</f>
        <v>0</v>
      </c>
      <c r="M198">
        <f>Table1[[#This Row],[O/V Beds]]</f>
        <v>2</v>
      </c>
      <c r="N198">
        <f>Table1[[#This Row],[Pit Count]]</f>
        <v>2</v>
      </c>
      <c r="O198">
        <f>Table1[[#This Row],[Total Beds]]</f>
        <v>2</v>
      </c>
      <c r="P198" t="str">
        <f>Table1[[#This Row],[HMIS Participating]]</f>
        <v>No</v>
      </c>
      <c r="Q198">
        <f>Table1[[#This Row],[Victim Service Provider]]</f>
        <v>0</v>
      </c>
      <c r="R198" t="str">
        <f>Table1[[#This Row],[Target Population]]</f>
        <v>NA</v>
      </c>
      <c r="S198" t="str">
        <f>Table1[[#This Row],[federalFundingOtherSpecify]]</f>
        <v>Private FUnds</v>
      </c>
      <c r="T198" t="str">
        <f>Table1[[#This Row],[Bed Type]]</f>
        <v>Facility</v>
      </c>
      <c r="U198" t="str">
        <f>Table1[[#This Row],[address1]]</f>
        <v>179 Hemlock St</v>
      </c>
      <c r="V198">
        <f>Table1[[#This Row],[address2]]</f>
        <v>0</v>
      </c>
      <c r="W198" t="str">
        <f>Table1[[#This Row],[city]]</f>
        <v>Waynesville</v>
      </c>
      <c r="X198" t="str">
        <f>Table1[[#This Row],[state]]</f>
        <v>NC</v>
      </c>
      <c r="Y198">
        <f>Table1[[#This Row],[zip]]</f>
        <v>28786</v>
      </c>
      <c r="Z198">
        <f>Table1[[#This Row],[Total Seasonal Beds]]</f>
        <v>0</v>
      </c>
    </row>
    <row r="199" spans="2:26" x14ac:dyDescent="0.35">
      <c r="B199" t="str">
        <f>Table1[[#This Row],[CoC]]</f>
        <v>North Carolina Balance of State CoC</v>
      </c>
      <c r="C199" t="str">
        <f>_xlfn.XLOOKUP(Table2[[#This Row],[HMIS Project ID]],'region ref'!A:A,'region ref'!C:C,"",0)</f>
        <v>Region 09</v>
      </c>
      <c r="D199">
        <f>_xlfn.XLOOKUP(Table2[[#This Row],[HMIS Project ID]],'region ref'!A:A,'region ref'!B:B,"",0)</f>
        <v>0</v>
      </c>
      <c r="E199" t="str">
        <f>Table1[[#This Row],[Organization Name]]</f>
        <v>Hand Up Ministries - Nash County</v>
      </c>
      <c r="F199" t="str">
        <f>Table1[[#This Row],[Project Name]]</f>
        <v>Hand Up Ministries - Nash County - Men's Emergency Shelter - ES - State ESG</v>
      </c>
      <c r="G199">
        <f>Table1[[#This Row],[HMIS Project ID]]</f>
        <v>20313</v>
      </c>
      <c r="H199" t="str">
        <f>Table1[[#This Row],[Project Type]]</f>
        <v>ES</v>
      </c>
      <c r="I199">
        <f>Table1[[#This Row],[Beds HH w/ Children]]</f>
        <v>0</v>
      </c>
      <c r="J199">
        <f>Table1[[#This Row],[Units HH w/ Children]]</f>
        <v>0</v>
      </c>
      <c r="K199">
        <f>Table1[[#This Row],[Beds HH w/o Children]]</f>
        <v>12</v>
      </c>
      <c r="L199">
        <f>Table1[[#This Row],[Year-Round Beds]]</f>
        <v>12</v>
      </c>
      <c r="M199">
        <f>Table1[[#This Row],[O/V Beds]]</f>
        <v>0</v>
      </c>
      <c r="N199">
        <f>Table1[[#This Row],[Pit Count]]</f>
        <v>7</v>
      </c>
      <c r="O199">
        <f>Table1[[#This Row],[Total Beds]]</f>
        <v>12</v>
      </c>
      <c r="P199" t="str">
        <f>Table1[[#This Row],[HMIS Participating]]</f>
        <v>Yes</v>
      </c>
      <c r="Q199">
        <f>Table1[[#This Row],[Victim Service Provider]]</f>
        <v>0</v>
      </c>
      <c r="R199" t="str">
        <f>Table1[[#This Row],[Target Population]]</f>
        <v>NA</v>
      </c>
      <c r="S199">
        <f>Table1[[#This Row],[federalFundingOtherSpecify]]</f>
        <v>0</v>
      </c>
      <c r="T199" t="str">
        <f>Table1[[#This Row],[Bed Type]]</f>
        <v>Facility</v>
      </c>
      <c r="U199" t="str">
        <f>Table1[[#This Row],[address1]]</f>
        <v>911-915 Sunset Ave</v>
      </c>
      <c r="V199">
        <f>Table1[[#This Row],[address2]]</f>
        <v>0</v>
      </c>
      <c r="W199" t="str">
        <f>Table1[[#This Row],[city]]</f>
        <v>Rocky Mount</v>
      </c>
      <c r="X199" t="str">
        <f>Table1[[#This Row],[state]]</f>
        <v>NC</v>
      </c>
      <c r="Y199">
        <f>Table1[[#This Row],[zip]]</f>
        <v>27804</v>
      </c>
      <c r="Z199">
        <f>Table1[[#This Row],[Total Seasonal Beds]]</f>
        <v>0</v>
      </c>
    </row>
    <row r="200" spans="2:26" x14ac:dyDescent="0.35">
      <c r="B200" t="str">
        <f>Table1[[#This Row],[CoC]]</f>
        <v>North Carolina Balance of State CoC</v>
      </c>
      <c r="C200" t="str">
        <f>_xlfn.XLOOKUP(Table2[[#This Row],[HMIS Project ID]],'region ref'!A:A,'region ref'!C:C,"",0)</f>
        <v>Region 09</v>
      </c>
      <c r="D200">
        <f>_xlfn.XLOOKUP(Table2[[#This Row],[HMIS Project ID]],'region ref'!A:A,'region ref'!B:B,"",0)</f>
        <v>0</v>
      </c>
      <c r="E200" t="str">
        <f>Table1[[#This Row],[Organization Name]]</f>
        <v>Gang Free Inc. - Vance County</v>
      </c>
      <c r="F200" t="str">
        <f>Table1[[#This Row],[Project Name]]</f>
        <v>Gang Free Inc. - Vance County -Women and Families - ES - Private</v>
      </c>
      <c r="G200">
        <f>Table1[[#This Row],[HMIS Project ID]]</f>
        <v>20331</v>
      </c>
      <c r="H200" t="str">
        <f>Table1[[#This Row],[Project Type]]</f>
        <v>ES</v>
      </c>
      <c r="I200">
        <f>Table1[[#This Row],[Beds HH w/ Children]]</f>
        <v>24</v>
      </c>
      <c r="J200">
        <f>Table1[[#This Row],[Units HH w/ Children]]</f>
        <v>7</v>
      </c>
      <c r="K200">
        <f>Table1[[#This Row],[Beds HH w/o Children]]</f>
        <v>3</v>
      </c>
      <c r="L200">
        <f>Table1[[#This Row],[Year-Round Beds]]</f>
        <v>27</v>
      </c>
      <c r="M200">
        <f>Table1[[#This Row],[O/V Beds]]</f>
        <v>0</v>
      </c>
      <c r="N200">
        <f>Table1[[#This Row],[Pit Count]]</f>
        <v>24</v>
      </c>
      <c r="O200">
        <f>Table1[[#This Row],[Total Beds]]</f>
        <v>27</v>
      </c>
      <c r="P200" t="str">
        <f>Table1[[#This Row],[HMIS Participating]]</f>
        <v>Yes</v>
      </c>
      <c r="Q200">
        <f>Table1[[#This Row],[Victim Service Provider]]</f>
        <v>0</v>
      </c>
      <c r="R200" t="str">
        <f>Table1[[#This Row],[Target Population]]</f>
        <v>NA</v>
      </c>
      <c r="S200" t="str">
        <f>Table1[[#This Row],[federalFundingOtherSpecify]]</f>
        <v>Private</v>
      </c>
      <c r="T200" t="str">
        <f>Table1[[#This Row],[Bed Type]]</f>
        <v>Facility</v>
      </c>
      <c r="U200" t="str">
        <f>Table1[[#This Row],[address1]]</f>
        <v>940 County Home Rd</v>
      </c>
      <c r="V200">
        <f>Table1[[#This Row],[address2]]</f>
        <v>0</v>
      </c>
      <c r="W200" t="str">
        <f>Table1[[#This Row],[city]]</f>
        <v>Henderson</v>
      </c>
      <c r="X200" t="str">
        <f>Table1[[#This Row],[state]]</f>
        <v>NC</v>
      </c>
      <c r="Y200">
        <f>Table1[[#This Row],[zip]]</f>
        <v>27536</v>
      </c>
      <c r="Z200">
        <f>Table1[[#This Row],[Total Seasonal Beds]]</f>
        <v>0</v>
      </c>
    </row>
    <row r="201" spans="2:26" x14ac:dyDescent="0.35">
      <c r="B201" t="str">
        <f>Table1[[#This Row],[CoC]]</f>
        <v>North Carolina Balance of State CoC</v>
      </c>
      <c r="C201" t="str">
        <f>_xlfn.XLOOKUP(Table2[[#This Row],[HMIS Project ID]],'region ref'!A:A,'region ref'!C:C,"",0)</f>
        <v>Region 05</v>
      </c>
      <c r="D201">
        <f>_xlfn.XLOOKUP(Table2[[#This Row],[HMIS Project ID]],'region ref'!A:A,'region ref'!B:B,"",0)</f>
        <v>0</v>
      </c>
      <c r="E201" t="str">
        <f>Table1[[#This Row],[Organization Name]]</f>
        <v>Rowan Helping Ministries - Rowan County</v>
      </c>
      <c r="F201" t="str">
        <f>Table1[[#This Row],[Project Name]]</f>
        <v>Rowan Helping Ministries - Rowan County - GPD Beds - TH - VA</v>
      </c>
      <c r="G201">
        <f>Table1[[#This Row],[HMIS Project ID]]</f>
        <v>20343</v>
      </c>
      <c r="H201" t="str">
        <f>Table1[[#This Row],[Project Type]]</f>
        <v>TH</v>
      </c>
      <c r="I201">
        <f>Table1[[#This Row],[Beds HH w/ Children]]</f>
        <v>2</v>
      </c>
      <c r="J201">
        <f>Table1[[#This Row],[Units HH w/ Children]]</f>
        <v>1</v>
      </c>
      <c r="K201">
        <f>Table1[[#This Row],[Beds HH w/o Children]]</f>
        <v>9</v>
      </c>
      <c r="L201">
        <f>Table1[[#This Row],[Year-Round Beds]]</f>
        <v>11</v>
      </c>
      <c r="M201">
        <f>Table1[[#This Row],[O/V Beds]]</f>
        <v>0</v>
      </c>
      <c r="N201">
        <f>Table1[[#This Row],[Pit Count]]</f>
        <v>7</v>
      </c>
      <c r="O201">
        <f>Table1[[#This Row],[Total Beds]]</f>
        <v>11</v>
      </c>
      <c r="P201" t="str">
        <f>Table1[[#This Row],[HMIS Participating]]</f>
        <v>Yes</v>
      </c>
      <c r="Q201">
        <f>Table1[[#This Row],[Victim Service Provider]]</f>
        <v>0</v>
      </c>
      <c r="R201" t="str">
        <f>Table1[[#This Row],[Target Population]]</f>
        <v>NA</v>
      </c>
      <c r="S201">
        <f>Table1[[#This Row],[federalFundingOtherSpecify]]</f>
        <v>0</v>
      </c>
      <c r="T201">
        <f>Table1[[#This Row],[Bed Type]]</f>
        <v>0</v>
      </c>
      <c r="U201" t="str">
        <f>Table1[[#This Row],[address1]]</f>
        <v>217 North Long Street</v>
      </c>
      <c r="V201">
        <f>Table1[[#This Row],[address2]]</f>
        <v>0</v>
      </c>
      <c r="W201" t="str">
        <f>Table1[[#This Row],[city]]</f>
        <v>Salisbury</v>
      </c>
      <c r="X201" t="str">
        <f>Table1[[#This Row],[state]]</f>
        <v>NC</v>
      </c>
      <c r="Y201">
        <f>Table1[[#This Row],[zip]]</f>
        <v>28144</v>
      </c>
      <c r="Z201">
        <f>Table1[[#This Row],[Total Seasonal Beds]]</f>
        <v>0</v>
      </c>
    </row>
    <row r="202" spans="2:26" x14ac:dyDescent="0.35">
      <c r="B202" t="str">
        <f>Table1[[#This Row],[CoC]]</f>
        <v>North Carolina Balance of State CoC</v>
      </c>
      <c r="C202" t="str">
        <f>_xlfn.XLOOKUP(Table2[[#This Row],[HMIS Project ID]],'region ref'!A:A,'region ref'!C:C,"",0)</f>
        <v>Region 03</v>
      </c>
      <c r="D202" t="str">
        <f>_xlfn.XLOOKUP(Table2[[#This Row],[HMIS Project ID]],'region ref'!A:A,'region ref'!B:B,"",0)</f>
        <v>Caldwell</v>
      </c>
      <c r="E202" t="str">
        <f>Table1[[#This Row],[Organization Name]]</f>
        <v>Charles George Asheville VAMC - Multiple BoS Counties</v>
      </c>
      <c r="F202" t="str">
        <f>Table1[[#This Row],[Project Name]]</f>
        <v>Charles George VAMC - Caldwell County - HUD-VASH - VA</v>
      </c>
      <c r="G202">
        <f>Table1[[#This Row],[HMIS Project ID]]</f>
        <v>20345</v>
      </c>
      <c r="H202" t="str">
        <f>Table1[[#This Row],[Project Type]]</f>
        <v>PSH</v>
      </c>
      <c r="I202">
        <f>Table1[[#This Row],[Beds HH w/ Children]]</f>
        <v>0</v>
      </c>
      <c r="J202">
        <f>Table1[[#This Row],[Units HH w/ Children]]</f>
        <v>0</v>
      </c>
      <c r="K202">
        <f>Table1[[#This Row],[Beds HH w/o Children]]</f>
        <v>7</v>
      </c>
      <c r="L202">
        <f>Table1[[#This Row],[Year-Round Beds]]</f>
        <v>7</v>
      </c>
      <c r="M202">
        <f>Table1[[#This Row],[O/V Beds]]</f>
        <v>0</v>
      </c>
      <c r="N202">
        <f>Table1[[#This Row],[Pit Count]]</f>
        <v>7</v>
      </c>
      <c r="O202">
        <f>Table1[[#This Row],[Total Beds]]</f>
        <v>7</v>
      </c>
      <c r="P202" t="str">
        <f>Table1[[#This Row],[HMIS Participating]]</f>
        <v>No</v>
      </c>
      <c r="Q202">
        <f>Table1[[#This Row],[Victim Service Provider]]</f>
        <v>0</v>
      </c>
      <c r="R202" t="str">
        <f>Table1[[#This Row],[Target Population]]</f>
        <v>NA</v>
      </c>
      <c r="S202">
        <f>Table1[[#This Row],[federalFundingOtherSpecify]]</f>
        <v>0</v>
      </c>
      <c r="T202">
        <f>Table1[[#This Row],[Bed Type]]</f>
        <v>0</v>
      </c>
      <c r="U202">
        <f>Table1[[#This Row],[address1]]</f>
        <v>0</v>
      </c>
      <c r="V202">
        <f>Table1[[#This Row],[address2]]</f>
        <v>0</v>
      </c>
      <c r="W202">
        <f>Table1[[#This Row],[city]]</f>
        <v>0</v>
      </c>
      <c r="X202">
        <f>Table1[[#This Row],[state]]</f>
        <v>0</v>
      </c>
      <c r="Y202">
        <f>Table1[[#This Row],[zip]]</f>
        <v>28630</v>
      </c>
      <c r="Z202">
        <f>Table1[[#This Row],[Total Seasonal Beds]]</f>
        <v>0</v>
      </c>
    </row>
    <row r="203" spans="2:26" x14ac:dyDescent="0.35">
      <c r="B203" t="str">
        <f>Table1[[#This Row],[CoC]]</f>
        <v>North Carolina Balance of State CoC</v>
      </c>
      <c r="C203" t="str">
        <f>_xlfn.XLOOKUP(Table2[[#This Row],[HMIS Project ID]],'region ref'!A:A,'region ref'!C:C,"",0)</f>
        <v>Region 02</v>
      </c>
      <c r="D203" t="str">
        <f>_xlfn.XLOOKUP(Table2[[#This Row],[HMIS Project ID]],'region ref'!A:A,'region ref'!B:B,"",0)</f>
        <v>Transylvania</v>
      </c>
      <c r="E203" t="str">
        <f>Table1[[#This Row],[Organization Name]]</f>
        <v>Charles George Asheville VAMC - Multiple BoS Counties</v>
      </c>
      <c r="F203" t="str">
        <f>Table1[[#This Row],[Project Name]]</f>
        <v>Charles George VAMC - Transylvania County - HUD-VASH - VA</v>
      </c>
      <c r="G203">
        <f>Table1[[#This Row],[HMIS Project ID]]</f>
        <v>20346</v>
      </c>
      <c r="H203" t="str">
        <f>Table1[[#This Row],[Project Type]]</f>
        <v>PSH</v>
      </c>
      <c r="I203">
        <f>Table1[[#This Row],[Beds HH w/ Children]]</f>
        <v>0</v>
      </c>
      <c r="J203">
        <f>Table1[[#This Row],[Units HH w/ Children]]</f>
        <v>0</v>
      </c>
      <c r="K203">
        <f>Table1[[#This Row],[Beds HH w/o Children]]</f>
        <v>2</v>
      </c>
      <c r="L203">
        <f>Table1[[#This Row],[Year-Round Beds]]</f>
        <v>2</v>
      </c>
      <c r="M203">
        <f>Table1[[#This Row],[O/V Beds]]</f>
        <v>0</v>
      </c>
      <c r="N203">
        <f>Table1[[#This Row],[Pit Count]]</f>
        <v>1</v>
      </c>
      <c r="O203">
        <f>Table1[[#This Row],[Total Beds]]</f>
        <v>2</v>
      </c>
      <c r="P203" t="str">
        <f>Table1[[#This Row],[HMIS Participating]]</f>
        <v>No</v>
      </c>
      <c r="Q203">
        <f>Table1[[#This Row],[Victim Service Provider]]</f>
        <v>0</v>
      </c>
      <c r="R203" t="str">
        <f>Table1[[#This Row],[Target Population]]</f>
        <v>NA</v>
      </c>
      <c r="S203">
        <f>Table1[[#This Row],[federalFundingOtherSpecify]]</f>
        <v>0</v>
      </c>
      <c r="T203">
        <f>Table1[[#This Row],[Bed Type]]</f>
        <v>0</v>
      </c>
      <c r="U203">
        <f>Table1[[#This Row],[address1]]</f>
        <v>0</v>
      </c>
      <c r="V203">
        <f>Table1[[#This Row],[address2]]</f>
        <v>0</v>
      </c>
      <c r="W203">
        <f>Table1[[#This Row],[city]]</f>
        <v>0</v>
      </c>
      <c r="X203">
        <f>Table1[[#This Row],[state]]</f>
        <v>0</v>
      </c>
      <c r="Y203">
        <f>Table1[[#This Row],[zip]]</f>
        <v>28712</v>
      </c>
      <c r="Z203">
        <f>Table1[[#This Row],[Total Seasonal Beds]]</f>
        <v>0</v>
      </c>
    </row>
    <row r="204" spans="2:26" x14ac:dyDescent="0.35">
      <c r="B204" t="str">
        <f>Table1[[#This Row],[CoC]]</f>
        <v>North Carolina Balance of State CoC</v>
      </c>
      <c r="C204" t="str">
        <f>_xlfn.XLOOKUP(Table2[[#This Row],[HMIS Project ID]],'region ref'!A:A,'region ref'!C:C,"",0)</f>
        <v>Region 09</v>
      </c>
      <c r="D204" t="str">
        <f>_xlfn.XLOOKUP(Table2[[#This Row],[HMIS Project ID]],'region ref'!A:A,'region ref'!B:B,"",0)</f>
        <v>Edgecombe</v>
      </c>
      <c r="E204" t="str">
        <f>Table1[[#This Row],[Organization Name]]</f>
        <v>Durham VAMC - Multiple BoS Counties</v>
      </c>
      <c r="F204" t="str">
        <f>Table1[[#This Row],[Project Name]]</f>
        <v>Durham VAMC - Edgecombe County - HUD-VASH - VA</v>
      </c>
      <c r="G204">
        <f>Table1[[#This Row],[HMIS Project ID]]</f>
        <v>20349</v>
      </c>
      <c r="H204" t="str">
        <f>Table1[[#This Row],[Project Type]]</f>
        <v>PSH</v>
      </c>
      <c r="I204">
        <f>Table1[[#This Row],[Beds HH w/ Children]]</f>
        <v>0</v>
      </c>
      <c r="J204">
        <f>Table1[[#This Row],[Units HH w/ Children]]</f>
        <v>0</v>
      </c>
      <c r="K204">
        <f>Table1[[#This Row],[Beds HH w/o Children]]</f>
        <v>1</v>
      </c>
      <c r="L204">
        <f>Table1[[#This Row],[Year-Round Beds]]</f>
        <v>1</v>
      </c>
      <c r="M204">
        <f>Table1[[#This Row],[O/V Beds]]</f>
        <v>0</v>
      </c>
      <c r="N204">
        <f>Table1[[#This Row],[Pit Count]]</f>
        <v>1</v>
      </c>
      <c r="O204">
        <f>Table1[[#This Row],[Total Beds]]</f>
        <v>1</v>
      </c>
      <c r="P204" t="str">
        <f>Table1[[#This Row],[HMIS Participating]]</f>
        <v>No</v>
      </c>
      <c r="Q204">
        <f>Table1[[#This Row],[Victim Service Provider]]</f>
        <v>0</v>
      </c>
      <c r="R204" t="str">
        <f>Table1[[#This Row],[Target Population]]</f>
        <v>NA</v>
      </c>
      <c r="S204">
        <f>Table1[[#This Row],[federalFundingOtherSpecify]]</f>
        <v>0</v>
      </c>
      <c r="T204">
        <f>Table1[[#This Row],[Bed Type]]</f>
        <v>0</v>
      </c>
      <c r="U204">
        <f>Table1[[#This Row],[address1]]</f>
        <v>0</v>
      </c>
      <c r="V204">
        <f>Table1[[#This Row],[address2]]</f>
        <v>0</v>
      </c>
      <c r="W204">
        <f>Table1[[#This Row],[city]]</f>
        <v>0</v>
      </c>
      <c r="X204">
        <f>Table1[[#This Row],[state]]</f>
        <v>0</v>
      </c>
      <c r="Y204">
        <f>Table1[[#This Row],[zip]]</f>
        <v>27801</v>
      </c>
      <c r="Z204">
        <f>Table1[[#This Row],[Total Seasonal Beds]]</f>
        <v>0</v>
      </c>
    </row>
    <row r="205" spans="2:26" x14ac:dyDescent="0.35">
      <c r="B205" t="str">
        <f>Table1[[#This Row],[CoC]]</f>
        <v>North Carolina Balance of State CoC</v>
      </c>
      <c r="C205" t="str">
        <f>_xlfn.XLOOKUP(Table2[[#This Row],[HMIS Project ID]],'region ref'!A:A,'region ref'!C:C,"",0)</f>
        <v>Region 10</v>
      </c>
      <c r="D205" t="str">
        <f>_xlfn.XLOOKUP(Table2[[#This Row],[HMIS Project ID]],'region ref'!A:A,'region ref'!B:B,"",0)</f>
        <v>Wilson</v>
      </c>
      <c r="E205" t="str">
        <f>Table1[[#This Row],[Organization Name]]</f>
        <v>Durham VAMC - Multiple BoS Counties</v>
      </c>
      <c r="F205" t="str">
        <f>Table1[[#This Row],[Project Name]]</f>
        <v>Durham VAMC - Wilson County - HUD-VASH - VA</v>
      </c>
      <c r="G205">
        <f>Table1[[#This Row],[HMIS Project ID]]</f>
        <v>20352</v>
      </c>
      <c r="H205" t="str">
        <f>Table1[[#This Row],[Project Type]]</f>
        <v>PSH</v>
      </c>
      <c r="I205">
        <f>Table1[[#This Row],[Beds HH w/ Children]]</f>
        <v>0</v>
      </c>
      <c r="J205">
        <f>Table1[[#This Row],[Units HH w/ Children]]</f>
        <v>0</v>
      </c>
      <c r="K205">
        <f>Table1[[#This Row],[Beds HH w/o Children]]</f>
        <v>1</v>
      </c>
      <c r="L205">
        <f>Table1[[#This Row],[Year-Round Beds]]</f>
        <v>1</v>
      </c>
      <c r="M205">
        <f>Table1[[#This Row],[O/V Beds]]</f>
        <v>0</v>
      </c>
      <c r="N205">
        <f>Table1[[#This Row],[Pit Count]]</f>
        <v>1</v>
      </c>
      <c r="O205">
        <f>Table1[[#This Row],[Total Beds]]</f>
        <v>1</v>
      </c>
      <c r="P205" t="str">
        <f>Table1[[#This Row],[HMIS Participating]]</f>
        <v>No</v>
      </c>
      <c r="Q205">
        <f>Table1[[#This Row],[Victim Service Provider]]</f>
        <v>0</v>
      </c>
      <c r="R205" t="str">
        <f>Table1[[#This Row],[Target Population]]</f>
        <v>NA</v>
      </c>
      <c r="S205">
        <f>Table1[[#This Row],[federalFundingOtherSpecify]]</f>
        <v>0</v>
      </c>
      <c r="T205">
        <f>Table1[[#This Row],[Bed Type]]</f>
        <v>0</v>
      </c>
      <c r="U205">
        <f>Table1[[#This Row],[address1]]</f>
        <v>0</v>
      </c>
      <c r="V205">
        <f>Table1[[#This Row],[address2]]</f>
        <v>0</v>
      </c>
      <c r="W205">
        <f>Table1[[#This Row],[city]]</f>
        <v>0</v>
      </c>
      <c r="X205">
        <f>Table1[[#This Row],[state]]</f>
        <v>0</v>
      </c>
      <c r="Y205">
        <f>Table1[[#This Row],[zip]]</f>
        <v>27893</v>
      </c>
      <c r="Z205">
        <f>Table1[[#This Row],[Total Seasonal Beds]]</f>
        <v>0</v>
      </c>
    </row>
    <row r="206" spans="2:26" x14ac:dyDescent="0.35">
      <c r="B206" t="str">
        <f>Table1[[#This Row],[CoC]]</f>
        <v>North Carolina Balance of State CoC</v>
      </c>
      <c r="C206" t="str">
        <f>_xlfn.XLOOKUP(Table2[[#This Row],[HMIS Project ID]],'region ref'!A:A,'region ref'!C:C,"",0)</f>
        <v>Region 13</v>
      </c>
      <c r="D206">
        <f>_xlfn.XLOOKUP(Table2[[#This Row],[HMIS Project ID]],'region ref'!A:A,'region ref'!B:B,"",0)</f>
        <v>0</v>
      </c>
      <c r="E206" t="str">
        <f>Table1[[#This Row],[Organization Name]]</f>
        <v>Trillium - Multiple BoS Counties</v>
      </c>
      <c r="F206" t="str">
        <f>Table1[[#This Row],[Project Name]]</f>
        <v>Trillium - Multiple BoS Counties - Region 13 Trillium RRH - RRH - HUD</v>
      </c>
      <c r="G206">
        <f>Table1[[#This Row],[HMIS Project ID]]</f>
        <v>20364</v>
      </c>
      <c r="H206" t="str">
        <f>Table1[[#This Row],[Project Type]]</f>
        <v>RRH</v>
      </c>
      <c r="I206">
        <f>Table1[[#This Row],[Beds HH w/ Children]]</f>
        <v>9</v>
      </c>
      <c r="J206">
        <f>Table1[[#This Row],[Units HH w/ Children]]</f>
        <v>2</v>
      </c>
      <c r="K206">
        <f>Table1[[#This Row],[Beds HH w/o Children]]</f>
        <v>4</v>
      </c>
      <c r="L206">
        <f>Table1[[#This Row],[Year-Round Beds]]</f>
        <v>13</v>
      </c>
      <c r="M206">
        <f>Table1[[#This Row],[O/V Beds]]</f>
        <v>0</v>
      </c>
      <c r="N206">
        <f>Table1[[#This Row],[Pit Count]]</f>
        <v>13</v>
      </c>
      <c r="O206">
        <f>Table1[[#This Row],[Total Beds]]</f>
        <v>13</v>
      </c>
      <c r="P206" t="str">
        <f>Table1[[#This Row],[HMIS Participating]]</f>
        <v>Yes</v>
      </c>
      <c r="Q206">
        <f>Table1[[#This Row],[Victim Service Provider]]</f>
        <v>0</v>
      </c>
      <c r="R206" t="str">
        <f>Table1[[#This Row],[Target Population]]</f>
        <v>NA</v>
      </c>
      <c r="S206">
        <f>Table1[[#This Row],[federalFundingOtherSpecify]]</f>
        <v>0</v>
      </c>
      <c r="T206">
        <f>Table1[[#This Row],[Bed Type]]</f>
        <v>0</v>
      </c>
      <c r="U206" t="str">
        <f>Table1[[#This Row],[address1]]</f>
        <v>201 West First Street</v>
      </c>
      <c r="V206">
        <f>Table1[[#This Row],[address2]]</f>
        <v>0</v>
      </c>
      <c r="W206" t="str">
        <f>Table1[[#This Row],[city]]</f>
        <v>Greenville</v>
      </c>
      <c r="X206" t="str">
        <f>Table1[[#This Row],[state]]</f>
        <v>NC</v>
      </c>
      <c r="Y206">
        <f>Table1[[#This Row],[zip]]</f>
        <v>28546</v>
      </c>
      <c r="Z206">
        <f>Table1[[#This Row],[Total Seasonal Beds]]</f>
        <v>0</v>
      </c>
    </row>
    <row r="207" spans="2:26" x14ac:dyDescent="0.35">
      <c r="B207" t="str">
        <f>Table1[[#This Row],[CoC]]</f>
        <v>North Carolina Balance of State CoC</v>
      </c>
      <c r="C207" t="str">
        <f>_xlfn.XLOOKUP(Table2[[#This Row],[HMIS Project ID]],'region ref'!A:A,'region ref'!C:C,"",0)</f>
        <v>Region 07</v>
      </c>
      <c r="D207" t="str">
        <f>_xlfn.XLOOKUP(Table2[[#This Row],[HMIS Project ID]],'region ref'!A:A,'region ref'!B:B,"",0)</f>
        <v>Harnett</v>
      </c>
      <c r="E207" t="str">
        <f>Table1[[#This Row],[Organization Name]]</f>
        <v>Fayetteville VAMC - Multiple BoS Counties</v>
      </c>
      <c r="F207" t="str">
        <f>Table1[[#This Row],[Project Name]]</f>
        <v>Fayetteville VAMC - Harnett County - HUD-VASH - VA</v>
      </c>
      <c r="G207">
        <f>Table1[[#This Row],[HMIS Project ID]]</f>
        <v>20376</v>
      </c>
      <c r="H207" t="str">
        <f>Table1[[#This Row],[Project Type]]</f>
        <v>PSH</v>
      </c>
      <c r="I207">
        <f>Table1[[#This Row],[Beds HH w/ Children]]</f>
        <v>0</v>
      </c>
      <c r="J207">
        <f>Table1[[#This Row],[Units HH w/ Children]]</f>
        <v>0</v>
      </c>
      <c r="K207">
        <f>Table1[[#This Row],[Beds HH w/o Children]]</f>
        <v>3</v>
      </c>
      <c r="L207">
        <f>Table1[[#This Row],[Year-Round Beds]]</f>
        <v>3</v>
      </c>
      <c r="M207">
        <f>Table1[[#This Row],[O/V Beds]]</f>
        <v>0</v>
      </c>
      <c r="N207">
        <f>Table1[[#This Row],[Pit Count]]</f>
        <v>3</v>
      </c>
      <c r="O207">
        <f>Table1[[#This Row],[Total Beds]]</f>
        <v>3</v>
      </c>
      <c r="P207" t="str">
        <f>Table1[[#This Row],[HMIS Participating]]</f>
        <v>No</v>
      </c>
      <c r="Q207">
        <f>Table1[[#This Row],[Victim Service Provider]]</f>
        <v>0</v>
      </c>
      <c r="R207" t="str">
        <f>Table1[[#This Row],[Target Population]]</f>
        <v>NA</v>
      </c>
      <c r="S207">
        <f>Table1[[#This Row],[federalFundingOtherSpecify]]</f>
        <v>0</v>
      </c>
      <c r="T207">
        <f>Table1[[#This Row],[Bed Type]]</f>
        <v>0</v>
      </c>
      <c r="U207">
        <f>Table1[[#This Row],[address1]]</f>
        <v>0</v>
      </c>
      <c r="V207">
        <f>Table1[[#This Row],[address2]]</f>
        <v>0</v>
      </c>
      <c r="W207">
        <f>Table1[[#This Row],[city]]</f>
        <v>0</v>
      </c>
      <c r="X207">
        <f>Table1[[#This Row],[state]]</f>
        <v>0</v>
      </c>
      <c r="Y207">
        <f>Table1[[#This Row],[zip]]</f>
        <v>28236</v>
      </c>
      <c r="Z207">
        <f>Table1[[#This Row],[Total Seasonal Beds]]</f>
        <v>0</v>
      </c>
    </row>
    <row r="208" spans="2:26" x14ac:dyDescent="0.35">
      <c r="B208" t="str">
        <f>Table1[[#This Row],[CoC]]</f>
        <v>North Carolina Balance of State CoC</v>
      </c>
      <c r="C208" t="str">
        <f>_xlfn.XLOOKUP(Table2[[#This Row],[HMIS Project ID]],'region ref'!A:A,'region ref'!C:C,"",0)</f>
        <v>Region 07</v>
      </c>
      <c r="D208" t="str">
        <f>_xlfn.XLOOKUP(Table2[[#This Row],[HMIS Project ID]],'region ref'!A:A,'region ref'!B:B,"",0)</f>
        <v>Hoke</v>
      </c>
      <c r="E208" t="str">
        <f>Table1[[#This Row],[Organization Name]]</f>
        <v>Fayetteville VAMC - Multiple BoS Counties</v>
      </c>
      <c r="F208" t="str">
        <f>Table1[[#This Row],[Project Name]]</f>
        <v>Fayetteville VAMC - Hoke County - HUD-VASH - VA</v>
      </c>
      <c r="G208">
        <f>Table1[[#This Row],[HMIS Project ID]]</f>
        <v>20377</v>
      </c>
      <c r="H208" t="str">
        <f>Table1[[#This Row],[Project Type]]</f>
        <v>PSH</v>
      </c>
      <c r="I208">
        <f>Table1[[#This Row],[Beds HH w/ Children]]</f>
        <v>0</v>
      </c>
      <c r="J208">
        <f>Table1[[#This Row],[Units HH w/ Children]]</f>
        <v>0</v>
      </c>
      <c r="K208">
        <f>Table1[[#This Row],[Beds HH w/o Children]]</f>
        <v>2</v>
      </c>
      <c r="L208">
        <f>Table1[[#This Row],[Year-Round Beds]]</f>
        <v>2</v>
      </c>
      <c r="M208">
        <f>Table1[[#This Row],[O/V Beds]]</f>
        <v>0</v>
      </c>
      <c r="N208">
        <f>Table1[[#This Row],[Pit Count]]</f>
        <v>2</v>
      </c>
      <c r="O208">
        <f>Table1[[#This Row],[Total Beds]]</f>
        <v>2</v>
      </c>
      <c r="P208" t="str">
        <f>Table1[[#This Row],[HMIS Participating]]</f>
        <v>No</v>
      </c>
      <c r="Q208">
        <f>Table1[[#This Row],[Victim Service Provider]]</f>
        <v>0</v>
      </c>
      <c r="R208" t="str">
        <f>Table1[[#This Row],[Target Population]]</f>
        <v>NA</v>
      </c>
      <c r="S208">
        <f>Table1[[#This Row],[federalFundingOtherSpecify]]</f>
        <v>0</v>
      </c>
      <c r="T208">
        <f>Table1[[#This Row],[Bed Type]]</f>
        <v>0</v>
      </c>
      <c r="U208">
        <f>Table1[[#This Row],[address1]]</f>
        <v>0</v>
      </c>
      <c r="V208">
        <f>Table1[[#This Row],[address2]]</f>
        <v>0</v>
      </c>
      <c r="W208">
        <f>Table1[[#This Row],[city]]</f>
        <v>0</v>
      </c>
      <c r="X208">
        <f>Table1[[#This Row],[state]]</f>
        <v>0</v>
      </c>
      <c r="Y208">
        <f>Table1[[#This Row],[zip]]</f>
        <v>28376</v>
      </c>
      <c r="Z208">
        <f>Table1[[#This Row],[Total Seasonal Beds]]</f>
        <v>0</v>
      </c>
    </row>
    <row r="209" spans="2:26" x14ac:dyDescent="0.35">
      <c r="B209" t="str">
        <f>Table1[[#This Row],[CoC]]</f>
        <v>North Carolina Balance of State CoC</v>
      </c>
      <c r="C209" t="str">
        <f>_xlfn.XLOOKUP(Table2[[#This Row],[HMIS Project ID]],'region ref'!A:A,'region ref'!C:C,"",0)</f>
        <v>Region 10</v>
      </c>
      <c r="D209" t="str">
        <f>_xlfn.XLOOKUP(Table2[[#This Row],[HMIS Project ID]],'region ref'!A:A,'region ref'!B:B,"",0)</f>
        <v>Lenoir</v>
      </c>
      <c r="E209" t="str">
        <f>Table1[[#This Row],[Organization Name]]</f>
        <v>Fayetteville VAMC - Multiple BoS Counties</v>
      </c>
      <c r="F209" t="str">
        <f>Table1[[#This Row],[Project Name]]</f>
        <v>Fayetteville VAMC - Lenoir County - HUD-VASH - VA</v>
      </c>
      <c r="G209">
        <f>Table1[[#This Row],[HMIS Project ID]]</f>
        <v>20378</v>
      </c>
      <c r="H209" t="str">
        <f>Table1[[#This Row],[Project Type]]</f>
        <v>PSH</v>
      </c>
      <c r="I209">
        <f>Table1[[#This Row],[Beds HH w/ Children]]</f>
        <v>0</v>
      </c>
      <c r="J209">
        <f>Table1[[#This Row],[Units HH w/ Children]]</f>
        <v>0</v>
      </c>
      <c r="K209">
        <f>Table1[[#This Row],[Beds HH w/o Children]]</f>
        <v>2</v>
      </c>
      <c r="L209">
        <f>Table1[[#This Row],[Year-Round Beds]]</f>
        <v>2</v>
      </c>
      <c r="M209">
        <f>Table1[[#This Row],[O/V Beds]]</f>
        <v>0</v>
      </c>
      <c r="N209">
        <f>Table1[[#This Row],[Pit Count]]</f>
        <v>2</v>
      </c>
      <c r="O209">
        <f>Table1[[#This Row],[Total Beds]]</f>
        <v>2</v>
      </c>
      <c r="P209" t="str">
        <f>Table1[[#This Row],[HMIS Participating]]</f>
        <v>No</v>
      </c>
      <c r="Q209">
        <f>Table1[[#This Row],[Victim Service Provider]]</f>
        <v>0</v>
      </c>
      <c r="R209" t="str">
        <f>Table1[[#This Row],[Target Population]]</f>
        <v>NA</v>
      </c>
      <c r="S209">
        <f>Table1[[#This Row],[federalFundingOtherSpecify]]</f>
        <v>0</v>
      </c>
      <c r="T209">
        <f>Table1[[#This Row],[Bed Type]]</f>
        <v>0</v>
      </c>
      <c r="U209">
        <f>Table1[[#This Row],[address1]]</f>
        <v>0</v>
      </c>
      <c r="V209">
        <f>Table1[[#This Row],[address2]]</f>
        <v>0</v>
      </c>
      <c r="W209">
        <f>Table1[[#This Row],[city]]</f>
        <v>0</v>
      </c>
      <c r="X209">
        <f>Table1[[#This Row],[state]]</f>
        <v>0</v>
      </c>
      <c r="Y209">
        <f>Table1[[#This Row],[zip]]</f>
        <v>28501</v>
      </c>
      <c r="Z209">
        <f>Table1[[#This Row],[Total Seasonal Beds]]</f>
        <v>0</v>
      </c>
    </row>
    <row r="210" spans="2:26" x14ac:dyDescent="0.35">
      <c r="B210" t="str">
        <f>Table1[[#This Row],[CoC]]</f>
        <v>North Carolina Balance of State CoC</v>
      </c>
      <c r="C210" t="str">
        <f>_xlfn.XLOOKUP(Table2[[#This Row],[HMIS Project ID]],'region ref'!A:A,'region ref'!C:C,"",0)</f>
        <v>Region 12</v>
      </c>
      <c r="D210" t="str">
        <f>_xlfn.XLOOKUP(Table2[[#This Row],[HMIS Project ID]],'region ref'!A:A,'region ref'!B:B,"",0)</f>
        <v>Beaufort</v>
      </c>
      <c r="E210" t="str">
        <f>Table1[[#This Row],[Organization Name]]</f>
        <v>Durham VAMC - Multiple BoS Counties</v>
      </c>
      <c r="F210" t="str">
        <f>Table1[[#This Row],[Project Name]]</f>
        <v>Durham VAMC - Beaufort County - HUD-VASH - VA</v>
      </c>
      <c r="G210">
        <f>Table1[[#This Row],[HMIS Project ID]]</f>
        <v>20385</v>
      </c>
      <c r="H210" t="str">
        <f>Table1[[#This Row],[Project Type]]</f>
        <v>PSH</v>
      </c>
      <c r="I210">
        <f>Table1[[#This Row],[Beds HH w/ Children]]</f>
        <v>0</v>
      </c>
      <c r="J210">
        <f>Table1[[#This Row],[Units HH w/ Children]]</f>
        <v>0</v>
      </c>
      <c r="K210">
        <f>Table1[[#This Row],[Beds HH w/o Children]]</f>
        <v>1</v>
      </c>
      <c r="L210">
        <f>Table1[[#This Row],[Year-Round Beds]]</f>
        <v>1</v>
      </c>
      <c r="M210">
        <f>Table1[[#This Row],[O/V Beds]]</f>
        <v>0</v>
      </c>
      <c r="N210">
        <f>Table1[[#This Row],[Pit Count]]</f>
        <v>1</v>
      </c>
      <c r="O210">
        <f>Table1[[#This Row],[Total Beds]]</f>
        <v>1</v>
      </c>
      <c r="P210" t="str">
        <f>Table1[[#This Row],[HMIS Participating]]</f>
        <v>No</v>
      </c>
      <c r="Q210">
        <f>Table1[[#This Row],[Victim Service Provider]]</f>
        <v>0</v>
      </c>
      <c r="R210" t="str">
        <f>Table1[[#This Row],[Target Population]]</f>
        <v>NA</v>
      </c>
      <c r="S210">
        <f>Table1[[#This Row],[federalFundingOtherSpecify]]</f>
        <v>0</v>
      </c>
      <c r="T210">
        <f>Table1[[#This Row],[Bed Type]]</f>
        <v>0</v>
      </c>
      <c r="U210">
        <f>Table1[[#This Row],[address1]]</f>
        <v>0</v>
      </c>
      <c r="V210">
        <f>Table1[[#This Row],[address2]]</f>
        <v>0</v>
      </c>
      <c r="W210">
        <f>Table1[[#This Row],[city]]</f>
        <v>0</v>
      </c>
      <c r="X210">
        <f>Table1[[#This Row],[state]]</f>
        <v>0</v>
      </c>
      <c r="Y210">
        <f>Table1[[#This Row],[zip]]</f>
        <v>27889</v>
      </c>
      <c r="Z210">
        <f>Table1[[#This Row],[Total Seasonal Beds]]</f>
        <v>0</v>
      </c>
    </row>
    <row r="211" spans="2:26" x14ac:dyDescent="0.35">
      <c r="B211" t="str">
        <f>Table1[[#This Row],[CoC]]</f>
        <v>North Carolina Balance of State CoC</v>
      </c>
      <c r="C211" t="str">
        <f>_xlfn.XLOOKUP(Table2[[#This Row],[HMIS Project ID]],'region ref'!A:A,'region ref'!C:C,"",0)</f>
        <v>Region 07</v>
      </c>
      <c r="D211" t="str">
        <f>_xlfn.XLOOKUP(Table2[[#This Row],[HMIS Project ID]],'region ref'!A:A,'region ref'!B:B,"",0)</f>
        <v>Moore</v>
      </c>
      <c r="E211" t="str">
        <f>Table1[[#This Row],[Organization Name]]</f>
        <v>TambraPlace - Moore County</v>
      </c>
      <c r="F211" t="str">
        <f>Table1[[#This Row],[Project Name]]</f>
        <v>TambraPlace - Moore County - Young Womens Transitional Home of Moore County - TH - Private</v>
      </c>
      <c r="G211">
        <f>Table1[[#This Row],[HMIS Project ID]]</f>
        <v>20398</v>
      </c>
      <c r="H211" t="str">
        <f>Table1[[#This Row],[Project Type]]</f>
        <v>TH</v>
      </c>
      <c r="I211">
        <f>Table1[[#This Row],[Beds HH w/ Children]]</f>
        <v>0</v>
      </c>
      <c r="J211">
        <f>Table1[[#This Row],[Units HH w/ Children]]</f>
        <v>0</v>
      </c>
      <c r="K211">
        <f>Table1[[#This Row],[Beds HH w/o Children]]</f>
        <v>7</v>
      </c>
      <c r="L211">
        <f>Table1[[#This Row],[Year-Round Beds]]</f>
        <v>8</v>
      </c>
      <c r="M211">
        <f>Table1[[#This Row],[O/V Beds]]</f>
        <v>0</v>
      </c>
      <c r="N211">
        <f>Table1[[#This Row],[Pit Count]]</f>
        <v>7</v>
      </c>
      <c r="O211">
        <f>Table1[[#This Row],[Total Beds]]</f>
        <v>8</v>
      </c>
      <c r="P211" t="str">
        <f>Table1[[#This Row],[HMIS Participating]]</f>
        <v>No</v>
      </c>
      <c r="Q211">
        <f>Table1[[#This Row],[Victim Service Provider]]</f>
        <v>0</v>
      </c>
      <c r="R211" t="str">
        <f>Table1[[#This Row],[Target Population]]</f>
        <v>NA</v>
      </c>
      <c r="S211">
        <f>Table1[[#This Row],[federalFundingOtherSpecify]]</f>
        <v>0</v>
      </c>
      <c r="T211">
        <f>Table1[[#This Row],[Bed Type]]</f>
        <v>0</v>
      </c>
      <c r="U211" t="str">
        <f>Table1[[#This Row],[address1]]</f>
        <v>PO Box 4324</v>
      </c>
      <c r="V211">
        <f>Table1[[#This Row],[address2]]</f>
        <v>0</v>
      </c>
      <c r="W211" t="str">
        <f>Table1[[#This Row],[city]]</f>
        <v>Pinehurst</v>
      </c>
      <c r="X211" t="str">
        <f>Table1[[#This Row],[state]]</f>
        <v>NC</v>
      </c>
      <c r="Y211">
        <f>Table1[[#This Row],[zip]]</f>
        <v>28374</v>
      </c>
      <c r="Z211">
        <f>Table1[[#This Row],[Total Seasonal Beds]]</f>
        <v>0</v>
      </c>
    </row>
    <row r="212" spans="2:26" x14ac:dyDescent="0.35">
      <c r="B212" t="str">
        <f>Table1[[#This Row],[CoC]]</f>
        <v>North Carolina Balance of State CoC</v>
      </c>
      <c r="C212" t="str">
        <f>_xlfn.XLOOKUP(Table2[[#This Row],[HMIS Project ID]],'region ref'!A:A,'region ref'!C:C,"",0)</f>
        <v>Region 12</v>
      </c>
      <c r="D212" t="str">
        <f>_xlfn.XLOOKUP(Table2[[#This Row],[HMIS Project ID]],'region ref'!A:A,'region ref'!B:B,"",0)</f>
        <v>Pitt</v>
      </c>
      <c r="E212" t="str">
        <f>Table1[[#This Row],[Organization Name]]</f>
        <v>Greenville Housing Authority - Pitt County</v>
      </c>
      <c r="F212" t="str">
        <f>Table1[[#This Row],[Project Name]]</f>
        <v>Greenville Housing Authority - Pitt County - EHV - PH - HUD</v>
      </c>
      <c r="G212">
        <f>Table1[[#This Row],[HMIS Project ID]]</f>
        <v>20414</v>
      </c>
      <c r="H212" t="str">
        <f>Table1[[#This Row],[Project Type]]</f>
        <v>OPH</v>
      </c>
      <c r="I212">
        <f>Table1[[#This Row],[Beds HH w/ Children]]</f>
        <v>52</v>
      </c>
      <c r="J212">
        <f>Table1[[#This Row],[Units HH w/ Children]]</f>
        <v>14</v>
      </c>
      <c r="K212">
        <f>Table1[[#This Row],[Beds HH w/o Children]]</f>
        <v>13</v>
      </c>
      <c r="L212">
        <f>Table1[[#This Row],[Year-Round Beds]]</f>
        <v>65</v>
      </c>
      <c r="M212">
        <f>Table1[[#This Row],[O/V Beds]]</f>
        <v>0</v>
      </c>
      <c r="N212">
        <f>Table1[[#This Row],[Pit Count]]</f>
        <v>65</v>
      </c>
      <c r="O212">
        <f>Table1[[#This Row],[Total Beds]]</f>
        <v>65</v>
      </c>
      <c r="P212" t="str">
        <f>Table1[[#This Row],[HMIS Participating]]</f>
        <v>No</v>
      </c>
      <c r="Q212">
        <f>Table1[[#This Row],[Victim Service Provider]]</f>
        <v>0</v>
      </c>
      <c r="R212" t="str">
        <f>Table1[[#This Row],[Target Population]]</f>
        <v>NA</v>
      </c>
      <c r="S212">
        <f>Table1[[#This Row],[federalFundingOtherSpecify]]</f>
        <v>0</v>
      </c>
      <c r="T212">
        <f>Table1[[#This Row],[Bed Type]]</f>
        <v>0</v>
      </c>
      <c r="U212">
        <f>Table1[[#This Row],[address1]]</f>
        <v>0</v>
      </c>
      <c r="V212">
        <f>Table1[[#This Row],[address2]]</f>
        <v>0</v>
      </c>
      <c r="W212" t="str">
        <f>Table1[[#This Row],[city]]</f>
        <v>Greenville</v>
      </c>
      <c r="X212" t="str">
        <f>Table1[[#This Row],[state]]</f>
        <v>NC</v>
      </c>
      <c r="Y212">
        <f>Table1[[#This Row],[zip]]</f>
        <v>27834</v>
      </c>
      <c r="Z212">
        <f>Table1[[#This Row],[Total Seasonal Beds]]</f>
        <v>0</v>
      </c>
    </row>
    <row r="213" spans="2:26" x14ac:dyDescent="0.35">
      <c r="B213" t="str">
        <f>Table1[[#This Row],[CoC]]</f>
        <v>North Carolina Balance of State CoC</v>
      </c>
      <c r="C213" t="str">
        <f>_xlfn.XLOOKUP(Table2[[#This Row],[HMIS Project ID]],'region ref'!A:A,'region ref'!C:C,"",0)</f>
        <v>Region 02</v>
      </c>
      <c r="D213" t="str">
        <f>_xlfn.XLOOKUP(Table2[[#This Row],[HMIS Project ID]],'region ref'!A:A,'region ref'!B:B,"",0)</f>
        <v>Rutherford</v>
      </c>
      <c r="E213" t="str">
        <f>Table1[[#This Row],[Organization Name]]</f>
        <v>Foothills Regional Commission - Rutherford County</v>
      </c>
      <c r="F213" t="str">
        <f>Table1[[#This Row],[Project Name]]</f>
        <v>Foothills Regional Commission - Rutherford County - EHV - PH - HUD</v>
      </c>
      <c r="G213">
        <f>Table1[[#This Row],[HMIS Project ID]]</f>
        <v>20416</v>
      </c>
      <c r="H213" t="str">
        <f>Table1[[#This Row],[Project Type]]</f>
        <v>OPH</v>
      </c>
      <c r="I213">
        <f>Table1[[#This Row],[Beds HH w/ Children]]</f>
        <v>0</v>
      </c>
      <c r="J213">
        <f>Table1[[#This Row],[Units HH w/ Children]]</f>
        <v>0</v>
      </c>
      <c r="K213">
        <f>Table1[[#This Row],[Beds HH w/o Children]]</f>
        <v>5</v>
      </c>
      <c r="L213">
        <f>Table1[[#This Row],[Year-Round Beds]]</f>
        <v>5</v>
      </c>
      <c r="M213">
        <f>Table1[[#This Row],[O/V Beds]]</f>
        <v>0</v>
      </c>
      <c r="N213">
        <f>Table1[[#This Row],[Pit Count]]</f>
        <v>5</v>
      </c>
      <c r="O213">
        <f>Table1[[#This Row],[Total Beds]]</f>
        <v>5</v>
      </c>
      <c r="P213" t="str">
        <f>Table1[[#This Row],[HMIS Participating]]</f>
        <v>No</v>
      </c>
      <c r="Q213">
        <f>Table1[[#This Row],[Victim Service Provider]]</f>
        <v>0</v>
      </c>
      <c r="R213" t="str">
        <f>Table1[[#This Row],[Target Population]]</f>
        <v>NA</v>
      </c>
      <c r="S213">
        <f>Table1[[#This Row],[federalFundingOtherSpecify]]</f>
        <v>0</v>
      </c>
      <c r="T213">
        <f>Table1[[#This Row],[Bed Type]]</f>
        <v>0</v>
      </c>
      <c r="U213" t="str">
        <f>Table1[[#This Row],[address1]]</f>
        <v>111 W Court Street</v>
      </c>
      <c r="V213" t="str">
        <f>Table1[[#This Row],[address2]]</f>
        <v>Rutherfordton</v>
      </c>
      <c r="W213" t="str">
        <f>Table1[[#This Row],[city]]</f>
        <v>Rutherfordton</v>
      </c>
      <c r="X213" t="str">
        <f>Table1[[#This Row],[state]]</f>
        <v>NC</v>
      </c>
      <c r="Y213">
        <f>Table1[[#This Row],[zip]]</f>
        <v>28139</v>
      </c>
      <c r="Z213">
        <f>Table1[[#This Row],[Total Seasonal Beds]]</f>
        <v>0</v>
      </c>
    </row>
    <row r="214" spans="2:26" x14ac:dyDescent="0.35">
      <c r="B214" t="str">
        <f>Table1[[#This Row],[CoC]]</f>
        <v>North Carolina Balance of State CoC</v>
      </c>
      <c r="C214" t="str">
        <f>_xlfn.XLOOKUP(Table2[[#This Row],[HMIS Project ID]],'region ref'!A:A,'region ref'!C:C,"",0)</f>
        <v>Region 03</v>
      </c>
      <c r="D214" t="str">
        <f>_xlfn.XLOOKUP(Table2[[#This Row],[HMIS Project ID]],'region ref'!A:A,'region ref'!B:B,"",0)</f>
        <v>Catawba</v>
      </c>
      <c r="E214" t="str">
        <f>Table1[[#This Row],[Organization Name]]</f>
        <v>Western Piedmont Council of Governments - Catawba County</v>
      </c>
      <c r="F214" t="str">
        <f>Table1[[#This Row],[Project Name]]</f>
        <v>Western Piedmont Council of Governments - Catawba County - EHV - OPH - HUD</v>
      </c>
      <c r="G214">
        <f>Table1[[#This Row],[HMIS Project ID]]</f>
        <v>20418</v>
      </c>
      <c r="H214" t="str">
        <f>Table1[[#This Row],[Project Type]]</f>
        <v>OPH</v>
      </c>
      <c r="I214">
        <f>Table1[[#This Row],[Beds HH w/ Children]]</f>
        <v>24</v>
      </c>
      <c r="J214">
        <f>Table1[[#This Row],[Units HH w/ Children]]</f>
        <v>8</v>
      </c>
      <c r="K214">
        <f>Table1[[#This Row],[Beds HH w/o Children]]</f>
        <v>2</v>
      </c>
      <c r="L214">
        <f>Table1[[#This Row],[Year-Round Beds]]</f>
        <v>26</v>
      </c>
      <c r="M214">
        <f>Table1[[#This Row],[O/V Beds]]</f>
        <v>0</v>
      </c>
      <c r="N214">
        <f>Table1[[#This Row],[Pit Count]]</f>
        <v>26</v>
      </c>
      <c r="O214">
        <f>Table1[[#This Row],[Total Beds]]</f>
        <v>26</v>
      </c>
      <c r="P214" t="str">
        <f>Table1[[#This Row],[HMIS Participating]]</f>
        <v>No</v>
      </c>
      <c r="Q214">
        <f>Table1[[#This Row],[Victim Service Provider]]</f>
        <v>0</v>
      </c>
      <c r="R214" t="str">
        <f>Table1[[#This Row],[Target Population]]</f>
        <v>NA</v>
      </c>
      <c r="S214">
        <f>Table1[[#This Row],[federalFundingOtherSpecify]]</f>
        <v>0</v>
      </c>
      <c r="T214">
        <f>Table1[[#This Row],[Bed Type]]</f>
        <v>0</v>
      </c>
      <c r="U214" t="str">
        <f>Table1[[#This Row],[address1]]</f>
        <v>1880 2nd Ave NW</v>
      </c>
      <c r="V214">
        <f>Table1[[#This Row],[address2]]</f>
        <v>0</v>
      </c>
      <c r="W214" t="str">
        <f>Table1[[#This Row],[city]]</f>
        <v>Lenoir</v>
      </c>
      <c r="X214" t="str">
        <f>Table1[[#This Row],[state]]</f>
        <v>NC</v>
      </c>
      <c r="Y214">
        <f>Table1[[#This Row],[zip]]</f>
        <v>28601</v>
      </c>
      <c r="Z214">
        <f>Table1[[#This Row],[Total Seasonal Beds]]</f>
        <v>0</v>
      </c>
    </row>
    <row r="215" spans="2:26" x14ac:dyDescent="0.35">
      <c r="B215" t="str">
        <f>Table1[[#This Row],[CoC]]</f>
        <v>North Carolina Balance of State CoC</v>
      </c>
      <c r="C215" t="str">
        <f>_xlfn.XLOOKUP(Table2[[#This Row],[HMIS Project ID]],'region ref'!A:A,'region ref'!C:C,"",0)</f>
        <v>Region 09</v>
      </c>
      <c r="D215" t="str">
        <f>_xlfn.XLOOKUP(Table2[[#This Row],[HMIS Project ID]],'region ref'!A:A,'region ref'!B:B,"",0)</f>
        <v>Edgecombe</v>
      </c>
      <c r="E215" t="str">
        <f>Table1[[#This Row],[Organization Name]]</f>
        <v>North Carolina Commission of Indian Affairs - Multiple BoS Counties</v>
      </c>
      <c r="F215" t="str">
        <f>Table1[[#This Row],[Project Name]]</f>
        <v>North Carolina Commission of Indian Affairs - Edgecombe County - EHV - PH - HUD</v>
      </c>
      <c r="G215">
        <f>Table1[[#This Row],[HMIS Project ID]]</f>
        <v>20420</v>
      </c>
      <c r="H215" t="str">
        <f>Table1[[#This Row],[Project Type]]</f>
        <v>OPH</v>
      </c>
      <c r="I215">
        <f>Table1[[#This Row],[Beds HH w/ Children]]</f>
        <v>0</v>
      </c>
      <c r="J215">
        <f>Table1[[#This Row],[Units HH w/ Children]]</f>
        <v>0</v>
      </c>
      <c r="K215">
        <f>Table1[[#This Row],[Beds HH w/o Children]]</f>
        <v>39</v>
      </c>
      <c r="L215">
        <f>Table1[[#This Row],[Year-Round Beds]]</f>
        <v>39</v>
      </c>
      <c r="M215">
        <f>Table1[[#This Row],[O/V Beds]]</f>
        <v>0</v>
      </c>
      <c r="N215">
        <f>Table1[[#This Row],[Pit Count]]</f>
        <v>39</v>
      </c>
      <c r="O215">
        <f>Table1[[#This Row],[Total Beds]]</f>
        <v>39</v>
      </c>
      <c r="P215" t="str">
        <f>Table1[[#This Row],[HMIS Participating]]</f>
        <v>No</v>
      </c>
      <c r="Q215">
        <f>Table1[[#This Row],[Victim Service Provider]]</f>
        <v>0</v>
      </c>
      <c r="R215" t="str">
        <f>Table1[[#This Row],[Target Population]]</f>
        <v>NA</v>
      </c>
      <c r="S215">
        <f>Table1[[#This Row],[federalFundingOtherSpecify]]</f>
        <v>0</v>
      </c>
      <c r="T215">
        <f>Table1[[#This Row],[Bed Type]]</f>
        <v>0</v>
      </c>
      <c r="U215" t="str">
        <f>Table1[[#This Row],[address1]]</f>
        <v>100 E Six Forks Rd # 200</v>
      </c>
      <c r="V215">
        <f>Table1[[#This Row],[address2]]</f>
        <v>0</v>
      </c>
      <c r="W215" t="str">
        <f>Table1[[#This Row],[city]]</f>
        <v>Raleigh</v>
      </c>
      <c r="X215" t="str">
        <f>Table1[[#This Row],[state]]</f>
        <v>NC</v>
      </c>
      <c r="Y215">
        <f>Table1[[#This Row],[zip]]</f>
        <v>27886</v>
      </c>
      <c r="Z215">
        <f>Table1[[#This Row],[Total Seasonal Beds]]</f>
        <v>0</v>
      </c>
    </row>
    <row r="216" spans="2:26" x14ac:dyDescent="0.35">
      <c r="B216" t="str">
        <f>Table1[[#This Row],[CoC]]</f>
        <v>North Carolina Balance of State CoC</v>
      </c>
      <c r="C216" t="str">
        <f>_xlfn.XLOOKUP(Table2[[#This Row],[HMIS Project ID]],'region ref'!A:A,'region ref'!C:C,"",0)</f>
        <v>Region 05</v>
      </c>
      <c r="D216" t="str">
        <f>_xlfn.XLOOKUP(Table2[[#This Row],[HMIS Project ID]],'region ref'!A:A,'region ref'!B:B,"",0)</f>
        <v>Cabarrus</v>
      </c>
      <c r="E216" t="str">
        <f>Table1[[#This Row],[Organization Name]]</f>
        <v>Housing Authority of the City of Concord - Cabarrus County</v>
      </c>
      <c r="F216" t="str">
        <f>Table1[[#This Row],[Project Name]]</f>
        <v>Housing Authority of the City of Concord - Cabarrus County - EHV - PH - HUD</v>
      </c>
      <c r="G216">
        <f>Table1[[#This Row],[HMIS Project ID]]</f>
        <v>20422</v>
      </c>
      <c r="H216" t="str">
        <f>Table1[[#This Row],[Project Type]]</f>
        <v>OPH</v>
      </c>
      <c r="I216">
        <f>Table1[[#This Row],[Beds HH w/ Children]]</f>
        <v>48</v>
      </c>
      <c r="J216">
        <f>Table1[[#This Row],[Units HH w/ Children]]</f>
        <v>12</v>
      </c>
      <c r="K216">
        <f>Table1[[#This Row],[Beds HH w/o Children]]</f>
        <v>12</v>
      </c>
      <c r="L216">
        <f>Table1[[#This Row],[Year-Round Beds]]</f>
        <v>60</v>
      </c>
      <c r="M216">
        <f>Table1[[#This Row],[O/V Beds]]</f>
        <v>0</v>
      </c>
      <c r="N216">
        <f>Table1[[#This Row],[Pit Count]]</f>
        <v>60</v>
      </c>
      <c r="O216">
        <f>Table1[[#This Row],[Total Beds]]</f>
        <v>60</v>
      </c>
      <c r="P216" t="str">
        <f>Table1[[#This Row],[HMIS Participating]]</f>
        <v>No</v>
      </c>
      <c r="Q216">
        <f>Table1[[#This Row],[Victim Service Provider]]</f>
        <v>0</v>
      </c>
      <c r="R216" t="str">
        <f>Table1[[#This Row],[Target Population]]</f>
        <v>NA</v>
      </c>
      <c r="S216">
        <f>Table1[[#This Row],[federalFundingOtherSpecify]]</f>
        <v>0</v>
      </c>
      <c r="T216">
        <f>Table1[[#This Row],[Bed Type]]</f>
        <v>0</v>
      </c>
      <c r="U216">
        <f>Table1[[#This Row],[address1]]</f>
        <v>0</v>
      </c>
      <c r="V216">
        <f>Table1[[#This Row],[address2]]</f>
        <v>0</v>
      </c>
      <c r="W216" t="str">
        <f>Table1[[#This Row],[city]]</f>
        <v>Concord</v>
      </c>
      <c r="X216" t="str">
        <f>Table1[[#This Row],[state]]</f>
        <v>NC</v>
      </c>
      <c r="Y216">
        <f>Table1[[#This Row],[zip]]</f>
        <v>28025</v>
      </c>
      <c r="Z216">
        <f>Table1[[#This Row],[Total Seasonal Beds]]</f>
        <v>0</v>
      </c>
    </row>
    <row r="217" spans="2:26" x14ac:dyDescent="0.35">
      <c r="B217" t="str">
        <f>Table1[[#This Row],[CoC]]</f>
        <v>North Carolina Balance of State CoC</v>
      </c>
      <c r="C217" t="str">
        <f>_xlfn.XLOOKUP(Table2[[#This Row],[HMIS Project ID]],'region ref'!A:A,'region ref'!C:C,"",0)</f>
        <v>Region 07</v>
      </c>
      <c r="D217" t="str">
        <f>_xlfn.XLOOKUP(Table2[[#This Row],[HMIS Project ID]],'region ref'!A:A,'region ref'!B:B,"",0)</f>
        <v>Richmond</v>
      </c>
      <c r="E217" t="str">
        <f>Table1[[#This Row],[Organization Name]]</f>
        <v>Rockingham Housing Authority - Richmond County</v>
      </c>
      <c r="F217" t="str">
        <f>Table1[[#This Row],[Project Name]]</f>
        <v>Rockingham Housing Authority - Richmond County - EHV - PH - HUD</v>
      </c>
      <c r="G217">
        <f>Table1[[#This Row],[HMIS Project ID]]</f>
        <v>20424</v>
      </c>
      <c r="H217" t="str">
        <f>Table1[[#This Row],[Project Type]]</f>
        <v>OPH</v>
      </c>
      <c r="I217">
        <f>Table1[[#This Row],[Beds HH w/ Children]]</f>
        <v>25</v>
      </c>
      <c r="J217">
        <f>Table1[[#This Row],[Units HH w/ Children]]</f>
        <v>6</v>
      </c>
      <c r="K217">
        <f>Table1[[#This Row],[Beds HH w/o Children]]</f>
        <v>10</v>
      </c>
      <c r="L217">
        <f>Table1[[#This Row],[Year-Round Beds]]</f>
        <v>35</v>
      </c>
      <c r="M217">
        <f>Table1[[#This Row],[O/V Beds]]</f>
        <v>0</v>
      </c>
      <c r="N217">
        <f>Table1[[#This Row],[Pit Count]]</f>
        <v>35</v>
      </c>
      <c r="O217">
        <f>Table1[[#This Row],[Total Beds]]</f>
        <v>35</v>
      </c>
      <c r="P217" t="str">
        <f>Table1[[#This Row],[HMIS Participating]]</f>
        <v>No</v>
      </c>
      <c r="Q217">
        <f>Table1[[#This Row],[Victim Service Provider]]</f>
        <v>0</v>
      </c>
      <c r="R217" t="str">
        <f>Table1[[#This Row],[Target Population]]</f>
        <v>NA</v>
      </c>
      <c r="S217">
        <f>Table1[[#This Row],[federalFundingOtherSpecify]]</f>
        <v>0</v>
      </c>
      <c r="T217">
        <f>Table1[[#This Row],[Bed Type]]</f>
        <v>0</v>
      </c>
      <c r="U217">
        <f>Table1[[#This Row],[address1]]</f>
        <v>0</v>
      </c>
      <c r="V217">
        <f>Table1[[#This Row],[address2]]</f>
        <v>0</v>
      </c>
      <c r="W217" t="str">
        <f>Table1[[#This Row],[city]]</f>
        <v>Rockingham</v>
      </c>
      <c r="X217" t="str">
        <f>Table1[[#This Row],[state]]</f>
        <v>NC</v>
      </c>
      <c r="Y217">
        <f>Table1[[#This Row],[zip]]</f>
        <v>28379</v>
      </c>
      <c r="Z217">
        <f>Table1[[#This Row],[Total Seasonal Beds]]</f>
        <v>0</v>
      </c>
    </row>
    <row r="218" spans="2:26" x14ac:dyDescent="0.35">
      <c r="B218" t="str">
        <f>Table1[[#This Row],[CoC]]</f>
        <v>North Carolina Balance of State CoC</v>
      </c>
      <c r="C218" t="str">
        <f>_xlfn.XLOOKUP(Table2[[#This Row],[HMIS Project ID]],'region ref'!A:A,'region ref'!C:C,"",0)</f>
        <v>Region 07</v>
      </c>
      <c r="D218" t="str">
        <f>_xlfn.XLOOKUP(Table2[[#This Row],[HMIS Project ID]],'region ref'!A:A,'region ref'!B:B,"",0)</f>
        <v>Anson</v>
      </c>
      <c r="E218" t="str">
        <f>Table1[[#This Row],[Organization Name]]</f>
        <v>Wadesboro Housing Authority - Anson County</v>
      </c>
      <c r="F218" t="str">
        <f>Table1[[#This Row],[Project Name]]</f>
        <v>Wadesboro Housing Authority - Anson County - EHV - PH - HUD</v>
      </c>
      <c r="G218">
        <f>Table1[[#This Row],[HMIS Project ID]]</f>
        <v>20428</v>
      </c>
      <c r="H218" t="str">
        <f>Table1[[#This Row],[Project Type]]</f>
        <v>OPH</v>
      </c>
      <c r="I218">
        <f>Table1[[#This Row],[Beds HH w/ Children]]</f>
        <v>21</v>
      </c>
      <c r="J218">
        <f>Table1[[#This Row],[Units HH w/ Children]]</f>
        <v>5</v>
      </c>
      <c r="K218">
        <f>Table1[[#This Row],[Beds HH w/o Children]]</f>
        <v>5</v>
      </c>
      <c r="L218">
        <f>Table1[[#This Row],[Year-Round Beds]]</f>
        <v>26</v>
      </c>
      <c r="M218">
        <f>Table1[[#This Row],[O/V Beds]]</f>
        <v>0</v>
      </c>
      <c r="N218">
        <f>Table1[[#This Row],[Pit Count]]</f>
        <v>26</v>
      </c>
      <c r="O218">
        <f>Table1[[#This Row],[Total Beds]]</f>
        <v>26</v>
      </c>
      <c r="P218" t="str">
        <f>Table1[[#This Row],[HMIS Participating]]</f>
        <v>No</v>
      </c>
      <c r="Q218">
        <f>Table1[[#This Row],[Victim Service Provider]]</f>
        <v>0</v>
      </c>
      <c r="R218" t="str">
        <f>Table1[[#This Row],[Target Population]]</f>
        <v>NA</v>
      </c>
      <c r="S218">
        <f>Table1[[#This Row],[federalFundingOtherSpecify]]</f>
        <v>0</v>
      </c>
      <c r="T218">
        <f>Table1[[#This Row],[Bed Type]]</f>
        <v>0</v>
      </c>
      <c r="U218" t="str">
        <f>Table1[[#This Row],[address1]]</f>
        <v>200 W Short Pl</v>
      </c>
      <c r="V218">
        <f>Table1[[#This Row],[address2]]</f>
        <v>0</v>
      </c>
      <c r="W218" t="str">
        <f>Table1[[#This Row],[city]]</f>
        <v>Wadesboro</v>
      </c>
      <c r="X218" t="str">
        <f>Table1[[#This Row],[state]]</f>
        <v>NC</v>
      </c>
      <c r="Y218">
        <f>Table1[[#This Row],[zip]]</f>
        <v>28170</v>
      </c>
      <c r="Z218">
        <f>Table1[[#This Row],[Total Seasonal Beds]]</f>
        <v>0</v>
      </c>
    </row>
    <row r="219" spans="2:26" x14ac:dyDescent="0.35">
      <c r="B219" t="str">
        <f>Table1[[#This Row],[CoC]]</f>
        <v>North Carolina Balance of State CoC</v>
      </c>
      <c r="C219" t="str">
        <f>_xlfn.XLOOKUP(Table2[[#This Row],[HMIS Project ID]],'region ref'!A:A,'region ref'!C:C,"",0)</f>
        <v>Region 09</v>
      </c>
      <c r="D219" t="str">
        <f>_xlfn.XLOOKUP(Table2[[#This Row],[HMIS Project ID]],'region ref'!A:A,'region ref'!B:B,"",0)</f>
        <v>Northampton</v>
      </c>
      <c r="E219" t="str">
        <f>Table1[[#This Row],[Organization Name]]</f>
        <v>Roanoke-Chowan Regional Housing Authority - Northampton County</v>
      </c>
      <c r="F219" t="str">
        <f>Table1[[#This Row],[Project Name]]</f>
        <v>Roanoke-Chowan Regional Housing Authority - Northampton County - EHV - PH - HUD</v>
      </c>
      <c r="G219">
        <f>Table1[[#This Row],[HMIS Project ID]]</f>
        <v>20430</v>
      </c>
      <c r="H219" t="str">
        <f>Table1[[#This Row],[Project Type]]</f>
        <v>OPH</v>
      </c>
      <c r="I219">
        <f>Table1[[#This Row],[Beds HH w/ Children]]</f>
        <v>7</v>
      </c>
      <c r="J219">
        <f>Table1[[#This Row],[Units HH w/ Children]]</f>
        <v>2</v>
      </c>
      <c r="K219">
        <f>Table1[[#This Row],[Beds HH w/o Children]]</f>
        <v>0</v>
      </c>
      <c r="L219">
        <f>Table1[[#This Row],[Year-Round Beds]]</f>
        <v>7</v>
      </c>
      <c r="M219">
        <f>Table1[[#This Row],[O/V Beds]]</f>
        <v>0</v>
      </c>
      <c r="N219">
        <f>Table1[[#This Row],[Pit Count]]</f>
        <v>7</v>
      </c>
      <c r="O219">
        <f>Table1[[#This Row],[Total Beds]]</f>
        <v>7</v>
      </c>
      <c r="P219" t="str">
        <f>Table1[[#This Row],[HMIS Participating]]</f>
        <v>No</v>
      </c>
      <c r="Q219">
        <f>Table1[[#This Row],[Victim Service Provider]]</f>
        <v>0</v>
      </c>
      <c r="R219" t="str">
        <f>Table1[[#This Row],[Target Population]]</f>
        <v>NA</v>
      </c>
      <c r="S219">
        <f>Table1[[#This Row],[federalFundingOtherSpecify]]</f>
        <v>0</v>
      </c>
      <c r="T219">
        <f>Table1[[#This Row],[Bed Type]]</f>
        <v>0</v>
      </c>
      <c r="U219" t="str">
        <f>Table1[[#This Row],[address1]]</f>
        <v>205 Tinsley Way</v>
      </c>
      <c r="V219">
        <f>Table1[[#This Row],[address2]]</f>
        <v>0</v>
      </c>
      <c r="W219" t="str">
        <f>Table1[[#This Row],[city]]</f>
        <v>Gaston</v>
      </c>
      <c r="X219" t="str">
        <f>Table1[[#This Row],[state]]</f>
        <v>NC</v>
      </c>
      <c r="Y219">
        <f>Table1[[#This Row],[zip]]</f>
        <v>27831</v>
      </c>
      <c r="Z219">
        <f>Table1[[#This Row],[Total Seasonal Beds]]</f>
        <v>0</v>
      </c>
    </row>
    <row r="220" spans="2:26" x14ac:dyDescent="0.35">
      <c r="B220" t="str">
        <f>Table1[[#This Row],[CoC]]</f>
        <v>North Carolina Balance of State CoC</v>
      </c>
      <c r="C220" t="str">
        <f>_xlfn.XLOOKUP(Table2[[#This Row],[HMIS Project ID]],'region ref'!A:A,'region ref'!C:C,"",0)</f>
        <v>Region 08</v>
      </c>
      <c r="D220" t="str">
        <f>_xlfn.XLOOKUP(Table2[[#This Row],[HMIS Project ID]],'region ref'!A:A,'region ref'!B:B,"",0)</f>
        <v>Scotland</v>
      </c>
      <c r="E220" t="str">
        <f>Table1[[#This Row],[Organization Name]]</f>
        <v>Housing Authority of the Town of Laurinburg - Scotland County</v>
      </c>
      <c r="F220" t="str">
        <f>Table1[[#This Row],[Project Name]]</f>
        <v>Housing Authority of the Town of Laurinburg - Scotland County - EHV - PH - HUD</v>
      </c>
      <c r="G220">
        <f>Table1[[#This Row],[HMIS Project ID]]</f>
        <v>20434</v>
      </c>
      <c r="H220" t="str">
        <f>Table1[[#This Row],[Project Type]]</f>
        <v>OPH</v>
      </c>
      <c r="I220">
        <f>Table1[[#This Row],[Beds HH w/ Children]]</f>
        <v>0</v>
      </c>
      <c r="J220">
        <f>Table1[[#This Row],[Units HH w/ Children]]</f>
        <v>0</v>
      </c>
      <c r="K220">
        <f>Table1[[#This Row],[Beds HH w/o Children]]</f>
        <v>1</v>
      </c>
      <c r="L220">
        <f>Table1[[#This Row],[Year-Round Beds]]</f>
        <v>1</v>
      </c>
      <c r="M220">
        <f>Table1[[#This Row],[O/V Beds]]</f>
        <v>0</v>
      </c>
      <c r="N220">
        <f>Table1[[#This Row],[Pit Count]]</f>
        <v>1</v>
      </c>
      <c r="O220">
        <f>Table1[[#This Row],[Total Beds]]</f>
        <v>1</v>
      </c>
      <c r="P220" t="str">
        <f>Table1[[#This Row],[HMIS Participating]]</f>
        <v>No</v>
      </c>
      <c r="Q220">
        <f>Table1[[#This Row],[Victim Service Provider]]</f>
        <v>0</v>
      </c>
      <c r="R220" t="str">
        <f>Table1[[#This Row],[Target Population]]</f>
        <v>NA</v>
      </c>
      <c r="S220">
        <f>Table1[[#This Row],[federalFundingOtherSpecify]]</f>
        <v>0</v>
      </c>
      <c r="T220">
        <f>Table1[[#This Row],[Bed Type]]</f>
        <v>0</v>
      </c>
      <c r="U220">
        <f>Table1[[#This Row],[address1]]</f>
        <v>0</v>
      </c>
      <c r="V220">
        <f>Table1[[#This Row],[address2]]</f>
        <v>0</v>
      </c>
      <c r="W220" t="str">
        <f>Table1[[#This Row],[city]]</f>
        <v>Laurinburg</v>
      </c>
      <c r="X220" t="str">
        <f>Table1[[#This Row],[state]]</f>
        <v>NC</v>
      </c>
      <c r="Y220">
        <f>Table1[[#This Row],[zip]]</f>
        <v>28352</v>
      </c>
      <c r="Z220">
        <f>Table1[[#This Row],[Total Seasonal Beds]]</f>
        <v>0</v>
      </c>
    </row>
    <row r="221" spans="2:26" x14ac:dyDescent="0.35">
      <c r="B221" t="str">
        <f>Table1[[#This Row],[CoC]]</f>
        <v>North Carolina Balance of State CoC</v>
      </c>
      <c r="C221" t="str">
        <f>_xlfn.XLOOKUP(Table2[[#This Row],[HMIS Project ID]],'region ref'!A:A,'region ref'!C:C,"",0)</f>
        <v>Region 08</v>
      </c>
      <c r="D221" t="str">
        <f>_xlfn.XLOOKUP(Table2[[#This Row],[HMIS Project ID]],'region ref'!A:A,'region ref'!B:B,"",0)</f>
        <v>Bladen</v>
      </c>
      <c r="E221" t="str">
        <f>Table1[[#This Row],[Organization Name]]</f>
        <v>Bladenboro Housing Authority - Bladen County</v>
      </c>
      <c r="F221" t="str">
        <f>Table1[[#This Row],[Project Name]]</f>
        <v>Bladenboro Housing Authority - Bladen County - EHV - PH - HUD</v>
      </c>
      <c r="G221">
        <f>Table1[[#This Row],[HMIS Project ID]]</f>
        <v>20436</v>
      </c>
      <c r="H221" t="str">
        <f>Table1[[#This Row],[Project Type]]</f>
        <v>OPH</v>
      </c>
      <c r="I221">
        <f>Table1[[#This Row],[Beds HH w/ Children]]</f>
        <v>11</v>
      </c>
      <c r="J221">
        <f>Table1[[#This Row],[Units HH w/ Children]]</f>
        <v>2</v>
      </c>
      <c r="K221">
        <f>Table1[[#This Row],[Beds HH w/o Children]]</f>
        <v>2</v>
      </c>
      <c r="L221">
        <f>Table1[[#This Row],[Year-Round Beds]]</f>
        <v>13</v>
      </c>
      <c r="M221">
        <f>Table1[[#This Row],[O/V Beds]]</f>
        <v>0</v>
      </c>
      <c r="N221">
        <f>Table1[[#This Row],[Pit Count]]</f>
        <v>13</v>
      </c>
      <c r="O221">
        <f>Table1[[#This Row],[Total Beds]]</f>
        <v>13</v>
      </c>
      <c r="P221" t="str">
        <f>Table1[[#This Row],[HMIS Participating]]</f>
        <v>No</v>
      </c>
      <c r="Q221">
        <f>Table1[[#This Row],[Victim Service Provider]]</f>
        <v>0</v>
      </c>
      <c r="R221" t="str">
        <f>Table1[[#This Row],[Target Population]]</f>
        <v>NA</v>
      </c>
      <c r="S221">
        <f>Table1[[#This Row],[federalFundingOtherSpecify]]</f>
        <v>0</v>
      </c>
      <c r="T221">
        <f>Table1[[#This Row],[Bed Type]]</f>
        <v>0</v>
      </c>
      <c r="U221">
        <f>Table1[[#This Row],[address1]]</f>
        <v>0</v>
      </c>
      <c r="V221">
        <f>Table1[[#This Row],[address2]]</f>
        <v>0</v>
      </c>
      <c r="W221" t="str">
        <f>Table1[[#This Row],[city]]</f>
        <v>Bladenboro</v>
      </c>
      <c r="X221" t="str">
        <f>Table1[[#This Row],[state]]</f>
        <v>NC</v>
      </c>
      <c r="Y221">
        <f>Table1[[#This Row],[zip]]</f>
        <v>28337</v>
      </c>
      <c r="Z221">
        <f>Table1[[#This Row],[Total Seasonal Beds]]</f>
        <v>0</v>
      </c>
    </row>
    <row r="222" spans="2:26" x14ac:dyDescent="0.35">
      <c r="B222" t="str">
        <f>Table1[[#This Row],[CoC]]</f>
        <v>North Carolina Balance of State CoC</v>
      </c>
      <c r="C222" t="str">
        <f>_xlfn.XLOOKUP(Table2[[#This Row],[HMIS Project ID]],'region ref'!A:A,'region ref'!C:C,"",0)</f>
        <v>Region 06</v>
      </c>
      <c r="D222" t="str">
        <f>_xlfn.XLOOKUP(Table2[[#This Row],[HMIS Project ID]],'region ref'!A:A,'region ref'!B:B,"",0)</f>
        <v>Chatham</v>
      </c>
      <c r="E222" t="str">
        <f>Table1[[#This Row],[Organization Name]]</f>
        <v>Chatham County Housing Authority - Chatham County</v>
      </c>
      <c r="F222" t="str">
        <f>Table1[[#This Row],[Project Name]]</f>
        <v>Chatham County Housing Authority - Chatham County - EHV - PH - HUD</v>
      </c>
      <c r="G222">
        <f>Table1[[#This Row],[HMIS Project ID]]</f>
        <v>20438</v>
      </c>
      <c r="H222" t="str">
        <f>Table1[[#This Row],[Project Type]]</f>
        <v>OPH</v>
      </c>
      <c r="I222">
        <f>Table1[[#This Row],[Beds HH w/ Children]]</f>
        <v>24</v>
      </c>
      <c r="J222">
        <f>Table1[[#This Row],[Units HH w/ Children]]</f>
        <v>9</v>
      </c>
      <c r="K222">
        <f>Table1[[#This Row],[Beds HH w/o Children]]</f>
        <v>5</v>
      </c>
      <c r="L222">
        <f>Table1[[#This Row],[Year-Round Beds]]</f>
        <v>29</v>
      </c>
      <c r="M222">
        <f>Table1[[#This Row],[O/V Beds]]</f>
        <v>0</v>
      </c>
      <c r="N222">
        <f>Table1[[#This Row],[Pit Count]]</f>
        <v>29</v>
      </c>
      <c r="O222">
        <f>Table1[[#This Row],[Total Beds]]</f>
        <v>29</v>
      </c>
      <c r="P222" t="str">
        <f>Table1[[#This Row],[HMIS Participating]]</f>
        <v>No</v>
      </c>
      <c r="Q222">
        <f>Table1[[#This Row],[Victim Service Provider]]</f>
        <v>0</v>
      </c>
      <c r="R222" t="str">
        <f>Table1[[#This Row],[Target Population]]</f>
        <v>NA</v>
      </c>
      <c r="S222">
        <f>Table1[[#This Row],[federalFundingOtherSpecify]]</f>
        <v>0</v>
      </c>
      <c r="T222">
        <f>Table1[[#This Row],[Bed Type]]</f>
        <v>0</v>
      </c>
      <c r="U222">
        <f>Table1[[#This Row],[address1]]</f>
        <v>0</v>
      </c>
      <c r="V222">
        <f>Table1[[#This Row],[address2]]</f>
        <v>0</v>
      </c>
      <c r="W222" t="str">
        <f>Table1[[#This Row],[city]]</f>
        <v>Siler City</v>
      </c>
      <c r="X222" t="str">
        <f>Table1[[#This Row],[state]]</f>
        <v>NC</v>
      </c>
      <c r="Y222">
        <f>Table1[[#This Row],[zip]]</f>
        <v>27344</v>
      </c>
      <c r="Z222">
        <f>Table1[[#This Row],[Total Seasonal Beds]]</f>
        <v>0</v>
      </c>
    </row>
    <row r="223" spans="2:26" x14ac:dyDescent="0.35">
      <c r="B223" t="str">
        <f>Table1[[#This Row],[CoC]]</f>
        <v>North Carolina Balance of State CoC</v>
      </c>
      <c r="C223" t="str">
        <f>_xlfn.XLOOKUP(Table2[[#This Row],[HMIS Project ID]],'region ref'!A:A,'region ref'!C:C,"",0)</f>
        <v>Region 04</v>
      </c>
      <c r="D223">
        <f>_xlfn.XLOOKUP(Table2[[#This Row],[HMIS Project ID]],'region ref'!A:A,'region ref'!B:B,"",0)</f>
        <v>0</v>
      </c>
      <c r="E223" t="str">
        <f>Table1[[#This Row],[Organization Name]]</f>
        <v>Surry Homeless and Affordable Housing Coalition - Surry County</v>
      </c>
      <c r="F223" t="str">
        <f>Table1[[#This Row],[Project Name]]</f>
        <v>SHAHC - Yadkin County - Transitional Housing - TH - Private</v>
      </c>
      <c r="G223">
        <f>Table1[[#This Row],[HMIS Project ID]]</f>
        <v>20449</v>
      </c>
      <c r="H223" t="str">
        <f>Table1[[#This Row],[Project Type]]</f>
        <v>TH</v>
      </c>
      <c r="I223">
        <f>Table1[[#This Row],[Beds HH w/ Children]]</f>
        <v>4</v>
      </c>
      <c r="J223">
        <f>Table1[[#This Row],[Units HH w/ Children]]</f>
        <v>1</v>
      </c>
      <c r="K223">
        <f>Table1[[#This Row],[Beds HH w/o Children]]</f>
        <v>0</v>
      </c>
      <c r="L223">
        <f>Table1[[#This Row],[Year-Round Beds]]</f>
        <v>4</v>
      </c>
      <c r="M223">
        <f>Table1[[#This Row],[O/V Beds]]</f>
        <v>0</v>
      </c>
      <c r="N223">
        <f>Table1[[#This Row],[Pit Count]]</f>
        <v>4</v>
      </c>
      <c r="O223">
        <f>Table1[[#This Row],[Total Beds]]</f>
        <v>4</v>
      </c>
      <c r="P223" t="str">
        <f>Table1[[#This Row],[HMIS Participating]]</f>
        <v>Yes</v>
      </c>
      <c r="Q223">
        <f>Table1[[#This Row],[Victim Service Provider]]</f>
        <v>0</v>
      </c>
      <c r="R223" t="str">
        <f>Table1[[#This Row],[Target Population]]</f>
        <v>NA</v>
      </c>
      <c r="S223">
        <f>Table1[[#This Row],[federalFundingOtherSpecify]]</f>
        <v>0</v>
      </c>
      <c r="T223">
        <f>Table1[[#This Row],[Bed Type]]</f>
        <v>0</v>
      </c>
      <c r="U223" t="str">
        <f>Table1[[#This Row],[address1]]</f>
        <v>105 Maple St</v>
      </c>
      <c r="V223">
        <f>Table1[[#This Row],[address2]]</f>
        <v>0</v>
      </c>
      <c r="W223" t="str">
        <f>Table1[[#This Row],[city]]</f>
        <v>Jonesville</v>
      </c>
      <c r="X223" t="str">
        <f>Table1[[#This Row],[state]]</f>
        <v>NC</v>
      </c>
      <c r="Y223">
        <f>Table1[[#This Row],[zip]]</f>
        <v>27055</v>
      </c>
      <c r="Z223">
        <f>Table1[[#This Row],[Total Seasonal Beds]]</f>
        <v>0</v>
      </c>
    </row>
    <row r="224" spans="2:26" x14ac:dyDescent="0.35">
      <c r="B224" t="str">
        <f>Table1[[#This Row],[CoC]]</f>
        <v>North Carolina Balance of State CoC</v>
      </c>
      <c r="C224" t="str">
        <f>_xlfn.XLOOKUP(Table2[[#This Row],[HMIS Project ID]],'region ref'!A:A,'region ref'!C:C,"",0)</f>
        <v>Region 03</v>
      </c>
      <c r="D224" t="str">
        <f>_xlfn.XLOOKUP(Table2[[#This Row],[HMIS Project ID]],'region ref'!A:A,'region ref'!B:B,"",0)</f>
        <v>McDowell</v>
      </c>
      <c r="E224" t="str">
        <f>Table1[[#This Row],[Organization Name]]</f>
        <v>Mission Ministries Alliance - McDowell County</v>
      </c>
      <c r="F224" t="str">
        <f>Table1[[#This Row],[Project Name]]</f>
        <v>Mission Ministries Alliance - McDowell County - Overnight Shelter - ES - Private</v>
      </c>
      <c r="G224">
        <f>Table1[[#This Row],[HMIS Project ID]]</f>
        <v>20456</v>
      </c>
      <c r="H224" t="str">
        <f>Table1[[#This Row],[Project Type]]</f>
        <v>ES</v>
      </c>
      <c r="I224">
        <f>Table1[[#This Row],[Beds HH w/ Children]]</f>
        <v>0</v>
      </c>
      <c r="J224">
        <f>Table1[[#This Row],[Units HH w/ Children]]</f>
        <v>0</v>
      </c>
      <c r="K224">
        <f>Table1[[#This Row],[Beds HH w/o Children]]</f>
        <v>14</v>
      </c>
      <c r="L224">
        <f>Table1[[#This Row],[Year-Round Beds]]</f>
        <v>14</v>
      </c>
      <c r="M224">
        <f>Table1[[#This Row],[O/V Beds]]</f>
        <v>0</v>
      </c>
      <c r="N224">
        <f>Table1[[#This Row],[Pit Count]]</f>
        <v>0</v>
      </c>
      <c r="O224">
        <f>Table1[[#This Row],[Total Beds]]</f>
        <v>14</v>
      </c>
      <c r="P224" t="str">
        <f>Table1[[#This Row],[HMIS Participating]]</f>
        <v>No</v>
      </c>
      <c r="Q224">
        <f>Table1[[#This Row],[Victim Service Provider]]</f>
        <v>0</v>
      </c>
      <c r="R224" t="str">
        <f>Table1[[#This Row],[Target Population]]</f>
        <v>NA</v>
      </c>
      <c r="S224">
        <f>Table1[[#This Row],[federalFundingOtherSpecify]]</f>
        <v>0</v>
      </c>
      <c r="T224" t="str">
        <f>Table1[[#This Row],[Bed Type]]</f>
        <v>Facility</v>
      </c>
      <c r="U224" t="str">
        <f>Table1[[#This Row],[address1]]</f>
        <v>804 State Street</v>
      </c>
      <c r="V224">
        <f>Table1[[#This Row],[address2]]</f>
        <v>0</v>
      </c>
      <c r="W224" t="str">
        <f>Table1[[#This Row],[city]]</f>
        <v>Marion</v>
      </c>
      <c r="X224" t="str">
        <f>Table1[[#This Row],[state]]</f>
        <v>NC</v>
      </c>
      <c r="Y224">
        <f>Table1[[#This Row],[zip]]</f>
        <v>28752</v>
      </c>
      <c r="Z224">
        <f>Table1[[#This Row],[Total Seasonal Beds]]</f>
        <v>0</v>
      </c>
    </row>
    <row r="225" spans="2:26" x14ac:dyDescent="0.35">
      <c r="B225" t="str">
        <f>Table1[[#This Row],[CoC]]</f>
        <v>North Carolina Balance of State CoC</v>
      </c>
      <c r="C225" t="str">
        <f>_xlfn.XLOOKUP(Table2[[#This Row],[HMIS Project ID]],'region ref'!A:A,'region ref'!C:C,"",0)</f>
        <v>Region 04</v>
      </c>
      <c r="D225">
        <f>_xlfn.XLOOKUP(Table2[[#This Row],[HMIS Project ID]],'region ref'!A:A,'region ref'!B:B,"",0)</f>
        <v>0</v>
      </c>
      <c r="E225" t="str">
        <f>Table1[[#This Row],[Organization Name]]</f>
        <v>Diakonos, Inc. - Iredell County</v>
      </c>
      <c r="F225" t="str">
        <f>Table1[[#This Row],[Project Name]]</f>
        <v>Diakonos, Inc. - Iredell County - Transitional Housing - TH - Private</v>
      </c>
      <c r="G225">
        <f>Table1[[#This Row],[HMIS Project ID]]</f>
        <v>20476</v>
      </c>
      <c r="H225" t="str">
        <f>Table1[[#This Row],[Project Type]]</f>
        <v>TH</v>
      </c>
      <c r="I225">
        <f>Table1[[#This Row],[Beds HH w/ Children]]</f>
        <v>0</v>
      </c>
      <c r="J225">
        <f>Table1[[#This Row],[Units HH w/ Children]]</f>
        <v>0</v>
      </c>
      <c r="K225">
        <f>Table1[[#This Row],[Beds HH w/o Children]]</f>
        <v>15</v>
      </c>
      <c r="L225">
        <f>Table1[[#This Row],[Year-Round Beds]]</f>
        <v>15</v>
      </c>
      <c r="M225">
        <f>Table1[[#This Row],[O/V Beds]]</f>
        <v>0</v>
      </c>
      <c r="N225">
        <f>Table1[[#This Row],[Pit Count]]</f>
        <v>15</v>
      </c>
      <c r="O225">
        <f>Table1[[#This Row],[Total Beds]]</f>
        <v>15</v>
      </c>
      <c r="P225" t="str">
        <f>Table1[[#This Row],[HMIS Participating]]</f>
        <v>Yes</v>
      </c>
      <c r="Q225">
        <f>Table1[[#This Row],[Victim Service Provider]]</f>
        <v>0</v>
      </c>
      <c r="R225" t="str">
        <f>Table1[[#This Row],[Target Population]]</f>
        <v>NA</v>
      </c>
      <c r="S225">
        <f>Table1[[#This Row],[federalFundingOtherSpecify]]</f>
        <v>0</v>
      </c>
      <c r="T225">
        <f>Table1[[#This Row],[Bed Type]]</f>
        <v>0</v>
      </c>
      <c r="U225" t="str">
        <f>Table1[[#This Row],[address1]]</f>
        <v>1410 5th St</v>
      </c>
      <c r="V225" t="str">
        <f>Table1[[#This Row],[address2]]</f>
        <v>Unit A &amp; Unit B</v>
      </c>
      <c r="W225" t="str">
        <f>Table1[[#This Row],[city]]</f>
        <v>Statesville</v>
      </c>
      <c r="X225" t="str">
        <f>Table1[[#This Row],[state]]</f>
        <v>NC</v>
      </c>
      <c r="Y225">
        <f>Table1[[#This Row],[zip]]</f>
        <v>28677</v>
      </c>
      <c r="Z225">
        <f>Table1[[#This Row],[Total Seasonal Beds]]</f>
        <v>0</v>
      </c>
    </row>
    <row r="226" spans="2:26" x14ac:dyDescent="0.35">
      <c r="B226" t="str">
        <f>Table1[[#This Row],[CoC]]</f>
        <v>North Carolina Balance of State CoC</v>
      </c>
      <c r="C226" t="str">
        <f>_xlfn.XLOOKUP(Table2[[#This Row],[HMIS Project ID]],'region ref'!A:A,'region ref'!C:C,"",0)</f>
        <v>Region 08</v>
      </c>
      <c r="D226" t="str">
        <f>_xlfn.XLOOKUP(Table2[[#This Row],[HMIS Project ID]],'region ref'!A:A,'region ref'!B:B,"",0)</f>
        <v>Scotland</v>
      </c>
      <c r="E226" t="str">
        <f>Table1[[#This Row],[Organization Name]]</f>
        <v>Church Community Services of Scotland County - Scotland County</v>
      </c>
      <c r="F226" t="str">
        <f>Table1[[#This Row],[Project Name]]</f>
        <v>Church Community Services of Scotland County - Scotland County - Hotel/Motel Shelter - ES - Private</v>
      </c>
      <c r="G226">
        <f>Table1[[#This Row],[HMIS Project ID]]</f>
        <v>20500</v>
      </c>
      <c r="H226" t="str">
        <f>Table1[[#This Row],[Project Type]]</f>
        <v>ES</v>
      </c>
      <c r="I226">
        <f>Table1[[#This Row],[Beds HH w/ Children]]</f>
        <v>0</v>
      </c>
      <c r="J226">
        <f>Table1[[#This Row],[Units HH w/ Children]]</f>
        <v>0</v>
      </c>
      <c r="K226">
        <f>Table1[[#This Row],[Beds HH w/o Children]]</f>
        <v>3</v>
      </c>
      <c r="L226">
        <f>Table1[[#This Row],[Year-Round Beds]]</f>
        <v>3</v>
      </c>
      <c r="M226">
        <f>Table1[[#This Row],[O/V Beds]]</f>
        <v>0</v>
      </c>
      <c r="N226">
        <f>Table1[[#This Row],[Pit Count]]</f>
        <v>3</v>
      </c>
      <c r="O226">
        <f>Table1[[#This Row],[Total Beds]]</f>
        <v>3</v>
      </c>
      <c r="P226" t="str">
        <f>Table1[[#This Row],[HMIS Participating]]</f>
        <v>No</v>
      </c>
      <c r="Q226">
        <f>Table1[[#This Row],[Victim Service Provider]]</f>
        <v>0</v>
      </c>
      <c r="R226" t="str">
        <f>Table1[[#This Row],[Target Population]]</f>
        <v>NA</v>
      </c>
      <c r="S226" t="str">
        <f>Table1[[#This Row],[federalFundingOtherSpecify]]</f>
        <v>FEMA's Emergency Food/Shelter</v>
      </c>
      <c r="T226" t="str">
        <f>Table1[[#This Row],[Bed Type]]</f>
        <v>Voucher</v>
      </c>
      <c r="U226" t="str">
        <f>Table1[[#This Row],[address1]]</f>
        <v>108 S. Gill Street</v>
      </c>
      <c r="V226">
        <f>Table1[[#This Row],[address2]]</f>
        <v>0</v>
      </c>
      <c r="W226" t="str">
        <f>Table1[[#This Row],[city]]</f>
        <v>Laurinburg</v>
      </c>
      <c r="X226" t="str">
        <f>Table1[[#This Row],[state]]</f>
        <v>NC</v>
      </c>
      <c r="Y226">
        <f>Table1[[#This Row],[zip]]</f>
        <v>28352</v>
      </c>
      <c r="Z226">
        <f>Table1[[#This Row],[Total Seasonal Beds]]</f>
        <v>0</v>
      </c>
    </row>
    <row r="227" spans="2:26" x14ac:dyDescent="0.35">
      <c r="B227" t="str">
        <f>Table1[[#This Row],[CoC]]</f>
        <v>North Carolina Balance of State CoC</v>
      </c>
      <c r="C227" t="str">
        <f>_xlfn.XLOOKUP(Table2[[#This Row],[HMIS Project ID]],'region ref'!A:A,'region ref'!C:C,"",0)</f>
        <v>Region 06</v>
      </c>
      <c r="D227" t="str">
        <f>_xlfn.XLOOKUP(Table2[[#This Row],[HMIS Project ID]],'region ref'!A:A,'region ref'!B:B,"",0)</f>
        <v>Alamance</v>
      </c>
      <c r="E227" t="str">
        <f>Table1[[#This Row],[Organization Name]]</f>
        <v>Family Abuse Services - Alamance County</v>
      </c>
      <c r="F227" t="str">
        <f>Table1[[#This Row],[Project Name]]</f>
        <v>Family Abuse Services - Alamance County - DV Apt-Based Shelter - ES - ESG</v>
      </c>
      <c r="G227">
        <f>Table1[[#This Row],[HMIS Project ID]]</f>
        <v>20508</v>
      </c>
      <c r="H227" t="str">
        <f>Table1[[#This Row],[Project Type]]</f>
        <v>ES</v>
      </c>
      <c r="I227">
        <f>Table1[[#This Row],[Beds HH w/ Children]]</f>
        <v>10</v>
      </c>
      <c r="J227">
        <f>Table1[[#This Row],[Units HH w/ Children]]</f>
        <v>3</v>
      </c>
      <c r="K227">
        <f>Table1[[#This Row],[Beds HH w/o Children]]</f>
        <v>3</v>
      </c>
      <c r="L227">
        <f>Table1[[#This Row],[Year-Round Beds]]</f>
        <v>13</v>
      </c>
      <c r="M227">
        <f>Table1[[#This Row],[O/V Beds]]</f>
        <v>0</v>
      </c>
      <c r="N227">
        <f>Table1[[#This Row],[Pit Count]]</f>
        <v>5</v>
      </c>
      <c r="O227">
        <f>Table1[[#This Row],[Total Beds]]</f>
        <v>13</v>
      </c>
      <c r="P227" t="str">
        <f>Table1[[#This Row],[HMIS Participating]]</f>
        <v>Comparable</v>
      </c>
      <c r="Q227" t="str">
        <f>Table1[[#This Row],[Victim Service Provider]]</f>
        <v>VSP</v>
      </c>
      <c r="R227" t="str">
        <f>Table1[[#This Row],[Target Population]]</f>
        <v>DV</v>
      </c>
      <c r="S227" t="str">
        <f>Table1[[#This Row],[federalFundingOtherSpecify]]</f>
        <v>FVPSA</v>
      </c>
      <c r="T227" t="str">
        <f>Table1[[#This Row],[Bed Type]]</f>
        <v>Facility</v>
      </c>
      <c r="U227">
        <f>Table1[[#This Row],[address1]]</f>
        <v>0</v>
      </c>
      <c r="V227">
        <f>Table1[[#This Row],[address2]]</f>
        <v>0</v>
      </c>
      <c r="W227" t="str">
        <f>Table1[[#This Row],[city]]</f>
        <v>Burlington</v>
      </c>
      <c r="X227" t="str">
        <f>Table1[[#This Row],[state]]</f>
        <v>NC</v>
      </c>
      <c r="Y227">
        <f>Table1[[#This Row],[zip]]</f>
        <v>27216</v>
      </c>
      <c r="Z227">
        <f>Table1[[#This Row],[Total Seasonal Beds]]</f>
        <v>0</v>
      </c>
    </row>
    <row r="228" spans="2:26" x14ac:dyDescent="0.35">
      <c r="B228" t="str">
        <f>Table1[[#This Row],[CoC]]</f>
        <v>North Carolina Balance of State CoC</v>
      </c>
      <c r="C228" t="str">
        <f>_xlfn.XLOOKUP(Table2[[#This Row],[HMIS Project ID]],'region ref'!A:A,'region ref'!C:C,"",0)</f>
        <v>Region 07</v>
      </c>
      <c r="D228" t="str">
        <f>_xlfn.XLOOKUP(Table2[[#This Row],[HMIS Project ID]],'region ref'!A:A,'region ref'!B:B,"",0)</f>
        <v>Moore</v>
      </c>
      <c r="E228" t="str">
        <f>Table1[[#This Row],[Organization Name]]</f>
        <v>Fayetteville VAMC - Multiple BoS Counties</v>
      </c>
      <c r="F228" t="str">
        <f>Table1[[#This Row],[Project Name]]</f>
        <v>Fayetteville VAMC - Moore County - HUD-VASH - VA</v>
      </c>
      <c r="G228">
        <f>Table1[[#This Row],[HMIS Project ID]]</f>
        <v>20510</v>
      </c>
      <c r="H228" t="str">
        <f>Table1[[#This Row],[Project Type]]</f>
        <v>PSH</v>
      </c>
      <c r="I228">
        <f>Table1[[#This Row],[Beds HH w/ Children]]</f>
        <v>0</v>
      </c>
      <c r="J228">
        <f>Table1[[#This Row],[Units HH w/ Children]]</f>
        <v>0</v>
      </c>
      <c r="K228">
        <f>Table1[[#This Row],[Beds HH w/o Children]]</f>
        <v>2</v>
      </c>
      <c r="L228">
        <f>Table1[[#This Row],[Year-Round Beds]]</f>
        <v>2</v>
      </c>
      <c r="M228">
        <f>Table1[[#This Row],[O/V Beds]]</f>
        <v>0</v>
      </c>
      <c r="N228">
        <f>Table1[[#This Row],[Pit Count]]</f>
        <v>2</v>
      </c>
      <c r="O228">
        <f>Table1[[#This Row],[Total Beds]]</f>
        <v>2</v>
      </c>
      <c r="P228" t="str">
        <f>Table1[[#This Row],[HMIS Participating]]</f>
        <v>No</v>
      </c>
      <c r="Q228">
        <f>Table1[[#This Row],[Victim Service Provider]]</f>
        <v>0</v>
      </c>
      <c r="R228" t="str">
        <f>Table1[[#This Row],[Target Population]]</f>
        <v>NA</v>
      </c>
      <c r="S228">
        <f>Table1[[#This Row],[federalFundingOtherSpecify]]</f>
        <v>0</v>
      </c>
      <c r="T228">
        <f>Table1[[#This Row],[Bed Type]]</f>
        <v>0</v>
      </c>
      <c r="U228">
        <f>Table1[[#This Row],[address1]]</f>
        <v>0</v>
      </c>
      <c r="V228">
        <f>Table1[[#This Row],[address2]]</f>
        <v>0</v>
      </c>
      <c r="W228">
        <f>Table1[[#This Row],[city]]</f>
        <v>0</v>
      </c>
      <c r="X228">
        <f>Table1[[#This Row],[state]]</f>
        <v>0</v>
      </c>
      <c r="Y228">
        <f>Table1[[#This Row],[zip]]</f>
        <v>27376</v>
      </c>
      <c r="Z228">
        <f>Table1[[#This Row],[Total Seasonal Beds]]</f>
        <v>0</v>
      </c>
    </row>
    <row r="229" spans="2:26" x14ac:dyDescent="0.35">
      <c r="B229" t="str">
        <f>Table1[[#This Row],[CoC]]</f>
        <v>North Carolina Balance of State CoC</v>
      </c>
      <c r="C229" t="str">
        <f>_xlfn.XLOOKUP(Table2[[#This Row],[HMIS Project ID]],'region ref'!A:A,'region ref'!C:C,"",0)</f>
        <v>Region 11</v>
      </c>
      <c r="D229" t="str">
        <f>_xlfn.XLOOKUP(Table2[[#This Row],[HMIS Project ID]],'region ref'!A:A,'region ref'!B:B,"",0)</f>
        <v>Dare</v>
      </c>
      <c r="E229" t="str">
        <f>Table1[[#This Row],[Organization Name]]</f>
        <v>Outer Banks Room in the Inn - Dare County</v>
      </c>
      <c r="F229" t="str">
        <f>Table1[[#This Row],[Project Name]]</f>
        <v>Outer Banks Room in the Inn - Dare County - Seasonal ES - Private</v>
      </c>
      <c r="G229">
        <f>Table1[[#This Row],[HMIS Project ID]]</f>
        <v>20513</v>
      </c>
      <c r="H229" t="str">
        <f>Table1[[#This Row],[Project Type]]</f>
        <v>ES</v>
      </c>
      <c r="I229">
        <f>Table1[[#This Row],[Beds HH w/ Children]]</f>
        <v>0</v>
      </c>
      <c r="J229">
        <f>Table1[[#This Row],[Units HH w/ Children]]</f>
        <v>0</v>
      </c>
      <c r="K229">
        <f>Table1[[#This Row],[Beds HH w/o Children]]</f>
        <v>0</v>
      </c>
      <c r="L229">
        <f>Table1[[#This Row],[Year-Round Beds]]</f>
        <v>0</v>
      </c>
      <c r="M229">
        <f>Table1[[#This Row],[O/V Beds]]</f>
        <v>0</v>
      </c>
      <c r="N229">
        <f>Table1[[#This Row],[Pit Count]]</f>
        <v>14</v>
      </c>
      <c r="O229">
        <f>Table1[[#This Row],[Total Beds]]</f>
        <v>20</v>
      </c>
      <c r="P229" t="str">
        <f>Table1[[#This Row],[HMIS Participating]]</f>
        <v>No</v>
      </c>
      <c r="Q229">
        <f>Table1[[#This Row],[Victim Service Provider]]</f>
        <v>0</v>
      </c>
      <c r="R229" t="str">
        <f>Table1[[#This Row],[Target Population]]</f>
        <v>NA</v>
      </c>
      <c r="S229" t="str">
        <f>Table1[[#This Row],[federalFundingOtherSpecify]]</f>
        <v>Emergency Food and Shelter Program (EFSP)</v>
      </c>
      <c r="T229" t="str">
        <f>Table1[[#This Row],[Bed Type]]</f>
        <v>Facility</v>
      </c>
      <c r="U229" t="str">
        <f>Table1[[#This Row],[address1]]</f>
        <v>4301 South Croatan Highway</v>
      </c>
      <c r="V229">
        <f>Table1[[#This Row],[address2]]</f>
        <v>0</v>
      </c>
      <c r="W229" t="str">
        <f>Table1[[#This Row],[city]]</f>
        <v>Nags Head</v>
      </c>
      <c r="X229" t="str">
        <f>Table1[[#This Row],[state]]</f>
        <v>NC</v>
      </c>
      <c r="Y229">
        <f>Table1[[#This Row],[zip]]</f>
        <v>27959</v>
      </c>
      <c r="Z229">
        <f>Table1[[#This Row],[Total Seasonal Beds]]</f>
        <v>20</v>
      </c>
    </row>
    <row r="230" spans="2:26" x14ac:dyDescent="0.35">
      <c r="B230" t="str">
        <f>Table1[[#This Row],[CoC]]</f>
        <v>North Carolina Balance of State CoC</v>
      </c>
      <c r="C230" t="str">
        <f>_xlfn.XLOOKUP(Table2[[#This Row],[HMIS Project ID]],'region ref'!A:A,'region ref'!C:C,"",0)</f>
        <v>Region 07</v>
      </c>
      <c r="D230" t="str">
        <f>_xlfn.XLOOKUP(Table2[[#This Row],[HMIS Project ID]],'region ref'!A:A,'region ref'!B:B,"",0)</f>
        <v>Johnston</v>
      </c>
      <c r="E230" t="str">
        <f>Table1[[#This Row],[Organization Name]]</f>
        <v>Smithfield Rescue Mission - Johnston County</v>
      </c>
      <c r="F230" t="str">
        <f>Table1[[#This Row],[Project Name]]</f>
        <v>Smithfield Rescue Mission - Johnston County - Women's TH - Private</v>
      </c>
      <c r="G230">
        <f>Table1[[#This Row],[HMIS Project ID]]</f>
        <v>20514</v>
      </c>
      <c r="H230" t="str">
        <f>Table1[[#This Row],[Project Type]]</f>
        <v>TH</v>
      </c>
      <c r="I230">
        <f>Table1[[#This Row],[Beds HH w/ Children]]</f>
        <v>0</v>
      </c>
      <c r="J230">
        <f>Table1[[#This Row],[Units HH w/ Children]]</f>
        <v>0</v>
      </c>
      <c r="K230">
        <f>Table1[[#This Row],[Beds HH w/o Children]]</f>
        <v>7</v>
      </c>
      <c r="L230">
        <f>Table1[[#This Row],[Year-Round Beds]]</f>
        <v>7</v>
      </c>
      <c r="M230">
        <f>Table1[[#This Row],[O/V Beds]]</f>
        <v>0</v>
      </c>
      <c r="N230">
        <f>Table1[[#This Row],[Pit Count]]</f>
        <v>1</v>
      </c>
      <c r="O230">
        <f>Table1[[#This Row],[Total Beds]]</f>
        <v>7</v>
      </c>
      <c r="P230" t="str">
        <f>Table1[[#This Row],[HMIS Participating]]</f>
        <v>No</v>
      </c>
      <c r="Q230">
        <f>Table1[[#This Row],[Victim Service Provider]]</f>
        <v>0</v>
      </c>
      <c r="R230" t="str">
        <f>Table1[[#This Row],[Target Population]]</f>
        <v>NA</v>
      </c>
      <c r="S230">
        <f>Table1[[#This Row],[federalFundingOtherSpecify]]</f>
        <v>0</v>
      </c>
      <c r="T230">
        <f>Table1[[#This Row],[Bed Type]]</f>
        <v>0</v>
      </c>
      <c r="U230" t="str">
        <f>Table1[[#This Row],[address1]]</f>
        <v>523 Glenn St</v>
      </c>
      <c r="V230">
        <f>Table1[[#This Row],[address2]]</f>
        <v>0</v>
      </c>
      <c r="W230" t="str">
        <f>Table1[[#This Row],[city]]</f>
        <v>Smithfield</v>
      </c>
      <c r="X230" t="str">
        <f>Table1[[#This Row],[state]]</f>
        <v>NC</v>
      </c>
      <c r="Y230">
        <f>Table1[[#This Row],[zip]]</f>
        <v>27577</v>
      </c>
      <c r="Z230">
        <f>Table1[[#This Row],[Total Seasonal Beds]]</f>
        <v>0</v>
      </c>
    </row>
    <row r="231" spans="2:26" x14ac:dyDescent="0.35">
      <c r="B231" t="str">
        <f>Table1[[#This Row],[CoC]]</f>
        <v>North Carolina Balance of State CoC</v>
      </c>
      <c r="C231" t="str">
        <f>_xlfn.XLOOKUP(Table2[[#This Row],[HMIS Project ID]],'region ref'!A:A,'region ref'!C:C,"",0)</f>
        <v>Region 08</v>
      </c>
      <c r="D231" t="str">
        <f>_xlfn.XLOOKUP(Table2[[#This Row],[HMIS Project ID]],'region ref'!A:A,'region ref'!B:B,"",0)</f>
        <v>Scotland</v>
      </c>
      <c r="E231" t="str">
        <f>Table1[[#This Row],[Organization Name]]</f>
        <v>Concerned Citizens for the Homeless  - Scotland County</v>
      </c>
      <c r="F231" t="str">
        <f>Table1[[#This Row],[Project Name]]</f>
        <v>Concerned Citizens for the Homeless  - Scotland County - Emergency Shelter - Private</v>
      </c>
      <c r="G231">
        <f>Table1[[#This Row],[HMIS Project ID]]</f>
        <v>20520</v>
      </c>
      <c r="H231" t="str">
        <f>Table1[[#This Row],[Project Type]]</f>
        <v>ES</v>
      </c>
      <c r="I231">
        <f>Table1[[#This Row],[Beds HH w/ Children]]</f>
        <v>0</v>
      </c>
      <c r="J231">
        <f>Table1[[#This Row],[Units HH w/ Children]]</f>
        <v>0</v>
      </c>
      <c r="K231">
        <f>Table1[[#This Row],[Beds HH w/o Children]]</f>
        <v>8</v>
      </c>
      <c r="L231">
        <f>Table1[[#This Row],[Year-Round Beds]]</f>
        <v>8</v>
      </c>
      <c r="M231">
        <f>Table1[[#This Row],[O/V Beds]]</f>
        <v>0</v>
      </c>
      <c r="N231">
        <f>Table1[[#This Row],[Pit Count]]</f>
        <v>4</v>
      </c>
      <c r="O231">
        <f>Table1[[#This Row],[Total Beds]]</f>
        <v>8</v>
      </c>
      <c r="P231" t="str">
        <f>Table1[[#This Row],[HMIS Participating]]</f>
        <v>No</v>
      </c>
      <c r="Q231">
        <f>Table1[[#This Row],[Victim Service Provider]]</f>
        <v>0</v>
      </c>
      <c r="R231" t="str">
        <f>Table1[[#This Row],[Target Population]]</f>
        <v>NA</v>
      </c>
      <c r="S231">
        <f>Table1[[#This Row],[federalFundingOtherSpecify]]</f>
        <v>0</v>
      </c>
      <c r="T231" t="str">
        <f>Table1[[#This Row],[Bed Type]]</f>
        <v>Facility</v>
      </c>
      <c r="U231" t="str">
        <f>Table1[[#This Row],[address1]]</f>
        <v>130 Biggs St</v>
      </c>
      <c r="V231">
        <f>Table1[[#This Row],[address2]]</f>
        <v>0</v>
      </c>
      <c r="W231" t="str">
        <f>Table1[[#This Row],[city]]</f>
        <v>Laurinburg</v>
      </c>
      <c r="X231" t="str">
        <f>Table1[[#This Row],[state]]</f>
        <v>NC</v>
      </c>
      <c r="Y231">
        <f>Table1[[#This Row],[zip]]</f>
        <v>28352</v>
      </c>
      <c r="Z231">
        <f>Table1[[#This Row],[Total Seasonal Beds]]</f>
        <v>0</v>
      </c>
    </row>
    <row r="232" spans="2:26" x14ac:dyDescent="0.35">
      <c r="B232" t="str">
        <f>Table1[[#This Row],[CoC]]</f>
        <v>North Carolina Balance of State CoC</v>
      </c>
      <c r="C232" t="str">
        <f>_xlfn.XLOOKUP(Table2[[#This Row],[HMIS Project ID]],'region ref'!A:A,'region ref'!C:C,"",0)</f>
        <v>Region 12</v>
      </c>
      <c r="D232" t="str">
        <f>_xlfn.XLOOKUP(Table2[[#This Row],[HMIS Project ID]],'region ref'!A:A,'region ref'!B:B,"",0)</f>
        <v>Pitt</v>
      </c>
      <c r="E232" t="str">
        <f>Table1[[#This Row],[Organization Name]]</f>
        <v>Greenville Housing Authority - Pitt County</v>
      </c>
      <c r="F232" t="str">
        <f>Table1[[#This Row],[Project Name]]</f>
        <v>Greenville Housing Authority - Pitt County - Housing Choice Vouchers - PH - HUD</v>
      </c>
      <c r="G232">
        <f>Table1[[#This Row],[HMIS Project ID]]</f>
        <v>20524</v>
      </c>
      <c r="H232" t="str">
        <f>Table1[[#This Row],[Project Type]]</f>
        <v>OPH</v>
      </c>
      <c r="I232">
        <f>Table1[[#This Row],[Beds HH w/ Children]]</f>
        <v>4</v>
      </c>
      <c r="J232">
        <f>Table1[[#This Row],[Units HH w/ Children]]</f>
        <v>1</v>
      </c>
      <c r="K232">
        <f>Table1[[#This Row],[Beds HH w/o Children]]</f>
        <v>24</v>
      </c>
      <c r="L232">
        <f>Table1[[#This Row],[Year-Round Beds]]</f>
        <v>28</v>
      </c>
      <c r="M232">
        <f>Table1[[#This Row],[O/V Beds]]</f>
        <v>0</v>
      </c>
      <c r="N232">
        <f>Table1[[#This Row],[Pit Count]]</f>
        <v>19</v>
      </c>
      <c r="O232">
        <f>Table1[[#This Row],[Total Beds]]</f>
        <v>28</v>
      </c>
      <c r="P232" t="str">
        <f>Table1[[#This Row],[HMIS Participating]]</f>
        <v>No</v>
      </c>
      <c r="Q232">
        <f>Table1[[#This Row],[Victim Service Provider]]</f>
        <v>0</v>
      </c>
      <c r="R232" t="str">
        <f>Table1[[#This Row],[Target Population]]</f>
        <v>NA</v>
      </c>
      <c r="S232">
        <f>Table1[[#This Row],[federalFundingOtherSpecify]]</f>
        <v>0</v>
      </c>
      <c r="T232">
        <f>Table1[[#This Row],[Bed Type]]</f>
        <v>0</v>
      </c>
      <c r="U232">
        <f>Table1[[#This Row],[address1]]</f>
        <v>0</v>
      </c>
      <c r="V232">
        <f>Table1[[#This Row],[address2]]</f>
        <v>0</v>
      </c>
      <c r="W232" t="str">
        <f>Table1[[#This Row],[city]]</f>
        <v>Greenville</v>
      </c>
      <c r="X232" t="str">
        <f>Table1[[#This Row],[state]]</f>
        <v>NC</v>
      </c>
      <c r="Y232">
        <f>Table1[[#This Row],[zip]]</f>
        <v>27834</v>
      </c>
      <c r="Z232">
        <f>Table1[[#This Row],[Total Seasonal Beds]]</f>
        <v>0</v>
      </c>
    </row>
    <row r="233" spans="2:26" x14ac:dyDescent="0.35">
      <c r="B233" t="str">
        <f>Table1[[#This Row],[CoC]]</f>
        <v>North Carolina Balance of State CoC</v>
      </c>
      <c r="C233" t="str">
        <f>_xlfn.XLOOKUP(Table2[[#This Row],[HMIS Project ID]],'region ref'!A:A,'region ref'!C:C,"",0)</f>
        <v>Region 02</v>
      </c>
      <c r="D233">
        <f>_xlfn.XLOOKUP(Table2[[#This Row],[HMIS Project ID]],'region ref'!A:A,'region ref'!B:B,"",0)</f>
        <v>0</v>
      </c>
      <c r="E233" t="str">
        <f>Table1[[#This Row],[Organization Name]]</f>
        <v>Only Hope WNC - Henderson County</v>
      </c>
      <c r="F233" t="str">
        <f>Table1[[#This Row],[Project Name]]</f>
        <v>Only Hope WNC - Henderson County - Dream Home Housing Program(under18) - ES - Private</v>
      </c>
      <c r="G233">
        <f>Table1[[#This Row],[HMIS Project ID]]</f>
        <v>20542</v>
      </c>
      <c r="H233" t="str">
        <f>Table1[[#This Row],[Project Type]]</f>
        <v>ES</v>
      </c>
      <c r="I233">
        <f>Table1[[#This Row],[Beds HH w/ Children]]</f>
        <v>0</v>
      </c>
      <c r="J233">
        <f>Table1[[#This Row],[Units HH w/ Children]]</f>
        <v>0</v>
      </c>
      <c r="K233">
        <f>Table1[[#This Row],[Beds HH w/o Children]]</f>
        <v>0</v>
      </c>
      <c r="L233">
        <f>Table1[[#This Row],[Year-Round Beds]]</f>
        <v>3</v>
      </c>
      <c r="M233">
        <f>Table1[[#This Row],[O/V Beds]]</f>
        <v>0</v>
      </c>
      <c r="N233">
        <f>Table1[[#This Row],[Pit Count]]</f>
        <v>1</v>
      </c>
      <c r="O233">
        <f>Table1[[#This Row],[Total Beds]]</f>
        <v>3</v>
      </c>
      <c r="P233" t="str">
        <f>Table1[[#This Row],[HMIS Participating]]</f>
        <v>Yes</v>
      </c>
      <c r="Q233">
        <f>Table1[[#This Row],[Victim Service Provider]]</f>
        <v>0</v>
      </c>
      <c r="R233" t="str">
        <f>Table1[[#This Row],[Target Population]]</f>
        <v>NA</v>
      </c>
      <c r="S233">
        <f>Table1[[#This Row],[federalFundingOtherSpecify]]</f>
        <v>0</v>
      </c>
      <c r="T233" t="str">
        <f>Table1[[#This Row],[Bed Type]]</f>
        <v>Facility</v>
      </c>
      <c r="U233" t="str">
        <f>Table1[[#This Row],[address1]]</f>
        <v>416 Allen Road</v>
      </c>
      <c r="V233">
        <f>Table1[[#This Row],[address2]]</f>
        <v>0</v>
      </c>
      <c r="W233" t="str">
        <f>Table1[[#This Row],[city]]</f>
        <v>East Flat Rock</v>
      </c>
      <c r="X233" t="str">
        <f>Table1[[#This Row],[state]]</f>
        <v>NC</v>
      </c>
      <c r="Y233">
        <f>Table1[[#This Row],[zip]]</f>
        <v>28726</v>
      </c>
      <c r="Z233">
        <f>Table1[[#This Row],[Total Seasonal Beds]]</f>
        <v>0</v>
      </c>
    </row>
    <row r="234" spans="2:26" x14ac:dyDescent="0.35">
      <c r="B234" t="str">
        <f>Table1[[#This Row],[CoC]]</f>
        <v>North Carolina Balance of State CoC</v>
      </c>
      <c r="C234" t="str">
        <f>_xlfn.XLOOKUP(Table2[[#This Row],[HMIS Project ID]],'region ref'!A:A,'region ref'!C:C,"",0)</f>
        <v>Region 02</v>
      </c>
      <c r="D234">
        <f>_xlfn.XLOOKUP(Table2[[#This Row],[HMIS Project ID]],'region ref'!A:A,'region ref'!B:B,"",0)</f>
        <v>0</v>
      </c>
      <c r="E234" t="str">
        <f>Table1[[#This Row],[Organization Name]]</f>
        <v>Only Hope WNC - Henderson County</v>
      </c>
      <c r="F234" t="str">
        <f>Table1[[#This Row],[Project Name]]</f>
        <v>Only Hope WNC - Henderson County - Dream Home Housing Program(18+) - ES - Private</v>
      </c>
      <c r="G234">
        <f>Table1[[#This Row],[HMIS Project ID]]</f>
        <v>20544</v>
      </c>
      <c r="H234" t="str">
        <f>Table1[[#This Row],[Project Type]]</f>
        <v>ES</v>
      </c>
      <c r="I234">
        <f>Table1[[#This Row],[Beds HH w/ Children]]</f>
        <v>0</v>
      </c>
      <c r="J234">
        <f>Table1[[#This Row],[Units HH w/ Children]]</f>
        <v>0</v>
      </c>
      <c r="K234">
        <f>Table1[[#This Row],[Beds HH w/o Children]]</f>
        <v>4</v>
      </c>
      <c r="L234">
        <f>Table1[[#This Row],[Year-Round Beds]]</f>
        <v>4</v>
      </c>
      <c r="M234">
        <f>Table1[[#This Row],[O/V Beds]]</f>
        <v>0</v>
      </c>
      <c r="N234">
        <f>Table1[[#This Row],[Pit Count]]</f>
        <v>4</v>
      </c>
      <c r="O234">
        <f>Table1[[#This Row],[Total Beds]]</f>
        <v>4</v>
      </c>
      <c r="P234" t="str">
        <f>Table1[[#This Row],[HMIS Participating]]</f>
        <v>Yes</v>
      </c>
      <c r="Q234">
        <f>Table1[[#This Row],[Victim Service Provider]]</f>
        <v>0</v>
      </c>
      <c r="R234" t="str">
        <f>Table1[[#This Row],[Target Population]]</f>
        <v>NA</v>
      </c>
      <c r="S234">
        <f>Table1[[#This Row],[federalFundingOtherSpecify]]</f>
        <v>0</v>
      </c>
      <c r="T234" t="str">
        <f>Table1[[#This Row],[Bed Type]]</f>
        <v>Facility</v>
      </c>
      <c r="U234" t="str">
        <f>Table1[[#This Row],[address1]]</f>
        <v>416 Allen Road</v>
      </c>
      <c r="V234">
        <f>Table1[[#This Row],[address2]]</f>
        <v>0</v>
      </c>
      <c r="W234" t="str">
        <f>Table1[[#This Row],[city]]</f>
        <v>East Flat Rock</v>
      </c>
      <c r="X234" t="str">
        <f>Table1[[#This Row],[state]]</f>
        <v>NC</v>
      </c>
      <c r="Y234">
        <f>Table1[[#This Row],[zip]]</f>
        <v>28726</v>
      </c>
      <c r="Z234">
        <f>Table1[[#This Row],[Total Seasonal Beds]]</f>
        <v>0</v>
      </c>
    </row>
    <row r="235" spans="2:26" x14ac:dyDescent="0.35">
      <c r="B235" t="str">
        <f>Table1[[#This Row],[CoC]]</f>
        <v>North Carolina Balance of State CoC</v>
      </c>
      <c r="C235" t="str">
        <f>_xlfn.XLOOKUP(Table2[[#This Row],[HMIS Project ID]],'region ref'!A:A,'region ref'!C:C,"",0)</f>
        <v>Region 02</v>
      </c>
      <c r="D235">
        <f>_xlfn.XLOOKUP(Table2[[#This Row],[HMIS Project ID]],'region ref'!A:A,'region ref'!B:B,"",0)</f>
        <v>0</v>
      </c>
      <c r="E235" t="str">
        <f>Table1[[#This Row],[Organization Name]]</f>
        <v>Thrive - Henderson County</v>
      </c>
      <c r="F235" t="str">
        <f>Table1[[#This Row],[Project Name]]</f>
        <v>Thrive - Multiple BoS Counties - Rapid Re-Housing - RRH - HUD</v>
      </c>
      <c r="G235">
        <f>Table1[[#This Row],[HMIS Project ID]]</f>
        <v>20546</v>
      </c>
      <c r="H235" t="str">
        <f>Table1[[#This Row],[Project Type]]</f>
        <v>RRH</v>
      </c>
      <c r="I235">
        <f>Table1[[#This Row],[Beds HH w/ Children]]</f>
        <v>10</v>
      </c>
      <c r="J235">
        <f>Table1[[#This Row],[Units HH w/ Children]]</f>
        <v>3</v>
      </c>
      <c r="K235">
        <f>Table1[[#This Row],[Beds HH w/o Children]]</f>
        <v>5</v>
      </c>
      <c r="L235">
        <f>Table1[[#This Row],[Year-Round Beds]]</f>
        <v>15</v>
      </c>
      <c r="M235">
        <f>Table1[[#This Row],[O/V Beds]]</f>
        <v>0</v>
      </c>
      <c r="N235">
        <f>Table1[[#This Row],[Pit Count]]</f>
        <v>15</v>
      </c>
      <c r="O235">
        <f>Table1[[#This Row],[Total Beds]]</f>
        <v>15</v>
      </c>
      <c r="P235" t="str">
        <f>Table1[[#This Row],[HMIS Participating]]</f>
        <v>Yes</v>
      </c>
      <c r="Q235">
        <f>Table1[[#This Row],[Victim Service Provider]]</f>
        <v>0</v>
      </c>
      <c r="R235" t="str">
        <f>Table1[[#This Row],[Target Population]]</f>
        <v>NA</v>
      </c>
      <c r="S235">
        <f>Table1[[#This Row],[federalFundingOtherSpecify]]</f>
        <v>0</v>
      </c>
      <c r="T235">
        <f>Table1[[#This Row],[Bed Type]]</f>
        <v>0</v>
      </c>
      <c r="U235" t="str">
        <f>Table1[[#This Row],[address1]]</f>
        <v>218 West Allen Street</v>
      </c>
      <c r="V235" t="str">
        <f>Table1[[#This Row],[address2]]</f>
        <v>Suite B</v>
      </c>
      <c r="W235" t="str">
        <f>Table1[[#This Row],[city]]</f>
        <v>Hendersonville</v>
      </c>
      <c r="X235" t="str">
        <f>Table1[[#This Row],[state]]</f>
        <v>NC</v>
      </c>
      <c r="Y235">
        <f>Table1[[#This Row],[zip]]</f>
        <v>28739</v>
      </c>
      <c r="Z235">
        <f>Table1[[#This Row],[Total Seasonal Beds]]</f>
        <v>0</v>
      </c>
    </row>
    <row r="236" spans="2:26" x14ac:dyDescent="0.35">
      <c r="B236" t="str">
        <f>Table1[[#This Row],[CoC]]</f>
        <v>North Carolina Balance of State CoC</v>
      </c>
      <c r="C236" t="str">
        <f>_xlfn.XLOOKUP(Table2[[#This Row],[HMIS Project ID]],'region ref'!A:A,'region ref'!C:C,"",0)</f>
        <v>Region 07</v>
      </c>
      <c r="D236" t="str">
        <f>_xlfn.XLOOKUP(Table2[[#This Row],[HMIS Project ID]],'region ref'!A:A,'region ref'!B:B,"",0)</f>
        <v>Randolph</v>
      </c>
      <c r="E236" t="str">
        <f>Table1[[#This Row],[Organization Name]]</f>
        <v>Place of Grace - Randolph County</v>
      </c>
      <c r="F236" t="str">
        <f>Table1[[#This Row],[Project Name]]</f>
        <v>Place of Grace - Randolph County - Men's Emergency Shelter - ES - Private</v>
      </c>
      <c r="G236">
        <f>Table1[[#This Row],[HMIS Project ID]]</f>
        <v>20548</v>
      </c>
      <c r="H236" t="str">
        <f>Table1[[#This Row],[Project Type]]</f>
        <v>ES</v>
      </c>
      <c r="I236">
        <f>Table1[[#This Row],[Beds HH w/ Children]]</f>
        <v>0</v>
      </c>
      <c r="J236">
        <f>Table1[[#This Row],[Units HH w/ Children]]</f>
        <v>0</v>
      </c>
      <c r="K236">
        <f>Table1[[#This Row],[Beds HH w/o Children]]</f>
        <v>29</v>
      </c>
      <c r="L236">
        <f>Table1[[#This Row],[Year-Round Beds]]</f>
        <v>29</v>
      </c>
      <c r="M236">
        <f>Table1[[#This Row],[O/V Beds]]</f>
        <v>0</v>
      </c>
      <c r="N236">
        <f>Table1[[#This Row],[Pit Count]]</f>
        <v>26</v>
      </c>
      <c r="O236">
        <f>Table1[[#This Row],[Total Beds]]</f>
        <v>29</v>
      </c>
      <c r="P236" t="str">
        <f>Table1[[#This Row],[HMIS Participating]]</f>
        <v>No</v>
      </c>
      <c r="Q236">
        <f>Table1[[#This Row],[Victim Service Provider]]</f>
        <v>0</v>
      </c>
      <c r="R236" t="str">
        <f>Table1[[#This Row],[Target Population]]</f>
        <v>NA</v>
      </c>
      <c r="S236" t="str">
        <f>Table1[[#This Row],[federalFundingOtherSpecify]]</f>
        <v>Private and county</v>
      </c>
      <c r="T236" t="str">
        <f>Table1[[#This Row],[Bed Type]]</f>
        <v>Facility</v>
      </c>
      <c r="U236" t="str">
        <f>Table1[[#This Row],[address1]]</f>
        <v>133 W. Wainman Ave</v>
      </c>
      <c r="V236">
        <f>Table1[[#This Row],[address2]]</f>
        <v>0</v>
      </c>
      <c r="W236" t="str">
        <f>Table1[[#This Row],[city]]</f>
        <v>Asheboro</v>
      </c>
      <c r="X236" t="str">
        <f>Table1[[#This Row],[state]]</f>
        <v>NC</v>
      </c>
      <c r="Y236">
        <f>Table1[[#This Row],[zip]]</f>
        <v>27203</v>
      </c>
      <c r="Z236">
        <f>Table1[[#This Row],[Total Seasonal Beds]]</f>
        <v>0</v>
      </c>
    </row>
    <row r="237" spans="2:26" x14ac:dyDescent="0.35">
      <c r="B237" t="str">
        <f>Table1[[#This Row],[CoC]]</f>
        <v>North Carolina Balance of State CoC</v>
      </c>
      <c r="C237" t="str">
        <f>_xlfn.XLOOKUP(Table2[[#This Row],[HMIS Project ID]],'region ref'!A:A,'region ref'!C:C,"",0)</f>
        <v>Region 03</v>
      </c>
      <c r="D237">
        <f>_xlfn.XLOOKUP(Table2[[#This Row],[HMIS Project ID]],'region ref'!A:A,'region ref'!B:B,"",0)</f>
        <v>0</v>
      </c>
      <c r="E237" t="str">
        <f>Table1[[#This Row],[Organization Name]]</f>
        <v>House of Refuge - Burke County</v>
      </c>
      <c r="F237" t="str">
        <f>Table1[[#This Row],[Project Name]]</f>
        <v>House of Refuge - Burke County - Emergency Shelter - ES - Private</v>
      </c>
      <c r="G237">
        <f>Table1[[#This Row],[HMIS Project ID]]</f>
        <v>20552</v>
      </c>
      <c r="H237" t="str">
        <f>Table1[[#This Row],[Project Type]]</f>
        <v>ES</v>
      </c>
      <c r="I237">
        <f>Table1[[#This Row],[Beds HH w/ Children]]</f>
        <v>0</v>
      </c>
      <c r="J237">
        <f>Table1[[#This Row],[Units HH w/ Children]]</f>
        <v>0</v>
      </c>
      <c r="K237">
        <f>Table1[[#This Row],[Beds HH w/o Children]]</f>
        <v>16</v>
      </c>
      <c r="L237">
        <f>Table1[[#This Row],[Year-Round Beds]]</f>
        <v>16</v>
      </c>
      <c r="M237">
        <f>Table1[[#This Row],[O/V Beds]]</f>
        <v>0</v>
      </c>
      <c r="N237">
        <f>Table1[[#This Row],[Pit Count]]</f>
        <v>10</v>
      </c>
      <c r="O237">
        <f>Table1[[#This Row],[Total Beds]]</f>
        <v>16</v>
      </c>
      <c r="P237" t="str">
        <f>Table1[[#This Row],[HMIS Participating]]</f>
        <v>Yes</v>
      </c>
      <c r="Q237">
        <f>Table1[[#This Row],[Victim Service Provider]]</f>
        <v>0</v>
      </c>
      <c r="R237" t="str">
        <f>Table1[[#This Row],[Target Population]]</f>
        <v>NA</v>
      </c>
      <c r="S237" t="str">
        <f>Table1[[#This Row],[federalFundingOtherSpecify]]</f>
        <v>Private donations</v>
      </c>
      <c r="T237" t="str">
        <f>Table1[[#This Row],[Bed Type]]</f>
        <v>Facility</v>
      </c>
      <c r="U237" t="str">
        <f>Table1[[#This Row],[address1]]</f>
        <v>106 Murphy St</v>
      </c>
      <c r="V237">
        <f>Table1[[#This Row],[address2]]</f>
        <v>0</v>
      </c>
      <c r="W237" t="str">
        <f>Table1[[#This Row],[city]]</f>
        <v>Morganton</v>
      </c>
      <c r="X237" t="str">
        <f>Table1[[#This Row],[state]]</f>
        <v>NC</v>
      </c>
      <c r="Y237">
        <f>Table1[[#This Row],[zip]]</f>
        <v>28655</v>
      </c>
      <c r="Z237">
        <f>Table1[[#This Row],[Total Seasonal Beds]]</f>
        <v>0</v>
      </c>
    </row>
    <row r="238" spans="2:26" x14ac:dyDescent="0.35">
      <c r="B238" t="str">
        <f>Table1[[#This Row],[CoC]]</f>
        <v>North Carolina Balance of State CoC</v>
      </c>
      <c r="C238" t="str">
        <f>_xlfn.XLOOKUP(Table2[[#This Row],[HMIS Project ID]],'region ref'!A:A,'region ref'!C:C,"",0)</f>
        <v>Region 07</v>
      </c>
      <c r="D238" t="str">
        <f>_xlfn.XLOOKUP(Table2[[#This Row],[HMIS Project ID]],'region ref'!A:A,'region ref'!B:B,"",0)</f>
        <v>Randolph</v>
      </c>
      <c r="E238" t="str">
        <f>Table1[[#This Row],[Organization Name]]</f>
        <v>Lydia's Place Shelter - Randolph County</v>
      </c>
      <c r="F238" t="str">
        <f>Table1[[#This Row],[Project Name]]</f>
        <v>Lydia's Place Shelter - Randolph County - Women &amp; Families Shelter - ES - Private</v>
      </c>
      <c r="G238">
        <f>Table1[[#This Row],[HMIS Project ID]]</f>
        <v>20561</v>
      </c>
      <c r="H238" t="str">
        <f>Table1[[#This Row],[Project Type]]</f>
        <v>ES</v>
      </c>
      <c r="I238">
        <f>Table1[[#This Row],[Beds HH w/ Children]]</f>
        <v>32</v>
      </c>
      <c r="J238">
        <f>Table1[[#This Row],[Units HH w/ Children]]</f>
        <v>6</v>
      </c>
      <c r="K238">
        <f>Table1[[#This Row],[Beds HH w/o Children]]</f>
        <v>12</v>
      </c>
      <c r="L238">
        <f>Table1[[#This Row],[Year-Round Beds]]</f>
        <v>44</v>
      </c>
      <c r="M238">
        <f>Table1[[#This Row],[O/V Beds]]</f>
        <v>0</v>
      </c>
      <c r="N238">
        <f>Table1[[#This Row],[Pit Count]]</f>
        <v>43</v>
      </c>
      <c r="O238">
        <f>Table1[[#This Row],[Total Beds]]</f>
        <v>44</v>
      </c>
      <c r="P238" t="str">
        <f>Table1[[#This Row],[HMIS Participating]]</f>
        <v>No</v>
      </c>
      <c r="Q238">
        <f>Table1[[#This Row],[Victim Service Provider]]</f>
        <v>0</v>
      </c>
      <c r="R238" t="str">
        <f>Table1[[#This Row],[Target Population]]</f>
        <v>NA</v>
      </c>
      <c r="S238" t="str">
        <f>Table1[[#This Row],[federalFundingOtherSpecify]]</f>
        <v>foundations, county commissioners office, etc.</v>
      </c>
      <c r="T238" t="str">
        <f>Table1[[#This Row],[Bed Type]]</f>
        <v>Facility</v>
      </c>
      <c r="U238" t="str">
        <f>Table1[[#This Row],[address1]]</f>
        <v>114 Francis St</v>
      </c>
      <c r="V238">
        <f>Table1[[#This Row],[address2]]</f>
        <v>0</v>
      </c>
      <c r="W238" t="str">
        <f>Table1[[#This Row],[city]]</f>
        <v>Asheboro</v>
      </c>
      <c r="X238" t="str">
        <f>Table1[[#This Row],[state]]</f>
        <v>NC</v>
      </c>
      <c r="Y238">
        <f>Table1[[#This Row],[zip]]</f>
        <v>27203</v>
      </c>
      <c r="Z238">
        <f>Table1[[#This Row],[Total Seasonal Beds]]</f>
        <v>0</v>
      </c>
    </row>
    <row r="239" spans="2:26" x14ac:dyDescent="0.35">
      <c r="B239" t="str">
        <f>Table1[[#This Row],[CoC]]</f>
        <v>North Carolina Balance of State CoC</v>
      </c>
      <c r="C239" t="str">
        <f>_xlfn.XLOOKUP(Table2[[#This Row],[HMIS Project ID]],'region ref'!A:A,'region ref'!C:C,"",0)</f>
        <v>Region 03</v>
      </c>
      <c r="D239" t="str">
        <f>_xlfn.XLOOKUP(Table2[[#This Row],[HMIS Project ID]],'region ref'!A:A,'region ref'!B:B,"",0)</f>
        <v>Catawba</v>
      </c>
      <c r="E239" t="str">
        <f>Table1[[#This Row],[Organization Name]]</f>
        <v>Western Piedmont Council of Governments - Catawba County</v>
      </c>
      <c r="F239" t="str">
        <f>Table1[[#This Row],[Project Name]]</f>
        <v>Western Piedmont Council of Governments - Catawba County - HCV - OPH - HUD</v>
      </c>
      <c r="G239">
        <f>Table1[[#This Row],[HMIS Project ID]]</f>
        <v>20562</v>
      </c>
      <c r="H239" t="str">
        <f>Table1[[#This Row],[Project Type]]</f>
        <v>OPH</v>
      </c>
      <c r="I239">
        <f>Table1[[#This Row],[Beds HH w/ Children]]</f>
        <v>0</v>
      </c>
      <c r="J239">
        <f>Table1[[#This Row],[Units HH w/ Children]]</f>
        <v>0</v>
      </c>
      <c r="K239">
        <f>Table1[[#This Row],[Beds HH w/o Children]]</f>
        <v>1</v>
      </c>
      <c r="L239">
        <f>Table1[[#This Row],[Year-Round Beds]]</f>
        <v>1</v>
      </c>
      <c r="M239">
        <f>Table1[[#This Row],[O/V Beds]]</f>
        <v>0</v>
      </c>
      <c r="N239">
        <f>Table1[[#This Row],[Pit Count]]</f>
        <v>0</v>
      </c>
      <c r="O239">
        <f>Table1[[#This Row],[Total Beds]]</f>
        <v>1</v>
      </c>
      <c r="P239" t="str">
        <f>Table1[[#This Row],[HMIS Participating]]</f>
        <v>No</v>
      </c>
      <c r="Q239">
        <f>Table1[[#This Row],[Victim Service Provider]]</f>
        <v>0</v>
      </c>
      <c r="R239" t="str">
        <f>Table1[[#This Row],[Target Population]]</f>
        <v>NA</v>
      </c>
      <c r="S239">
        <f>Table1[[#This Row],[federalFundingOtherSpecify]]</f>
        <v>0</v>
      </c>
      <c r="T239">
        <f>Table1[[#This Row],[Bed Type]]</f>
        <v>0</v>
      </c>
      <c r="U239" t="str">
        <f>Table1[[#This Row],[address1]]</f>
        <v>1880 2nd Ave NW</v>
      </c>
      <c r="V239">
        <f>Table1[[#This Row],[address2]]</f>
        <v>0</v>
      </c>
      <c r="W239" t="str">
        <f>Table1[[#This Row],[city]]</f>
        <v>Hickory</v>
      </c>
      <c r="X239" t="str">
        <f>Table1[[#This Row],[state]]</f>
        <v>NC</v>
      </c>
      <c r="Y239">
        <f>Table1[[#This Row],[zip]]</f>
        <v>28601</v>
      </c>
      <c r="Z239">
        <f>Table1[[#This Row],[Total Seasonal Beds]]</f>
        <v>0</v>
      </c>
    </row>
    <row r="240" spans="2:26" x14ac:dyDescent="0.35">
      <c r="B240" t="str">
        <f>Table1[[#This Row],[CoC]]</f>
        <v>North Carolina Balance of State CoC</v>
      </c>
      <c r="C240" t="str">
        <f>_xlfn.XLOOKUP(Table2[[#This Row],[HMIS Project ID]],'region ref'!A:A,'region ref'!C:C,"",0)</f>
        <v>Region 04</v>
      </c>
      <c r="D240" t="str">
        <f>_xlfn.XLOOKUP(Table2[[#This Row],[HMIS Project ID]],'region ref'!A:A,'region ref'!B:B,"",0)</f>
        <v>Iredell</v>
      </c>
      <c r="E240" t="str">
        <f>Table1[[#This Row],[Organization Name]]</f>
        <v>Hope of Mooresville - Iredell County</v>
      </c>
      <c r="F240" t="str">
        <f>Table1[[#This Row],[Project Name]]</f>
        <v>Hope of Mooresville - Iredell County - ES - Private</v>
      </c>
      <c r="G240">
        <f>Table1[[#This Row],[HMIS Project ID]]</f>
        <v>20565</v>
      </c>
      <c r="H240" t="str">
        <f>Table1[[#This Row],[Project Type]]</f>
        <v>ES</v>
      </c>
      <c r="I240">
        <f>Table1[[#This Row],[Beds HH w/ Children]]</f>
        <v>12</v>
      </c>
      <c r="J240">
        <f>Table1[[#This Row],[Units HH w/ Children]]</f>
        <v>4</v>
      </c>
      <c r="K240">
        <f>Table1[[#This Row],[Beds HH w/o Children]]</f>
        <v>0</v>
      </c>
      <c r="L240">
        <f>Table1[[#This Row],[Year-Round Beds]]</f>
        <v>13</v>
      </c>
      <c r="M240">
        <f>Table1[[#This Row],[O/V Beds]]</f>
        <v>0</v>
      </c>
      <c r="N240">
        <f>Table1[[#This Row],[Pit Count]]</f>
        <v>13</v>
      </c>
      <c r="O240">
        <f>Table1[[#This Row],[Total Beds]]</f>
        <v>13</v>
      </c>
      <c r="P240" t="str">
        <f>Table1[[#This Row],[HMIS Participating]]</f>
        <v>No</v>
      </c>
      <c r="Q240">
        <f>Table1[[#This Row],[Victim Service Provider]]</f>
        <v>0</v>
      </c>
      <c r="R240" t="str">
        <f>Table1[[#This Row],[Target Population]]</f>
        <v>NA</v>
      </c>
      <c r="S240">
        <f>Table1[[#This Row],[federalFundingOtherSpecify]]</f>
        <v>0</v>
      </c>
      <c r="T240" t="str">
        <f>Table1[[#This Row],[Bed Type]]</f>
        <v>Facility</v>
      </c>
      <c r="U240" t="str">
        <f>Table1[[#This Row],[address1]]</f>
        <v>384 North Broad Street</v>
      </c>
      <c r="V240">
        <f>Table1[[#This Row],[address2]]</f>
        <v>0</v>
      </c>
      <c r="W240" t="str">
        <f>Table1[[#This Row],[city]]</f>
        <v>Mooresville</v>
      </c>
      <c r="X240" t="str">
        <f>Table1[[#This Row],[state]]</f>
        <v>NC</v>
      </c>
      <c r="Y240">
        <f>Table1[[#This Row],[zip]]</f>
        <v>28115</v>
      </c>
      <c r="Z240">
        <f>Table1[[#This Row],[Total Seasonal Beds]]</f>
        <v>0</v>
      </c>
    </row>
    <row r="241" spans="2:26" x14ac:dyDescent="0.35">
      <c r="B241" t="str">
        <f>Table1[[#This Row],[CoC]]</f>
        <v>North Carolina Balance of State CoC</v>
      </c>
      <c r="C241" t="str">
        <f>_xlfn.XLOOKUP(Table2[[#This Row],[HMIS Project ID]],'region ref'!A:A,'region ref'!C:C,"",0)</f>
        <v>Region 10</v>
      </c>
      <c r="D241" t="str">
        <f>_xlfn.XLOOKUP(Table2[[#This Row],[HMIS Project ID]],'region ref'!A:A,'region ref'!B:B,"",0)</f>
        <v>Sampson</v>
      </c>
      <c r="E241" t="str">
        <f>Table1[[#This Row],[Organization Name]]</f>
        <v>U Care Inc. - Sampson County</v>
      </c>
      <c r="F241" t="str">
        <f>Table1[[#This Row],[Project Name]]</f>
        <v>U Care Inc. - Sampson County - DV Shelter</v>
      </c>
      <c r="G241">
        <f>Table1[[#This Row],[HMIS Project ID]]</f>
        <v>20574</v>
      </c>
      <c r="H241" t="str">
        <f>Table1[[#This Row],[Project Type]]</f>
        <v>ES</v>
      </c>
      <c r="I241">
        <f>Table1[[#This Row],[Beds HH w/ Children]]</f>
        <v>8</v>
      </c>
      <c r="J241">
        <f>Table1[[#This Row],[Units HH w/ Children]]</f>
        <v>3</v>
      </c>
      <c r="K241">
        <f>Table1[[#This Row],[Beds HH w/o Children]]</f>
        <v>4</v>
      </c>
      <c r="L241">
        <f>Table1[[#This Row],[Year-Round Beds]]</f>
        <v>12</v>
      </c>
      <c r="M241">
        <f>Table1[[#This Row],[O/V Beds]]</f>
        <v>0</v>
      </c>
      <c r="N241">
        <f>Table1[[#This Row],[Pit Count]]</f>
        <v>9</v>
      </c>
      <c r="O241">
        <f>Table1[[#This Row],[Total Beds]]</f>
        <v>12</v>
      </c>
      <c r="P241" t="str">
        <f>Table1[[#This Row],[HMIS Participating]]</f>
        <v>No</v>
      </c>
      <c r="Q241" t="str">
        <f>Table1[[#This Row],[Victim Service Provider]]</f>
        <v>VSP</v>
      </c>
      <c r="R241" t="str">
        <f>Table1[[#This Row],[Target Population]]</f>
        <v>DV</v>
      </c>
      <c r="S241" t="str">
        <f>Table1[[#This Row],[federalFundingOtherSpecify]]</f>
        <v>FEMA's EFSP, GCC, NCCW, FEMA, Human Trafficking Commissions, OSBM</v>
      </c>
      <c r="T241" t="str">
        <f>Table1[[#This Row],[Bed Type]]</f>
        <v>Facility</v>
      </c>
      <c r="U241" t="str">
        <f>Table1[[#This Row],[address1]]</f>
        <v>PO Box 761</v>
      </c>
      <c r="V241">
        <f>Table1[[#This Row],[address2]]</f>
        <v>0</v>
      </c>
      <c r="W241" t="str">
        <f>Table1[[#This Row],[city]]</f>
        <v>Clinton</v>
      </c>
      <c r="X241" t="str">
        <f>Table1[[#This Row],[state]]</f>
        <v>NC</v>
      </c>
      <c r="Y241">
        <f>Table1[[#This Row],[zip]]</f>
        <v>28328</v>
      </c>
      <c r="Z241">
        <f>Table1[[#This Row],[Total Seasonal Beds]]</f>
        <v>0</v>
      </c>
    </row>
    <row r="242" spans="2:26" x14ac:dyDescent="0.35">
      <c r="B242" t="str">
        <f>Table1[[#This Row],[CoC]]</f>
        <v>North Carolina Balance of State CoC</v>
      </c>
      <c r="C242" t="str">
        <f>_xlfn.XLOOKUP(Table2[[#This Row],[HMIS Project ID]],'region ref'!A:A,'region ref'!C:C,"",0)</f>
        <v>Region 04</v>
      </c>
      <c r="D242" t="str">
        <f>_xlfn.XLOOKUP(Table2[[#This Row],[HMIS Project ID]],'region ref'!A:A,'region ref'!B:B,"",0)</f>
        <v>Davie</v>
      </c>
      <c r="E242" t="str">
        <f>Table1[[#This Row],[Organization Name]]</f>
        <v>Family Promise of Davie - Davie County</v>
      </c>
      <c r="F242" t="str">
        <f>Table1[[#This Row],[Project Name]]</f>
        <v>Family Promise of Davie - Davie County - Emergency Shelter - Private</v>
      </c>
      <c r="G242">
        <f>Table1[[#This Row],[HMIS Project ID]]</f>
        <v>20576</v>
      </c>
      <c r="H242" t="str">
        <f>Table1[[#This Row],[Project Type]]</f>
        <v>ES</v>
      </c>
      <c r="I242">
        <f>Table1[[#This Row],[Beds HH w/ Children]]</f>
        <v>8</v>
      </c>
      <c r="J242">
        <f>Table1[[#This Row],[Units HH w/ Children]]</f>
        <v>2</v>
      </c>
      <c r="K242">
        <f>Table1[[#This Row],[Beds HH w/o Children]]</f>
        <v>0</v>
      </c>
      <c r="L242">
        <f>Table1[[#This Row],[Year-Round Beds]]</f>
        <v>8</v>
      </c>
      <c r="M242">
        <f>Table1[[#This Row],[O/V Beds]]</f>
        <v>0</v>
      </c>
      <c r="N242">
        <f>Table1[[#This Row],[Pit Count]]</f>
        <v>2</v>
      </c>
      <c r="O242">
        <f>Table1[[#This Row],[Total Beds]]</f>
        <v>8</v>
      </c>
      <c r="P242" t="str">
        <f>Table1[[#This Row],[HMIS Participating]]</f>
        <v>Yes</v>
      </c>
      <c r="Q242">
        <f>Table1[[#This Row],[Victim Service Provider]]</f>
        <v>0</v>
      </c>
      <c r="R242" t="str">
        <f>Table1[[#This Row],[Target Population]]</f>
        <v>NA</v>
      </c>
      <c r="S242" t="str">
        <f>Table1[[#This Row],[federalFundingOtherSpecify]]</f>
        <v>Davie Community Foundation, Pearls of Empowerment, and Energy United Foundation</v>
      </c>
      <c r="T242" t="str">
        <f>Table1[[#This Row],[Bed Type]]</f>
        <v>Facility</v>
      </c>
      <c r="U242" t="str">
        <f>Table1[[#This Row],[address1]]</f>
        <v>129 Liberty Circle</v>
      </c>
      <c r="V242">
        <f>Table1[[#This Row],[address2]]</f>
        <v>0</v>
      </c>
      <c r="W242" t="str">
        <f>Table1[[#This Row],[city]]</f>
        <v>Mocksville</v>
      </c>
      <c r="X242" t="str">
        <f>Table1[[#This Row],[state]]</f>
        <v>NC</v>
      </c>
      <c r="Y242">
        <f>Table1[[#This Row],[zip]]</f>
        <v>27028</v>
      </c>
      <c r="Z242">
        <f>Table1[[#This Row],[Total Seasonal Beds]]</f>
        <v>0</v>
      </c>
    </row>
    <row r="243" spans="2:26" x14ac:dyDescent="0.35">
      <c r="B243" t="str">
        <f>Table1[[#This Row],[CoC]]</f>
        <v>North Carolina Balance of State CoC</v>
      </c>
      <c r="C243" t="str">
        <f>_xlfn.XLOOKUP(Table2[[#This Row],[HMIS Project ID]],'region ref'!A:A,'region ref'!C:C,"",0)</f>
        <v>Region 04</v>
      </c>
      <c r="D243" t="str">
        <f>_xlfn.XLOOKUP(Table2[[#This Row],[HMIS Project ID]],'region ref'!A:A,'region ref'!B:B,"",0)</f>
        <v>Davie</v>
      </c>
      <c r="E243" t="str">
        <f>Table1[[#This Row],[Organization Name]]</f>
        <v>Family Promise of Davie - Davie County</v>
      </c>
      <c r="F243" t="str">
        <f>Table1[[#This Row],[Project Name]]</f>
        <v>Family Promise of Davie - Davie County - Transitional Housing - Private</v>
      </c>
      <c r="G243">
        <f>Table1[[#This Row],[HMIS Project ID]]</f>
        <v>20577</v>
      </c>
      <c r="H243" t="str">
        <f>Table1[[#This Row],[Project Type]]</f>
        <v>TH</v>
      </c>
      <c r="I243">
        <f>Table1[[#This Row],[Beds HH w/ Children]]</f>
        <v>10</v>
      </c>
      <c r="J243">
        <f>Table1[[#This Row],[Units HH w/ Children]]</f>
        <v>2</v>
      </c>
      <c r="K243">
        <f>Table1[[#This Row],[Beds HH w/o Children]]</f>
        <v>0</v>
      </c>
      <c r="L243">
        <f>Table1[[#This Row],[Year-Round Beds]]</f>
        <v>10</v>
      </c>
      <c r="M243">
        <f>Table1[[#This Row],[O/V Beds]]</f>
        <v>0</v>
      </c>
      <c r="N243">
        <f>Table1[[#This Row],[Pit Count]]</f>
        <v>7</v>
      </c>
      <c r="O243">
        <f>Table1[[#This Row],[Total Beds]]</f>
        <v>10</v>
      </c>
      <c r="P243" t="str">
        <f>Table1[[#This Row],[HMIS Participating]]</f>
        <v>Yes</v>
      </c>
      <c r="Q243">
        <f>Table1[[#This Row],[Victim Service Provider]]</f>
        <v>0</v>
      </c>
      <c r="R243" t="str">
        <f>Table1[[#This Row],[Target Population]]</f>
        <v>NA</v>
      </c>
      <c r="S243" t="str">
        <f>Table1[[#This Row],[federalFundingOtherSpecify]]</f>
        <v>Davie Community Foundation, Pearls of Empowerment, and Energy United Foundation</v>
      </c>
      <c r="T243">
        <f>Table1[[#This Row],[Bed Type]]</f>
        <v>0</v>
      </c>
      <c r="U243" t="str">
        <f>Table1[[#This Row],[address1]]</f>
        <v>129 Liberty Circle</v>
      </c>
      <c r="V243">
        <f>Table1[[#This Row],[address2]]</f>
        <v>0</v>
      </c>
      <c r="W243" t="str">
        <f>Table1[[#This Row],[city]]</f>
        <v>Mocksville</v>
      </c>
      <c r="X243" t="str">
        <f>Table1[[#This Row],[state]]</f>
        <v>NC</v>
      </c>
      <c r="Y243">
        <f>Table1[[#This Row],[zip]]</f>
        <v>27028</v>
      </c>
      <c r="Z243">
        <f>Table1[[#This Row],[Total Seasonal Beds]]</f>
        <v>0</v>
      </c>
    </row>
    <row r="244" spans="2:26" x14ac:dyDescent="0.35">
      <c r="B244" t="str">
        <f>Table1[[#This Row],[CoC]]</f>
        <v>North Carolina Balance of State CoC</v>
      </c>
      <c r="C244" t="str">
        <f>_xlfn.XLOOKUP(Table2[[#This Row],[HMIS Project ID]],'region ref'!A:A,'region ref'!C:C,"",0)</f>
        <v>Region 07</v>
      </c>
      <c r="D244" t="str">
        <f>_xlfn.XLOOKUP(Table2[[#This Row],[HMIS Project ID]],'region ref'!A:A,'region ref'!B:B,"",0)</f>
        <v>Johnston</v>
      </c>
      <c r="E244" t="str">
        <f>Table1[[#This Row],[Organization Name]]</f>
        <v>Fayetteville VAMC - Multiple BoS Counties</v>
      </c>
      <c r="F244" t="str">
        <f>Table1[[#This Row],[Project Name]]</f>
        <v>Fayetteville VAMC - Johnston County - HUD-VASH - VA</v>
      </c>
      <c r="G244">
        <f>Table1[[#This Row],[HMIS Project ID]]</f>
        <v>20583</v>
      </c>
      <c r="H244" t="str">
        <f>Table1[[#This Row],[Project Type]]</f>
        <v>PSH</v>
      </c>
      <c r="I244">
        <f>Table1[[#This Row],[Beds HH w/ Children]]</f>
        <v>0</v>
      </c>
      <c r="J244">
        <f>Table1[[#This Row],[Units HH w/ Children]]</f>
        <v>0</v>
      </c>
      <c r="K244">
        <f>Table1[[#This Row],[Beds HH w/o Children]]</f>
        <v>1</v>
      </c>
      <c r="L244">
        <f>Table1[[#This Row],[Year-Round Beds]]</f>
        <v>1</v>
      </c>
      <c r="M244">
        <f>Table1[[#This Row],[O/V Beds]]</f>
        <v>0</v>
      </c>
      <c r="N244">
        <f>Table1[[#This Row],[Pit Count]]</f>
        <v>1</v>
      </c>
      <c r="O244">
        <f>Table1[[#This Row],[Total Beds]]</f>
        <v>1</v>
      </c>
      <c r="P244" t="str">
        <f>Table1[[#This Row],[HMIS Participating]]</f>
        <v>No</v>
      </c>
      <c r="Q244">
        <f>Table1[[#This Row],[Victim Service Provider]]</f>
        <v>0</v>
      </c>
      <c r="R244" t="str">
        <f>Table1[[#This Row],[Target Population]]</f>
        <v>NA</v>
      </c>
      <c r="S244">
        <f>Table1[[#This Row],[federalFundingOtherSpecify]]</f>
        <v>0</v>
      </c>
      <c r="T244">
        <f>Table1[[#This Row],[Bed Type]]</f>
        <v>0</v>
      </c>
      <c r="U244">
        <f>Table1[[#This Row],[address1]]</f>
        <v>0</v>
      </c>
      <c r="V244">
        <f>Table1[[#This Row],[address2]]</f>
        <v>0</v>
      </c>
      <c r="W244">
        <f>Table1[[#This Row],[city]]</f>
        <v>0</v>
      </c>
      <c r="X244">
        <f>Table1[[#This Row],[state]]</f>
        <v>0</v>
      </c>
      <c r="Y244">
        <f>Table1[[#This Row],[zip]]</f>
        <v>27504</v>
      </c>
      <c r="Z244">
        <f>Table1[[#This Row],[Total Seasonal Beds]]</f>
        <v>0</v>
      </c>
    </row>
    <row r="245" spans="2:26" x14ac:dyDescent="0.35">
      <c r="B245" t="str">
        <f>Table1[[#This Row],[CoC]]</f>
        <v>North Carolina Balance of State CoC</v>
      </c>
      <c r="C245" t="str">
        <f>_xlfn.XLOOKUP(Table2[[#This Row],[HMIS Project ID]],'region ref'!A:A,'region ref'!C:C,"",0)</f>
        <v>Region 13</v>
      </c>
      <c r="D245" t="str">
        <f>_xlfn.XLOOKUP(Table2[[#This Row],[HMIS Project ID]],'region ref'!A:A,'region ref'!B:B,"",0)</f>
        <v>Jones</v>
      </c>
      <c r="E245" t="str">
        <f>Table1[[#This Row],[Organization Name]]</f>
        <v>Fayetteville VAMC - Multiple BoS Counties</v>
      </c>
      <c r="F245" t="str">
        <f>Table1[[#This Row],[Project Name]]</f>
        <v>Fayetteville VAMC - Jones County - HUD-VASH - VA</v>
      </c>
      <c r="G245">
        <f>Table1[[#This Row],[HMIS Project ID]]</f>
        <v>20584</v>
      </c>
      <c r="H245" t="str">
        <f>Table1[[#This Row],[Project Type]]</f>
        <v>PSH</v>
      </c>
      <c r="I245">
        <f>Table1[[#This Row],[Beds HH w/ Children]]</f>
        <v>0</v>
      </c>
      <c r="J245">
        <f>Table1[[#This Row],[Units HH w/ Children]]</f>
        <v>0</v>
      </c>
      <c r="K245">
        <f>Table1[[#This Row],[Beds HH w/o Children]]</f>
        <v>3</v>
      </c>
      <c r="L245">
        <f>Table1[[#This Row],[Year-Round Beds]]</f>
        <v>3</v>
      </c>
      <c r="M245">
        <f>Table1[[#This Row],[O/V Beds]]</f>
        <v>0</v>
      </c>
      <c r="N245">
        <f>Table1[[#This Row],[Pit Count]]</f>
        <v>3</v>
      </c>
      <c r="O245">
        <f>Table1[[#This Row],[Total Beds]]</f>
        <v>3</v>
      </c>
      <c r="P245" t="str">
        <f>Table1[[#This Row],[HMIS Participating]]</f>
        <v>No</v>
      </c>
      <c r="Q245">
        <f>Table1[[#This Row],[Victim Service Provider]]</f>
        <v>0</v>
      </c>
      <c r="R245" t="str">
        <f>Table1[[#This Row],[Target Population]]</f>
        <v>NA</v>
      </c>
      <c r="S245">
        <f>Table1[[#This Row],[federalFundingOtherSpecify]]</f>
        <v>0</v>
      </c>
      <c r="T245">
        <f>Table1[[#This Row],[Bed Type]]</f>
        <v>0</v>
      </c>
      <c r="U245">
        <f>Table1[[#This Row],[address1]]</f>
        <v>0</v>
      </c>
      <c r="V245">
        <f>Table1[[#This Row],[address2]]</f>
        <v>0</v>
      </c>
      <c r="W245">
        <f>Table1[[#This Row],[city]]</f>
        <v>0</v>
      </c>
      <c r="X245">
        <f>Table1[[#This Row],[state]]</f>
        <v>0</v>
      </c>
      <c r="Y245">
        <f>Table1[[#This Row],[zip]]</f>
        <v>28555</v>
      </c>
      <c r="Z245">
        <f>Table1[[#This Row],[Total Seasonal Beds]]</f>
        <v>0</v>
      </c>
    </row>
    <row r="246" spans="2:26" x14ac:dyDescent="0.35">
      <c r="B246" t="str">
        <f>Table1[[#This Row],[CoC]]</f>
        <v>North Carolina Balance of State CoC</v>
      </c>
      <c r="C246" t="str">
        <f>_xlfn.XLOOKUP(Table2[[#This Row],[HMIS Project ID]],'region ref'!A:A,'region ref'!C:C,"",0)</f>
        <v>Region 10</v>
      </c>
      <c r="D246" t="str">
        <f>_xlfn.XLOOKUP(Table2[[#This Row],[HMIS Project ID]],'region ref'!A:A,'region ref'!B:B,"",0)</f>
        <v>Sampson</v>
      </c>
      <c r="E246" t="str">
        <f>Table1[[#This Row],[Organization Name]]</f>
        <v>Fayetteville VAMC - Multiple BoS Counties</v>
      </c>
      <c r="F246" t="str">
        <f>Table1[[#This Row],[Project Name]]</f>
        <v>Fayetteville VAMC - Sampson County - HUD-VASH - VA</v>
      </c>
      <c r="G246">
        <f>Table1[[#This Row],[HMIS Project ID]]</f>
        <v>20585</v>
      </c>
      <c r="H246" t="str">
        <f>Table1[[#This Row],[Project Type]]</f>
        <v>PSH</v>
      </c>
      <c r="I246">
        <f>Table1[[#This Row],[Beds HH w/ Children]]</f>
        <v>0</v>
      </c>
      <c r="J246">
        <f>Table1[[#This Row],[Units HH w/ Children]]</f>
        <v>0</v>
      </c>
      <c r="K246">
        <f>Table1[[#This Row],[Beds HH w/o Children]]</f>
        <v>1</v>
      </c>
      <c r="L246">
        <f>Table1[[#This Row],[Year-Round Beds]]</f>
        <v>1</v>
      </c>
      <c r="M246">
        <f>Table1[[#This Row],[O/V Beds]]</f>
        <v>0</v>
      </c>
      <c r="N246">
        <f>Table1[[#This Row],[Pit Count]]</f>
        <v>1</v>
      </c>
      <c r="O246">
        <f>Table1[[#This Row],[Total Beds]]</f>
        <v>1</v>
      </c>
      <c r="P246" t="str">
        <f>Table1[[#This Row],[HMIS Participating]]</f>
        <v>No</v>
      </c>
      <c r="Q246">
        <f>Table1[[#This Row],[Victim Service Provider]]</f>
        <v>0</v>
      </c>
      <c r="R246" t="str">
        <f>Table1[[#This Row],[Target Population]]</f>
        <v>NA</v>
      </c>
      <c r="S246">
        <f>Table1[[#This Row],[federalFundingOtherSpecify]]</f>
        <v>0</v>
      </c>
      <c r="T246">
        <f>Table1[[#This Row],[Bed Type]]</f>
        <v>0</v>
      </c>
      <c r="U246">
        <f>Table1[[#This Row],[address1]]</f>
        <v>0</v>
      </c>
      <c r="V246">
        <f>Table1[[#This Row],[address2]]</f>
        <v>0</v>
      </c>
      <c r="W246">
        <f>Table1[[#This Row],[city]]</f>
        <v>0</v>
      </c>
      <c r="X246">
        <f>Table1[[#This Row],[state]]</f>
        <v>0</v>
      </c>
      <c r="Y246">
        <f>Table1[[#This Row],[zip]]</f>
        <v>27576</v>
      </c>
      <c r="Z246">
        <f>Table1[[#This Row],[Total Seasonal Beds]]</f>
        <v>0</v>
      </c>
    </row>
    <row r="247" spans="2:26" x14ac:dyDescent="0.35">
      <c r="B247" t="str">
        <f>Table1[[#This Row],[CoC]]</f>
        <v>North Carolina Balance of State CoC</v>
      </c>
      <c r="C247" t="str">
        <f>_xlfn.XLOOKUP(Table2[[#This Row],[HMIS Project ID]],'region ref'!A:A,'region ref'!C:C,"",0)</f>
        <v>Region 09</v>
      </c>
      <c r="D247" t="str">
        <f>_xlfn.XLOOKUP(Table2[[#This Row],[HMIS Project ID]],'region ref'!A:A,'region ref'!B:B,"",0)</f>
        <v>Halifax</v>
      </c>
      <c r="E247" t="str">
        <f>Table1[[#This Row],[Organization Name]]</f>
        <v>Durham VAMC - Multiple BoS Counties</v>
      </c>
      <c r="F247" t="str">
        <f>Table1[[#This Row],[Project Name]]</f>
        <v>Durham VAMC - Halifax County - HUD-VASH - VA</v>
      </c>
      <c r="G247">
        <f>Table1[[#This Row],[HMIS Project ID]]</f>
        <v>20586</v>
      </c>
      <c r="H247" t="str">
        <f>Table1[[#This Row],[Project Type]]</f>
        <v>PSH</v>
      </c>
      <c r="I247">
        <f>Table1[[#This Row],[Beds HH w/ Children]]</f>
        <v>0</v>
      </c>
      <c r="J247">
        <f>Table1[[#This Row],[Units HH w/ Children]]</f>
        <v>0</v>
      </c>
      <c r="K247">
        <f>Table1[[#This Row],[Beds HH w/o Children]]</f>
        <v>1</v>
      </c>
      <c r="L247">
        <f>Table1[[#This Row],[Year-Round Beds]]</f>
        <v>1</v>
      </c>
      <c r="M247">
        <f>Table1[[#This Row],[O/V Beds]]</f>
        <v>0</v>
      </c>
      <c r="N247">
        <f>Table1[[#This Row],[Pit Count]]</f>
        <v>1</v>
      </c>
      <c r="O247">
        <f>Table1[[#This Row],[Total Beds]]</f>
        <v>1</v>
      </c>
      <c r="P247" t="str">
        <f>Table1[[#This Row],[HMIS Participating]]</f>
        <v>No</v>
      </c>
      <c r="Q247">
        <f>Table1[[#This Row],[Victim Service Provider]]</f>
        <v>0</v>
      </c>
      <c r="R247" t="str">
        <f>Table1[[#This Row],[Target Population]]</f>
        <v>NA</v>
      </c>
      <c r="S247">
        <f>Table1[[#This Row],[federalFundingOtherSpecify]]</f>
        <v>0</v>
      </c>
      <c r="T247">
        <f>Table1[[#This Row],[Bed Type]]</f>
        <v>0</v>
      </c>
      <c r="U247">
        <f>Table1[[#This Row],[address1]]</f>
        <v>0</v>
      </c>
      <c r="V247">
        <f>Table1[[#This Row],[address2]]</f>
        <v>0</v>
      </c>
      <c r="W247">
        <f>Table1[[#This Row],[city]]</f>
        <v>0</v>
      </c>
      <c r="X247">
        <f>Table1[[#This Row],[state]]</f>
        <v>0</v>
      </c>
      <c r="Y247">
        <f>Table1[[#This Row],[zip]]</f>
        <v>27823</v>
      </c>
      <c r="Z247">
        <f>Table1[[#This Row],[Total Seasonal Beds]]</f>
        <v>0</v>
      </c>
    </row>
    <row r="248" spans="2:26" x14ac:dyDescent="0.35">
      <c r="B248" t="str">
        <f>Table1[[#This Row],[CoC]]</f>
        <v>North Carolina Balance of State CoC</v>
      </c>
      <c r="C248" t="str">
        <f>_xlfn.XLOOKUP(Table2[[#This Row],[HMIS Project ID]],'region ref'!A:A,'region ref'!C:C,"",0)</f>
        <v>Region 04</v>
      </c>
      <c r="D248">
        <f>_xlfn.XLOOKUP(Table2[[#This Row],[HMIS Project ID]],'region ref'!A:A,'region ref'!B:B,"",0)</f>
        <v>0</v>
      </c>
      <c r="E248" t="str">
        <f>Table1[[#This Row],[Organization Name]]</f>
        <v>Greater Mt. Airy Ministry of Hospitality - Surry County</v>
      </c>
      <c r="F248" t="str">
        <f>Table1[[#This Row],[Project Name]]</f>
        <v>Greater Mt. Airy Ministry of Hospitality - Surry County - PATH - TH - Private</v>
      </c>
      <c r="G248">
        <f>Table1[[#This Row],[HMIS Project ID]]</f>
        <v>20604</v>
      </c>
      <c r="H248" t="str">
        <f>Table1[[#This Row],[Project Type]]</f>
        <v>TH</v>
      </c>
      <c r="I248">
        <f>Table1[[#This Row],[Beds HH w/ Children]]</f>
        <v>0</v>
      </c>
      <c r="J248">
        <f>Table1[[#This Row],[Units HH w/ Children]]</f>
        <v>0</v>
      </c>
      <c r="K248">
        <f>Table1[[#This Row],[Beds HH w/o Children]]</f>
        <v>10</v>
      </c>
      <c r="L248">
        <f>Table1[[#This Row],[Year-Round Beds]]</f>
        <v>10</v>
      </c>
      <c r="M248">
        <f>Table1[[#This Row],[O/V Beds]]</f>
        <v>0</v>
      </c>
      <c r="N248">
        <f>Table1[[#This Row],[Pit Count]]</f>
        <v>5</v>
      </c>
      <c r="O248">
        <f>Table1[[#This Row],[Total Beds]]</f>
        <v>10</v>
      </c>
      <c r="P248" t="str">
        <f>Table1[[#This Row],[HMIS Participating]]</f>
        <v>Yes</v>
      </c>
      <c r="Q248">
        <f>Table1[[#This Row],[Victim Service Provider]]</f>
        <v>0</v>
      </c>
      <c r="R248" t="str">
        <f>Table1[[#This Row],[Target Population]]</f>
        <v>NA</v>
      </c>
      <c r="S248" t="str">
        <f>Table1[[#This Row],[federalFundingOtherSpecify]]</f>
        <v>Private</v>
      </c>
      <c r="T248">
        <f>Table1[[#This Row],[Bed Type]]</f>
        <v>0</v>
      </c>
      <c r="U248" t="str">
        <f>Table1[[#This Row],[address1]]</f>
        <v>227 Rockford Street Mount Airy</v>
      </c>
      <c r="V248">
        <f>Table1[[#This Row],[address2]]</f>
        <v>0</v>
      </c>
      <c r="W248" t="str">
        <f>Table1[[#This Row],[city]]</f>
        <v>Mount Airy</v>
      </c>
      <c r="X248" t="str">
        <f>Table1[[#This Row],[state]]</f>
        <v>NC</v>
      </c>
      <c r="Y248">
        <f>Table1[[#This Row],[zip]]</f>
        <v>27030</v>
      </c>
      <c r="Z248">
        <f>Table1[[#This Row],[Total Seasonal Beds]]</f>
        <v>0</v>
      </c>
    </row>
    <row r="249" spans="2:26" x14ac:dyDescent="0.35">
      <c r="B249" t="str">
        <f>Table1[[#This Row],[CoC]]</f>
        <v>North Carolina Balance of State CoC</v>
      </c>
      <c r="C249" t="s">
        <v>1340</v>
      </c>
      <c r="D249">
        <f>_xlfn.XLOOKUP(Table2[[#This Row],[HMIS Project ID]],'region ref'!A:A,'region ref'!B:B,"",0)</f>
        <v>0</v>
      </c>
      <c r="E249" t="str">
        <f>Table1[[#This Row],[Organization Name]]</f>
        <v>Brick Capital Community Development - Multiple BoS Counties</v>
      </c>
      <c r="F249" t="str">
        <f>Table1[[#This Row],[Project Name]]</f>
        <v>Brick Capital Community Development - Region 7 - PSH - HUD</v>
      </c>
      <c r="G249">
        <f>Table1[[#This Row],[HMIS Project ID]]</f>
        <v>20612</v>
      </c>
      <c r="H249" t="str">
        <f>Table1[[#This Row],[Project Type]]</f>
        <v>PSH</v>
      </c>
      <c r="I249">
        <f>Table1[[#This Row],[Beds HH w/ Children]]</f>
        <v>0</v>
      </c>
      <c r="J249">
        <f>Table1[[#This Row],[Units HH w/ Children]]</f>
        <v>0</v>
      </c>
      <c r="K249">
        <f>Table1[[#This Row],[Beds HH w/o Children]]</f>
        <v>8</v>
      </c>
      <c r="L249">
        <f>Table1[[#This Row],[Year-Round Beds]]</f>
        <v>8</v>
      </c>
      <c r="M249">
        <f>Table1[[#This Row],[O/V Beds]]</f>
        <v>0</v>
      </c>
      <c r="N249">
        <f>Table1[[#This Row],[Pit Count]]</f>
        <v>8</v>
      </c>
      <c r="O249">
        <f>Table1[[#This Row],[Total Beds]]</f>
        <v>8</v>
      </c>
      <c r="P249" t="str">
        <f>Table1[[#This Row],[HMIS Participating]]</f>
        <v>Yes</v>
      </c>
      <c r="Q249">
        <f>Table1[[#This Row],[Victim Service Provider]]</f>
        <v>0</v>
      </c>
      <c r="R249" t="str">
        <f>Table1[[#This Row],[Target Population]]</f>
        <v>NA</v>
      </c>
      <c r="S249">
        <f>Table1[[#This Row],[federalFundingOtherSpecify]]</f>
        <v>0</v>
      </c>
      <c r="T249">
        <f>Table1[[#This Row],[Bed Type]]</f>
        <v>0</v>
      </c>
      <c r="U249" t="str">
        <f>Table1[[#This Row],[address1]]</f>
        <v>403 W Makepeace St.</v>
      </c>
      <c r="V249">
        <f>Table1[[#This Row],[address2]]</f>
        <v>0</v>
      </c>
      <c r="W249" t="str">
        <f>Table1[[#This Row],[city]]</f>
        <v>Sanford</v>
      </c>
      <c r="X249" t="str">
        <f>Table1[[#This Row],[state]]</f>
        <v>NC</v>
      </c>
      <c r="Y249">
        <f>Table1[[#This Row],[zip]]</f>
        <v>27330</v>
      </c>
      <c r="Z249">
        <f>Table1[[#This Row],[Total Seasonal Beds]]</f>
        <v>0</v>
      </c>
    </row>
    <row r="250" spans="2:26" x14ac:dyDescent="0.35">
      <c r="B250" t="str">
        <f>Table1[[#This Row],[CoC]]</f>
        <v>North Carolina Balance of State CoC</v>
      </c>
      <c r="C250" t="str">
        <f>_xlfn.XLOOKUP(Table2[[#This Row],[HMIS Project ID]],'region ref'!A:A,'region ref'!C:C,"",0)</f>
        <v>Region 11</v>
      </c>
      <c r="D250">
        <f>_xlfn.XLOOKUP(Table2[[#This Row],[HMIS Project ID]],'region ref'!A:A,'region ref'!B:B,"",0)</f>
        <v>0</v>
      </c>
      <c r="E250" t="str">
        <f>Table1[[#This Row],[Organization Name]]</f>
        <v>River City Community Development Corporation - Pasquotank County</v>
      </c>
      <c r="F250" t="str">
        <f>Table1[[#This Row],[Project Name]]</f>
        <v>River City Community Development Corporation - Pasquotank County - Hotel/ Motel - ES - NCCF</v>
      </c>
      <c r="G250">
        <f>Table1[[#This Row],[HMIS Project ID]]</f>
        <v>20622</v>
      </c>
      <c r="H250" t="str">
        <f>Table1[[#This Row],[Project Type]]</f>
        <v>ES</v>
      </c>
      <c r="I250">
        <f>Table1[[#This Row],[Beds HH w/ Children]]</f>
        <v>0</v>
      </c>
      <c r="J250">
        <f>Table1[[#This Row],[Units HH w/ Children]]</f>
        <v>0</v>
      </c>
      <c r="K250">
        <f>Table1[[#This Row],[Beds HH w/o Children]]</f>
        <v>0</v>
      </c>
      <c r="L250">
        <f>Table1[[#This Row],[Year-Round Beds]]</f>
        <v>0</v>
      </c>
      <c r="M250">
        <f>Table1[[#This Row],[O/V Beds]]</f>
        <v>18</v>
      </c>
      <c r="N250">
        <f>Table1[[#This Row],[Pit Count]]</f>
        <v>8</v>
      </c>
      <c r="O250">
        <f>Table1[[#This Row],[Total Beds]]</f>
        <v>18</v>
      </c>
      <c r="P250" t="str">
        <f>Table1[[#This Row],[HMIS Participating]]</f>
        <v>Yes</v>
      </c>
      <c r="Q250">
        <f>Table1[[#This Row],[Victim Service Provider]]</f>
        <v>0</v>
      </c>
      <c r="R250" t="str">
        <f>Table1[[#This Row],[Target Population]]</f>
        <v>NA</v>
      </c>
      <c r="S250">
        <f>Table1[[#This Row],[federalFundingOtherSpecify]]</f>
        <v>0</v>
      </c>
      <c r="T250" t="str">
        <f>Table1[[#This Row],[Bed Type]]</f>
        <v>Voucher</v>
      </c>
      <c r="U250" t="str">
        <f>Table1[[#This Row],[address1]]</f>
        <v>501 E Main St</v>
      </c>
      <c r="V250">
        <f>Table1[[#This Row],[address2]]</f>
        <v>0</v>
      </c>
      <c r="W250" t="str">
        <f>Table1[[#This Row],[city]]</f>
        <v>Elizabeth City</v>
      </c>
      <c r="X250" t="str">
        <f>Table1[[#This Row],[state]]</f>
        <v>NC</v>
      </c>
      <c r="Y250">
        <f>Table1[[#This Row],[zip]]</f>
        <v>27909</v>
      </c>
      <c r="Z250">
        <f>Table1[[#This Row],[Total Seasonal Beds]]</f>
        <v>0</v>
      </c>
    </row>
    <row r="251" spans="2:26" x14ac:dyDescent="0.35">
      <c r="B251" t="str">
        <f>Table1[[#This Row],[CoC]]</f>
        <v>North Carolina Balance of State CoC</v>
      </c>
      <c r="C251" t="str">
        <f>_xlfn.XLOOKUP(Table2[[#This Row],[HMIS Project ID]],'region ref'!A:A,'region ref'!C:C,"",0)</f>
        <v>Region 06</v>
      </c>
      <c r="D251">
        <f>_xlfn.XLOOKUP(Table2[[#This Row],[HMIS Project ID]],'region ref'!A:A,'region ref'!B:B,"",0)</f>
        <v>0</v>
      </c>
      <c r="E251" t="str">
        <f>Table1[[#This Row],[Organization Name]]</f>
        <v>Salvation Army of Chatham - Chatham County</v>
      </c>
      <c r="F251" t="str">
        <f>Table1[[#This Row],[Project Name]]</f>
        <v>Salvation Army of Chatham - Chatham County - Pathway to Success - RRH - Private</v>
      </c>
      <c r="G251">
        <f>Table1[[#This Row],[HMIS Project ID]]</f>
        <v>20623</v>
      </c>
      <c r="H251" t="str">
        <f>Table1[[#This Row],[Project Type]]</f>
        <v>RRH</v>
      </c>
      <c r="I251">
        <f>Table1[[#This Row],[Beds HH w/ Children]]</f>
        <v>0</v>
      </c>
      <c r="J251">
        <f>Table1[[#This Row],[Units HH w/ Children]]</f>
        <v>0</v>
      </c>
      <c r="K251">
        <f>Table1[[#This Row],[Beds HH w/o Children]]</f>
        <v>0</v>
      </c>
      <c r="L251">
        <f>Table1[[#This Row],[Year-Round Beds]]</f>
        <v>0</v>
      </c>
      <c r="M251">
        <f>Table1[[#This Row],[O/V Beds]]</f>
        <v>0</v>
      </c>
      <c r="N251">
        <f>Table1[[#This Row],[Pit Count]]</f>
        <v>0</v>
      </c>
      <c r="O251">
        <f>Table1[[#This Row],[Total Beds]]</f>
        <v>0</v>
      </c>
      <c r="P251" t="str">
        <f>Table1[[#This Row],[HMIS Participating]]</f>
        <v>Yes</v>
      </c>
      <c r="Q251">
        <f>Table1[[#This Row],[Victim Service Provider]]</f>
        <v>0</v>
      </c>
      <c r="R251" t="str">
        <f>Table1[[#This Row],[Target Population]]</f>
        <v>NA</v>
      </c>
      <c r="S251">
        <f>Table1[[#This Row],[federalFundingOtherSpecify]]</f>
        <v>0</v>
      </c>
      <c r="T251">
        <f>Table1[[#This Row],[Bed Type]]</f>
        <v>0</v>
      </c>
      <c r="U251" t="str">
        <f>Table1[[#This Row],[address1]]</f>
        <v>PO Box 752</v>
      </c>
      <c r="V251">
        <f>Table1[[#This Row],[address2]]</f>
        <v>0</v>
      </c>
      <c r="W251" t="str">
        <f>Table1[[#This Row],[city]]</f>
        <v>Pittsboro</v>
      </c>
      <c r="X251" t="str">
        <f>Table1[[#This Row],[state]]</f>
        <v>NC</v>
      </c>
      <c r="Y251">
        <f>Table1[[#This Row],[zip]]</f>
        <v>27344</v>
      </c>
      <c r="Z251">
        <f>Table1[[#This Row],[Total Seasonal Beds]]</f>
        <v>0</v>
      </c>
    </row>
    <row r="252" spans="2:26" x14ac:dyDescent="0.35">
      <c r="B252" t="str">
        <f>Table1[[#This Row],[CoC]]</f>
        <v>North Carolina Balance of State CoC</v>
      </c>
      <c r="C252" t="str">
        <f>_xlfn.XLOOKUP(Table2[[#This Row],[HMIS Project ID]],'region ref'!A:A,'region ref'!C:C,"",0)</f>
        <v>Region 03</v>
      </c>
      <c r="D252">
        <f>_xlfn.XLOOKUP(Table2[[#This Row],[HMIS Project ID]],'region ref'!A:A,'region ref'!B:B,"",0)</f>
        <v>0</v>
      </c>
      <c r="E252" t="str">
        <f>Table1[[#This Row],[Organization Name]]</f>
        <v>NCORR - Multiple BoS Counties</v>
      </c>
      <c r="F252" t="str">
        <f>Table1[[#This Row],[Project Name]]</f>
        <v>NCORR - Region 1 - HERE in Jackson - PSH - Unsheltered CoC</v>
      </c>
      <c r="G252">
        <f>Table1[[#This Row],[HMIS Project ID]]</f>
        <v>20640</v>
      </c>
      <c r="H252" t="str">
        <f>Table1[[#This Row],[Project Type]]</f>
        <v>PSH</v>
      </c>
      <c r="I252">
        <f>Table1[[#This Row],[Beds HH w/ Children]]</f>
        <v>5</v>
      </c>
      <c r="J252">
        <f>Table1[[#This Row],[Units HH w/ Children]]</f>
        <v>1</v>
      </c>
      <c r="K252">
        <f>Table1[[#This Row],[Beds HH w/o Children]]</f>
        <v>2</v>
      </c>
      <c r="L252">
        <f>Table1[[#This Row],[Year-Round Beds]]</f>
        <v>7</v>
      </c>
      <c r="M252">
        <f>Table1[[#This Row],[O/V Beds]]</f>
        <v>0</v>
      </c>
      <c r="N252">
        <f>Table1[[#This Row],[Pit Count]]</f>
        <v>7</v>
      </c>
      <c r="O252">
        <f>Table1[[#This Row],[Total Beds]]</f>
        <v>7</v>
      </c>
      <c r="P252" t="str">
        <f>Table1[[#This Row],[HMIS Participating]]</f>
        <v>Yes</v>
      </c>
      <c r="Q252">
        <f>Table1[[#This Row],[Victim Service Provider]]</f>
        <v>0</v>
      </c>
      <c r="R252" t="str">
        <f>Table1[[#This Row],[Target Population]]</f>
        <v>NA</v>
      </c>
      <c r="S252">
        <f>Table1[[#This Row],[federalFundingOtherSpecify]]</f>
        <v>0</v>
      </c>
      <c r="T252">
        <f>Table1[[#This Row],[Bed Type]]</f>
        <v>0</v>
      </c>
      <c r="U252" t="str">
        <f>Table1[[#This Row],[address1]]</f>
        <v>563 W Main St STE 2</v>
      </c>
      <c r="V252">
        <f>Table1[[#This Row],[address2]]</f>
        <v>0</v>
      </c>
      <c r="W252" t="str">
        <f>Table1[[#This Row],[city]]</f>
        <v>Sylva</v>
      </c>
      <c r="X252" t="str">
        <f>Table1[[#This Row],[state]]</f>
        <v>NC</v>
      </c>
      <c r="Y252">
        <f>Table1[[#This Row],[zip]]</f>
        <v>28786</v>
      </c>
      <c r="Z252">
        <f>Table1[[#This Row],[Total Seasonal Beds]]</f>
        <v>0</v>
      </c>
    </row>
    <row r="253" spans="2:26" x14ac:dyDescent="0.35">
      <c r="B253" t="str">
        <f>Table1[[#This Row],[CoC]]</f>
        <v>North Carolina Balance of State CoC</v>
      </c>
      <c r="C253" t="str">
        <f>_xlfn.XLOOKUP(Table2[[#This Row],[HMIS Project ID]],'region ref'!A:A,'region ref'!C:C,"",0)</f>
        <v>Region 04</v>
      </c>
      <c r="D253">
        <f>_xlfn.XLOOKUP(Table2[[#This Row],[HMIS Project ID]],'region ref'!A:A,'region ref'!B:B,"",0)</f>
        <v>0</v>
      </c>
      <c r="E253" t="str">
        <f>Table1[[#This Row],[Organization Name]]</f>
        <v>NCORR - Multiple BoS Counties</v>
      </c>
      <c r="F253" t="str">
        <f>Table1[[#This Row],[Project Name]]</f>
        <v>NCORR - Region 1 - HERE in Jackson - RRH - Rural CoC</v>
      </c>
      <c r="G253">
        <f>Table1[[#This Row],[HMIS Project ID]]</f>
        <v>20641</v>
      </c>
      <c r="H253" t="str">
        <f>Table1[[#This Row],[Project Type]]</f>
        <v>RRH</v>
      </c>
      <c r="I253">
        <f>Table1[[#This Row],[Beds HH w/ Children]]</f>
        <v>19</v>
      </c>
      <c r="J253">
        <f>Table1[[#This Row],[Units HH w/ Children]]</f>
        <v>4</v>
      </c>
      <c r="K253">
        <f>Table1[[#This Row],[Beds HH w/o Children]]</f>
        <v>21</v>
      </c>
      <c r="L253">
        <f>Table1[[#This Row],[Year-Round Beds]]</f>
        <v>40</v>
      </c>
      <c r="M253">
        <f>Table1[[#This Row],[O/V Beds]]</f>
        <v>0</v>
      </c>
      <c r="N253">
        <f>Table1[[#This Row],[Pit Count]]</f>
        <v>40</v>
      </c>
      <c r="O253">
        <f>Table1[[#This Row],[Total Beds]]</f>
        <v>40</v>
      </c>
      <c r="P253" t="str">
        <f>Table1[[#This Row],[HMIS Participating]]</f>
        <v>Yes</v>
      </c>
      <c r="Q253">
        <f>Table1[[#This Row],[Victim Service Provider]]</f>
        <v>0</v>
      </c>
      <c r="R253" t="str">
        <f>Table1[[#This Row],[Target Population]]</f>
        <v>NA</v>
      </c>
      <c r="S253">
        <f>Table1[[#This Row],[federalFundingOtherSpecify]]</f>
        <v>0</v>
      </c>
      <c r="T253">
        <f>Table1[[#This Row],[Bed Type]]</f>
        <v>0</v>
      </c>
      <c r="U253" t="str">
        <f>Table1[[#This Row],[address1]]</f>
        <v>563 W Main St STE 2</v>
      </c>
      <c r="V253">
        <f>Table1[[#This Row],[address2]]</f>
        <v>0</v>
      </c>
      <c r="W253" t="str">
        <f>Table1[[#This Row],[city]]</f>
        <v>Sylva</v>
      </c>
      <c r="X253" t="str">
        <f>Table1[[#This Row],[state]]</f>
        <v>NC</v>
      </c>
      <c r="Y253">
        <f>Table1[[#This Row],[zip]]</f>
        <v>28786</v>
      </c>
      <c r="Z253">
        <f>Table1[[#This Row],[Total Seasonal Beds]]</f>
        <v>0</v>
      </c>
    </row>
    <row r="254" spans="2:26" x14ac:dyDescent="0.35">
      <c r="B254" t="str">
        <f>Table1[[#This Row],[CoC]]</f>
        <v>North Carolina Balance of State CoC</v>
      </c>
      <c r="C254" t="str">
        <f>_xlfn.XLOOKUP(Table2[[#This Row],[HMIS Project ID]],'region ref'!A:A,'region ref'!C:C,"",0)</f>
        <v>Region 05</v>
      </c>
      <c r="D254">
        <f>_xlfn.XLOOKUP(Table2[[#This Row],[HMIS Project ID]],'region ref'!A:A,'region ref'!B:B,"",0)</f>
        <v>0</v>
      </c>
      <c r="E254" t="str">
        <f>Table1[[#This Row],[Organization Name]]</f>
        <v>NCORR - Multiple BoS Counties</v>
      </c>
      <c r="F254" t="str">
        <f>Table1[[#This Row],[Project Name]]</f>
        <v>NCORR - Region 1 - HERE in Jackson - RRH - Unsheltered CoC</v>
      </c>
      <c r="G254">
        <f>Table1[[#This Row],[HMIS Project ID]]</f>
        <v>20642</v>
      </c>
      <c r="H254" t="str">
        <f>Table1[[#This Row],[Project Type]]</f>
        <v>RRH</v>
      </c>
      <c r="I254">
        <f>Table1[[#This Row],[Beds HH w/ Children]]</f>
        <v>2</v>
      </c>
      <c r="J254">
        <f>Table1[[#This Row],[Units HH w/ Children]]</f>
        <v>1</v>
      </c>
      <c r="K254">
        <f>Table1[[#This Row],[Beds HH w/o Children]]</f>
        <v>22</v>
      </c>
      <c r="L254">
        <f>Table1[[#This Row],[Year-Round Beds]]</f>
        <v>24</v>
      </c>
      <c r="M254">
        <f>Table1[[#This Row],[O/V Beds]]</f>
        <v>0</v>
      </c>
      <c r="N254">
        <f>Table1[[#This Row],[Pit Count]]</f>
        <v>24</v>
      </c>
      <c r="O254">
        <f>Table1[[#This Row],[Total Beds]]</f>
        <v>24</v>
      </c>
      <c r="P254" t="str">
        <f>Table1[[#This Row],[HMIS Participating]]</f>
        <v>Yes</v>
      </c>
      <c r="Q254">
        <f>Table1[[#This Row],[Victim Service Provider]]</f>
        <v>0</v>
      </c>
      <c r="R254" t="str">
        <f>Table1[[#This Row],[Target Population]]</f>
        <v>NA</v>
      </c>
      <c r="S254">
        <f>Table1[[#This Row],[federalFundingOtherSpecify]]</f>
        <v>0</v>
      </c>
      <c r="T254">
        <f>Table1[[#This Row],[Bed Type]]</f>
        <v>0</v>
      </c>
      <c r="U254" t="str">
        <f>Table1[[#This Row],[address1]]</f>
        <v>563 W Main St STE 2</v>
      </c>
      <c r="V254">
        <f>Table1[[#This Row],[address2]]</f>
        <v>0</v>
      </c>
      <c r="W254" t="str">
        <f>Table1[[#This Row],[city]]</f>
        <v>Sylva</v>
      </c>
      <c r="X254" t="str">
        <f>Table1[[#This Row],[state]]</f>
        <v>NC</v>
      </c>
      <c r="Y254">
        <f>Table1[[#This Row],[zip]]</f>
        <v>28786</v>
      </c>
      <c r="Z254">
        <f>Table1[[#This Row],[Total Seasonal Beds]]</f>
        <v>0</v>
      </c>
    </row>
    <row r="255" spans="2:26" x14ac:dyDescent="0.35">
      <c r="B255" t="str">
        <f>Table1[[#This Row],[CoC]]</f>
        <v>North Carolina Balance of State CoC</v>
      </c>
      <c r="C255" t="str">
        <f>_xlfn.XLOOKUP(Table2[[#This Row],[HMIS Project ID]],'region ref'!A:A,'region ref'!C:C,"",0)</f>
        <v>Region 05</v>
      </c>
      <c r="D255">
        <f>_xlfn.XLOOKUP(Table2[[#This Row],[HMIS Project ID]],'region ref'!A:A,'region ref'!B:B,"",0)</f>
        <v>0</v>
      </c>
      <c r="E255" t="str">
        <f>Table1[[#This Row],[Organization Name]]</f>
        <v>NCORR - Multiple BoS Counties</v>
      </c>
      <c r="F255" t="str">
        <f>Table1[[#This Row],[Project Name]]</f>
        <v>NCORR - Region 5 - Brick Capital - RRH - Unsheltered CoC</v>
      </c>
      <c r="G255">
        <f>Table1[[#This Row],[HMIS Project ID]]</f>
        <v>20646</v>
      </c>
      <c r="H255" t="str">
        <f>Table1[[#This Row],[Project Type]]</f>
        <v>RRH</v>
      </c>
      <c r="I255">
        <f>Table1[[#This Row],[Beds HH w/ Children]]</f>
        <v>69</v>
      </c>
      <c r="J255">
        <f>Table1[[#This Row],[Units HH w/ Children]]</f>
        <v>22</v>
      </c>
      <c r="K255">
        <f>Table1[[#This Row],[Beds HH w/o Children]]</f>
        <v>10</v>
      </c>
      <c r="L255">
        <f>Table1[[#This Row],[Year-Round Beds]]</f>
        <v>79</v>
      </c>
      <c r="M255">
        <f>Table1[[#This Row],[O/V Beds]]</f>
        <v>0</v>
      </c>
      <c r="N255">
        <f>Table1[[#This Row],[Pit Count]]</f>
        <v>79</v>
      </c>
      <c r="O255">
        <f>Table1[[#This Row],[Total Beds]]</f>
        <v>79</v>
      </c>
      <c r="P255" t="str">
        <f>Table1[[#This Row],[HMIS Participating]]</f>
        <v>Yes</v>
      </c>
      <c r="Q255">
        <f>Table1[[#This Row],[Victim Service Provider]]</f>
        <v>0</v>
      </c>
      <c r="R255" t="str">
        <f>Table1[[#This Row],[Target Population]]</f>
        <v>NA</v>
      </c>
      <c r="S255">
        <f>Table1[[#This Row],[federalFundingOtherSpecify]]</f>
        <v>0</v>
      </c>
      <c r="T255">
        <f>Table1[[#This Row],[Bed Type]]</f>
        <v>0</v>
      </c>
      <c r="U255" t="str">
        <f>Table1[[#This Row],[address1]]</f>
        <v>822 S Horner Blvd</v>
      </c>
      <c r="V255">
        <f>Table1[[#This Row],[address2]]</f>
        <v>0</v>
      </c>
      <c r="W255" t="str">
        <f>Table1[[#This Row],[city]]</f>
        <v>Sanford</v>
      </c>
      <c r="X255" t="str">
        <f>Table1[[#This Row],[state]]</f>
        <v>NC</v>
      </c>
      <c r="Y255">
        <f>Table1[[#This Row],[zip]]</f>
        <v>27292</v>
      </c>
      <c r="Z255">
        <f>Table1[[#This Row],[Total Seasonal Beds]]</f>
        <v>0</v>
      </c>
    </row>
    <row r="256" spans="2:26" x14ac:dyDescent="0.35">
      <c r="B256" t="str">
        <f>Table1[[#This Row],[CoC]]</f>
        <v>North Carolina Balance of State CoC</v>
      </c>
      <c r="C256" t="str">
        <f>_xlfn.XLOOKUP(Table2[[#This Row],[HMIS Project ID]],'region ref'!A:A,'region ref'!C:C,"",0)</f>
        <v>Region 04</v>
      </c>
      <c r="D256">
        <f>_xlfn.XLOOKUP(Table2[[#This Row],[HMIS Project ID]],'region ref'!A:A,'region ref'!B:B,"",0)</f>
        <v>0</v>
      </c>
      <c r="E256" t="str">
        <f>Table1[[#This Row],[Organization Name]]</f>
        <v>NCORR - Multiple BoS Counties</v>
      </c>
      <c r="F256" t="str">
        <f>Table1[[#This Row],[Project Name]]</f>
        <v>NCORR - Region 4 - Diakonos - RRH - Rural CoC</v>
      </c>
      <c r="G256">
        <f>Table1[[#This Row],[HMIS Project ID]]</f>
        <v>20648</v>
      </c>
      <c r="H256" t="str">
        <f>Table1[[#This Row],[Project Type]]</f>
        <v>RRH</v>
      </c>
      <c r="I256">
        <f>Table1[[#This Row],[Beds HH w/ Children]]</f>
        <v>32</v>
      </c>
      <c r="J256">
        <f>Table1[[#This Row],[Units HH w/ Children]]</f>
        <v>9</v>
      </c>
      <c r="K256">
        <f>Table1[[#This Row],[Beds HH w/o Children]]</f>
        <v>16</v>
      </c>
      <c r="L256">
        <f>Table1[[#This Row],[Year-Round Beds]]</f>
        <v>48</v>
      </c>
      <c r="M256">
        <f>Table1[[#This Row],[O/V Beds]]</f>
        <v>0</v>
      </c>
      <c r="N256">
        <f>Table1[[#This Row],[Pit Count]]</f>
        <v>48</v>
      </c>
      <c r="O256">
        <f>Table1[[#This Row],[Total Beds]]</f>
        <v>48</v>
      </c>
      <c r="P256" t="str">
        <f>Table1[[#This Row],[HMIS Participating]]</f>
        <v>Yes</v>
      </c>
      <c r="Q256">
        <f>Table1[[#This Row],[Victim Service Provider]]</f>
        <v>0</v>
      </c>
      <c r="R256" t="str">
        <f>Table1[[#This Row],[Target Population]]</f>
        <v>NA</v>
      </c>
      <c r="S256">
        <f>Table1[[#This Row],[federalFundingOtherSpecify]]</f>
        <v>0</v>
      </c>
      <c r="T256">
        <f>Table1[[#This Row],[Bed Type]]</f>
        <v>0</v>
      </c>
      <c r="U256" t="str">
        <f>Table1[[#This Row],[address1]]</f>
        <v>1421 Fifth St</v>
      </c>
      <c r="V256">
        <f>Table1[[#This Row],[address2]]</f>
        <v>0</v>
      </c>
      <c r="W256" t="str">
        <f>Table1[[#This Row],[city]]</f>
        <v>Statesville</v>
      </c>
      <c r="X256" t="str">
        <f>Table1[[#This Row],[state]]</f>
        <v>NC</v>
      </c>
      <c r="Y256">
        <f>Table1[[#This Row],[zip]]</f>
        <v>28687</v>
      </c>
      <c r="Z256">
        <f>Table1[[#This Row],[Total Seasonal Beds]]</f>
        <v>0</v>
      </c>
    </row>
    <row r="257" spans="2:26" x14ac:dyDescent="0.35">
      <c r="B257" t="str">
        <f>Table1[[#This Row],[CoC]]</f>
        <v>North Carolina Balance of State CoC</v>
      </c>
      <c r="C257" t="str">
        <f>_xlfn.XLOOKUP(Table2[[#This Row],[HMIS Project ID]],'region ref'!A:A,'region ref'!C:C,"",0)</f>
        <v>Region 04</v>
      </c>
      <c r="D257">
        <f>_xlfn.XLOOKUP(Table2[[#This Row],[HMIS Project ID]],'region ref'!A:A,'region ref'!B:B,"",0)</f>
        <v>0</v>
      </c>
      <c r="E257" t="str">
        <f>Table1[[#This Row],[Organization Name]]</f>
        <v>NCORR - Multiple BoS Counties</v>
      </c>
      <c r="F257" t="str">
        <f>Table1[[#This Row],[Project Name]]</f>
        <v>NCORR - Region 4 - Diakonos - RRH - Unsheltered CoC</v>
      </c>
      <c r="G257">
        <f>Table1[[#This Row],[HMIS Project ID]]</f>
        <v>20651</v>
      </c>
      <c r="H257" t="str">
        <f>Table1[[#This Row],[Project Type]]</f>
        <v>RRH</v>
      </c>
      <c r="I257">
        <f>Table1[[#This Row],[Beds HH w/ Children]]</f>
        <v>5</v>
      </c>
      <c r="J257">
        <f>Table1[[#This Row],[Units HH w/ Children]]</f>
        <v>1</v>
      </c>
      <c r="K257">
        <f>Table1[[#This Row],[Beds HH w/o Children]]</f>
        <v>18</v>
      </c>
      <c r="L257">
        <f>Table1[[#This Row],[Year-Round Beds]]</f>
        <v>23</v>
      </c>
      <c r="M257">
        <f>Table1[[#This Row],[O/V Beds]]</f>
        <v>0</v>
      </c>
      <c r="N257">
        <f>Table1[[#This Row],[Pit Count]]</f>
        <v>23</v>
      </c>
      <c r="O257">
        <f>Table1[[#This Row],[Total Beds]]</f>
        <v>23</v>
      </c>
      <c r="P257" t="str">
        <f>Table1[[#This Row],[HMIS Participating]]</f>
        <v>Yes</v>
      </c>
      <c r="Q257">
        <f>Table1[[#This Row],[Victim Service Provider]]</f>
        <v>0</v>
      </c>
      <c r="R257" t="str">
        <f>Table1[[#This Row],[Target Population]]</f>
        <v>NA</v>
      </c>
      <c r="S257">
        <f>Table1[[#This Row],[federalFundingOtherSpecify]]</f>
        <v>0</v>
      </c>
      <c r="T257">
        <f>Table1[[#This Row],[Bed Type]]</f>
        <v>0</v>
      </c>
      <c r="U257" t="str">
        <f>Table1[[#This Row],[address1]]</f>
        <v>1421 Fifth Street</v>
      </c>
      <c r="V257">
        <f>Table1[[#This Row],[address2]]</f>
        <v>0</v>
      </c>
      <c r="W257" t="str">
        <f>Table1[[#This Row],[city]]</f>
        <v>Statesville</v>
      </c>
      <c r="X257" t="str">
        <f>Table1[[#This Row],[state]]</f>
        <v>NC</v>
      </c>
      <c r="Y257">
        <f>Table1[[#This Row],[zip]]</f>
        <v>28677</v>
      </c>
      <c r="Z257">
        <f>Table1[[#This Row],[Total Seasonal Beds]]</f>
        <v>0</v>
      </c>
    </row>
    <row r="258" spans="2:26" x14ac:dyDescent="0.35">
      <c r="B258" t="str">
        <f>Table1[[#This Row],[CoC]]</f>
        <v>North Carolina Balance of State CoC</v>
      </c>
      <c r="C258" t="str">
        <f>_xlfn.XLOOKUP(Table2[[#This Row],[HMIS Project ID]],'region ref'!A:A,'region ref'!C:C,"",0)</f>
        <v>Region 05</v>
      </c>
      <c r="D258">
        <f>_xlfn.XLOOKUP(Table2[[#This Row],[HMIS Project ID]],'region ref'!A:A,'region ref'!B:B,"",0)</f>
        <v>0</v>
      </c>
      <c r="E258" t="str">
        <f>Table1[[#This Row],[Organization Name]]</f>
        <v>NCORR - Multiple BoS Counties</v>
      </c>
      <c r="F258" t="str">
        <f>Table1[[#This Row],[Project Name]]</f>
        <v>NCORR - Region 5 - Partners - RRH - Unsheltered CoC</v>
      </c>
      <c r="G258">
        <f>Table1[[#This Row],[HMIS Project ID]]</f>
        <v>20654</v>
      </c>
      <c r="H258" t="str">
        <f>Table1[[#This Row],[Project Type]]</f>
        <v>RRH</v>
      </c>
      <c r="I258">
        <f>Table1[[#This Row],[Beds HH w/ Children]]</f>
        <v>86</v>
      </c>
      <c r="J258">
        <f>Table1[[#This Row],[Units HH w/ Children]]</f>
        <v>22</v>
      </c>
      <c r="K258">
        <f>Table1[[#This Row],[Beds HH w/o Children]]</f>
        <v>21</v>
      </c>
      <c r="L258">
        <f>Table1[[#This Row],[Year-Round Beds]]</f>
        <v>107</v>
      </c>
      <c r="M258">
        <f>Table1[[#This Row],[O/V Beds]]</f>
        <v>0</v>
      </c>
      <c r="N258">
        <f>Table1[[#This Row],[Pit Count]]</f>
        <v>107</v>
      </c>
      <c r="O258">
        <f>Table1[[#This Row],[Total Beds]]</f>
        <v>107</v>
      </c>
      <c r="P258" t="str">
        <f>Table1[[#This Row],[HMIS Participating]]</f>
        <v>Yes</v>
      </c>
      <c r="Q258">
        <f>Table1[[#This Row],[Victim Service Provider]]</f>
        <v>0</v>
      </c>
      <c r="R258" t="str">
        <f>Table1[[#This Row],[Target Population]]</f>
        <v>NA</v>
      </c>
      <c r="S258">
        <f>Table1[[#This Row],[federalFundingOtherSpecify]]</f>
        <v>0</v>
      </c>
      <c r="T258">
        <f>Table1[[#This Row],[Bed Type]]</f>
        <v>0</v>
      </c>
      <c r="U258" t="str">
        <f>Table1[[#This Row],[address1]]</f>
        <v>1985 Tate Blvd. S.E. Suite 529</v>
      </c>
      <c r="V258">
        <f>Table1[[#This Row],[address2]]</f>
        <v>0</v>
      </c>
      <c r="W258" t="str">
        <f>Table1[[#This Row],[city]]</f>
        <v>Hickory</v>
      </c>
      <c r="X258" t="str">
        <f>Table1[[#This Row],[state]]</f>
        <v>NC</v>
      </c>
      <c r="Y258">
        <f>Table1[[#This Row],[zip]]</f>
        <v>28025</v>
      </c>
      <c r="Z258">
        <f>Table1[[#This Row],[Total Seasonal Beds]]</f>
        <v>0</v>
      </c>
    </row>
    <row r="259" spans="2:26" x14ac:dyDescent="0.35">
      <c r="B259" t="str">
        <f>Table1[[#This Row],[CoC]]</f>
        <v>North Carolina Balance of State CoC</v>
      </c>
      <c r="C259" t="str">
        <f>_xlfn.XLOOKUP(Table2[[#This Row],[HMIS Project ID]],'region ref'!A:A,'region ref'!C:C,"",0)</f>
        <v>Region 05</v>
      </c>
      <c r="D259">
        <f>_xlfn.XLOOKUP(Table2[[#This Row],[HMIS Project ID]],'region ref'!A:A,'region ref'!B:B,"",0)</f>
        <v>0</v>
      </c>
      <c r="E259" t="str">
        <f>Table1[[#This Row],[Organization Name]]</f>
        <v>NCORR - Multiple BoS Counties</v>
      </c>
      <c r="F259" t="str">
        <f>Table1[[#This Row],[Project Name]]</f>
        <v>NCORR - Region 5 - Partners - RRH - Rural CoC</v>
      </c>
      <c r="G259">
        <f>Table1[[#This Row],[HMIS Project ID]]</f>
        <v>20655</v>
      </c>
      <c r="H259" t="str">
        <f>Table1[[#This Row],[Project Type]]</f>
        <v>RRH</v>
      </c>
      <c r="I259">
        <f>Table1[[#This Row],[Beds HH w/ Children]]</f>
        <v>17</v>
      </c>
      <c r="J259">
        <f>Table1[[#This Row],[Units HH w/ Children]]</f>
        <v>6</v>
      </c>
      <c r="K259">
        <f>Table1[[#This Row],[Beds HH w/o Children]]</f>
        <v>18</v>
      </c>
      <c r="L259">
        <f>Table1[[#This Row],[Year-Round Beds]]</f>
        <v>35</v>
      </c>
      <c r="M259">
        <f>Table1[[#This Row],[O/V Beds]]</f>
        <v>0</v>
      </c>
      <c r="N259">
        <f>Table1[[#This Row],[Pit Count]]</f>
        <v>35</v>
      </c>
      <c r="O259">
        <f>Table1[[#This Row],[Total Beds]]</f>
        <v>35</v>
      </c>
      <c r="P259" t="str">
        <f>Table1[[#This Row],[HMIS Participating]]</f>
        <v>Yes</v>
      </c>
      <c r="Q259">
        <f>Table1[[#This Row],[Victim Service Provider]]</f>
        <v>0</v>
      </c>
      <c r="R259" t="str">
        <f>Table1[[#This Row],[Target Population]]</f>
        <v>NA</v>
      </c>
      <c r="S259">
        <f>Table1[[#This Row],[federalFundingOtherSpecify]]</f>
        <v>0</v>
      </c>
      <c r="T259">
        <f>Table1[[#This Row],[Bed Type]]</f>
        <v>0</v>
      </c>
      <c r="U259" t="str">
        <f>Table1[[#This Row],[address1]]</f>
        <v>1985 Tate Blvd. S.E. Suite 529</v>
      </c>
      <c r="V259">
        <f>Table1[[#This Row],[address2]]</f>
        <v>0</v>
      </c>
      <c r="W259" t="str">
        <f>Table1[[#This Row],[city]]</f>
        <v>Hickory</v>
      </c>
      <c r="X259" t="str">
        <f>Table1[[#This Row],[state]]</f>
        <v>NC</v>
      </c>
      <c r="Y259">
        <f>Table1[[#This Row],[zip]]</f>
        <v>28001</v>
      </c>
      <c r="Z259">
        <f>Table1[[#This Row],[Total Seasonal Beds]]</f>
        <v>0</v>
      </c>
    </row>
    <row r="260" spans="2:26" x14ac:dyDescent="0.35">
      <c r="B260" t="str">
        <f>Table1[[#This Row],[CoC]]</f>
        <v>North Carolina Balance of State CoC</v>
      </c>
      <c r="C260" t="str">
        <f>_xlfn.XLOOKUP(Table2[[#This Row],[HMIS Project ID]],'region ref'!A:A,'region ref'!C:C,"",0)</f>
        <v>Region 08</v>
      </c>
      <c r="D260">
        <f>_xlfn.XLOOKUP(Table2[[#This Row],[HMIS Project ID]],'region ref'!A:A,'region ref'!B:B,"",0)</f>
        <v>0</v>
      </c>
      <c r="E260" t="str">
        <f>Table1[[#This Row],[Organization Name]]</f>
        <v>NCORR - Multiple BoS Counties</v>
      </c>
      <c r="F260" t="str">
        <f>Table1[[#This Row],[Project Name]]</f>
        <v>NCORR - Region 8 - Brick Capital - RRH - Rural CoC</v>
      </c>
      <c r="G260">
        <f>Table1[[#This Row],[HMIS Project ID]]</f>
        <v>20657</v>
      </c>
      <c r="H260" t="str">
        <f>Table1[[#This Row],[Project Type]]</f>
        <v>RRH</v>
      </c>
      <c r="I260">
        <f>Table1[[#This Row],[Beds HH w/ Children]]</f>
        <v>11</v>
      </c>
      <c r="J260">
        <f>Table1[[#This Row],[Units HH w/ Children]]</f>
        <v>4</v>
      </c>
      <c r="K260">
        <f>Table1[[#This Row],[Beds HH w/o Children]]</f>
        <v>1</v>
      </c>
      <c r="L260">
        <f>Table1[[#This Row],[Year-Round Beds]]</f>
        <v>12</v>
      </c>
      <c r="M260">
        <f>Table1[[#This Row],[O/V Beds]]</f>
        <v>0</v>
      </c>
      <c r="N260">
        <f>Table1[[#This Row],[Pit Count]]</f>
        <v>12</v>
      </c>
      <c r="O260">
        <f>Table1[[#This Row],[Total Beds]]</f>
        <v>12</v>
      </c>
      <c r="P260" t="str">
        <f>Table1[[#This Row],[HMIS Participating]]</f>
        <v>Yes</v>
      </c>
      <c r="Q260">
        <f>Table1[[#This Row],[Victim Service Provider]]</f>
        <v>0</v>
      </c>
      <c r="R260" t="str">
        <f>Table1[[#This Row],[Target Population]]</f>
        <v>NA</v>
      </c>
      <c r="S260">
        <f>Table1[[#This Row],[federalFundingOtherSpecify]]</f>
        <v>0</v>
      </c>
      <c r="T260">
        <f>Table1[[#This Row],[Bed Type]]</f>
        <v>0</v>
      </c>
      <c r="U260" t="str">
        <f>Table1[[#This Row],[address1]]</f>
        <v>822 S Horner Blvd</v>
      </c>
      <c r="V260">
        <f>Table1[[#This Row],[address2]]</f>
        <v>0</v>
      </c>
      <c r="W260" t="str">
        <f>Table1[[#This Row],[city]]</f>
        <v>Sanford</v>
      </c>
      <c r="X260" t="str">
        <f>Table1[[#This Row],[state]]</f>
        <v>NC</v>
      </c>
      <c r="Y260">
        <f>Table1[[#This Row],[zip]]</f>
        <v>28358</v>
      </c>
      <c r="Z260">
        <f>Table1[[#This Row],[Total Seasonal Beds]]</f>
        <v>0</v>
      </c>
    </row>
    <row r="261" spans="2:26" x14ac:dyDescent="0.35">
      <c r="B261" t="str">
        <f>Table1[[#This Row],[CoC]]</f>
        <v>North Carolina Balance of State CoC</v>
      </c>
      <c r="C261" t="str">
        <f>_xlfn.XLOOKUP(Table2[[#This Row],[HMIS Project ID]],'region ref'!A:A,'region ref'!C:C,"",0)</f>
        <v>Region 08</v>
      </c>
      <c r="D261">
        <f>_xlfn.XLOOKUP(Table2[[#This Row],[HMIS Project ID]],'region ref'!A:A,'region ref'!B:B,"",0)</f>
        <v>0</v>
      </c>
      <c r="E261" t="str">
        <f>Table1[[#This Row],[Organization Name]]</f>
        <v>NCORR - Multiple BoS Counties</v>
      </c>
      <c r="F261" t="str">
        <f>Table1[[#This Row],[Project Name]]</f>
        <v>NCORR - Region 8 - Trillium - RRH - Rural CoC</v>
      </c>
      <c r="G261">
        <f>Table1[[#This Row],[HMIS Project ID]]</f>
        <v>20660</v>
      </c>
      <c r="H261" t="str">
        <f>Table1[[#This Row],[Project Type]]</f>
        <v>RRH</v>
      </c>
      <c r="I261">
        <f>Table1[[#This Row],[Beds HH w/ Children]]</f>
        <v>10</v>
      </c>
      <c r="J261">
        <f>Table1[[#This Row],[Units HH w/ Children]]</f>
        <v>3</v>
      </c>
      <c r="K261">
        <f>Table1[[#This Row],[Beds HH w/o Children]]</f>
        <v>19</v>
      </c>
      <c r="L261">
        <f>Table1[[#This Row],[Year-Round Beds]]</f>
        <v>29</v>
      </c>
      <c r="M261">
        <f>Table1[[#This Row],[O/V Beds]]</f>
        <v>0</v>
      </c>
      <c r="N261">
        <f>Table1[[#This Row],[Pit Count]]</f>
        <v>29</v>
      </c>
      <c r="O261">
        <f>Table1[[#This Row],[Total Beds]]</f>
        <v>29</v>
      </c>
      <c r="P261" t="str">
        <f>Table1[[#This Row],[HMIS Participating]]</f>
        <v>Yes</v>
      </c>
      <c r="Q261">
        <f>Table1[[#This Row],[Victim Service Provider]]</f>
        <v>0</v>
      </c>
      <c r="R261" t="str">
        <f>Table1[[#This Row],[Target Population]]</f>
        <v>NA</v>
      </c>
      <c r="S261">
        <f>Table1[[#This Row],[federalFundingOtherSpecify]]</f>
        <v>0</v>
      </c>
      <c r="T261">
        <f>Table1[[#This Row],[Bed Type]]</f>
        <v>0</v>
      </c>
      <c r="U261" t="str">
        <f>Table1[[#This Row],[address1]]</f>
        <v>201 West First Street</v>
      </c>
      <c r="V261">
        <f>Table1[[#This Row],[address2]]</f>
        <v>0</v>
      </c>
      <c r="W261" t="str">
        <f>Table1[[#This Row],[city]]</f>
        <v>Greenville</v>
      </c>
      <c r="X261" t="str">
        <f>Table1[[#This Row],[state]]</f>
        <v>NC</v>
      </c>
      <c r="Y261">
        <f>Table1[[#This Row],[zip]]</f>
        <v>28358</v>
      </c>
      <c r="Z261">
        <f>Table1[[#This Row],[Total Seasonal Beds]]</f>
        <v>0</v>
      </c>
    </row>
    <row r="262" spans="2:26" x14ac:dyDescent="0.35">
      <c r="B262" t="str">
        <f>Table1[[#This Row],[CoC]]</f>
        <v>North Carolina Balance of State CoC</v>
      </c>
      <c r="C262" t="s">
        <v>1337</v>
      </c>
      <c r="D262">
        <f>_xlfn.XLOOKUP(Table2[[#This Row],[HMIS Project ID]],'region ref'!A:A,'region ref'!B:B,"",0)</f>
        <v>0</v>
      </c>
      <c r="E262" t="str">
        <f>Table1[[#This Row],[Organization Name]]</f>
        <v>NCORR - Multiple BoS Counties</v>
      </c>
      <c r="F262" t="str">
        <f>Table1[[#This Row],[Project Name]]</f>
        <v>NCORR - Region 5 - Vaya - RRH - Unsheltered CoC</v>
      </c>
      <c r="G262">
        <f>Table1[[#This Row],[HMIS Project ID]]</f>
        <v>20667</v>
      </c>
      <c r="H262" t="str">
        <f>Table1[[#This Row],[Project Type]]</f>
        <v>RRH</v>
      </c>
      <c r="I262">
        <f>Table1[[#This Row],[Beds HH w/ Children]]</f>
        <v>0</v>
      </c>
      <c r="J262">
        <f>Table1[[#This Row],[Units HH w/ Children]]</f>
        <v>0</v>
      </c>
      <c r="K262">
        <f>Table1[[#This Row],[Beds HH w/o Children]]</f>
        <v>35</v>
      </c>
      <c r="L262">
        <f>Table1[[#This Row],[Year-Round Beds]]</f>
        <v>35</v>
      </c>
      <c r="M262">
        <f>Table1[[#This Row],[O/V Beds]]</f>
        <v>0</v>
      </c>
      <c r="N262">
        <f>Table1[[#This Row],[Pit Count]]</f>
        <v>35</v>
      </c>
      <c r="O262">
        <f>Table1[[#This Row],[Total Beds]]</f>
        <v>35</v>
      </c>
      <c r="P262" t="str">
        <f>Table1[[#This Row],[HMIS Participating]]</f>
        <v>Yes</v>
      </c>
      <c r="Q262">
        <f>Table1[[#This Row],[Victim Service Provider]]</f>
        <v>0</v>
      </c>
      <c r="R262" t="str">
        <f>Table1[[#This Row],[Target Population]]</f>
        <v>NA</v>
      </c>
      <c r="S262">
        <f>Table1[[#This Row],[federalFundingOtherSpecify]]</f>
        <v>0</v>
      </c>
      <c r="T262">
        <f>Table1[[#This Row],[Bed Type]]</f>
        <v>0</v>
      </c>
      <c r="U262" t="str">
        <f>Table1[[#This Row],[address1]]</f>
        <v>825 Wilkesboro Blvd.</v>
      </c>
      <c r="V262">
        <f>Table1[[#This Row],[address2]]</f>
        <v>0</v>
      </c>
      <c r="W262" t="str">
        <f>Table1[[#This Row],[city]]</f>
        <v>Lenoir</v>
      </c>
      <c r="X262" t="str">
        <f>Table1[[#This Row],[state]]</f>
        <v>NC</v>
      </c>
      <c r="Y262">
        <f>Table1[[#This Row],[zip]]</f>
        <v>28144</v>
      </c>
      <c r="Z262">
        <f>Table1[[#This Row],[Total Seasonal Beds]]</f>
        <v>0</v>
      </c>
    </row>
    <row r="263" spans="2:26" x14ac:dyDescent="0.35">
      <c r="B263" t="str">
        <f>Table1[[#This Row],[CoC]]</f>
        <v>North Carolina Balance of State CoC</v>
      </c>
      <c r="C263" t="str">
        <f>_xlfn.XLOOKUP(Table2[[#This Row],[HMIS Project ID]],'region ref'!A:A,'region ref'!C:C,"",0)</f>
        <v>Region 02</v>
      </c>
      <c r="D263">
        <f>_xlfn.XLOOKUP(Table2[[#This Row],[HMIS Project ID]],'region ref'!A:A,'region ref'!B:B,"",0)</f>
        <v>0</v>
      </c>
      <c r="E263" t="str">
        <f>Table1[[#This Row],[Organization Name]]</f>
        <v>NCORR - Multiple BoS Counties</v>
      </c>
      <c r="F263" t="str">
        <f>Table1[[#This Row],[Project Name]]</f>
        <v>NCORR - Region 2 - Thrive - RRH - Rural CoC</v>
      </c>
      <c r="G263">
        <f>Table1[[#This Row],[HMIS Project ID]]</f>
        <v>20669</v>
      </c>
      <c r="H263" t="str">
        <f>Table1[[#This Row],[Project Type]]</f>
        <v>RRH</v>
      </c>
      <c r="I263">
        <f>Table1[[#This Row],[Beds HH w/ Children]]</f>
        <v>11</v>
      </c>
      <c r="J263">
        <f>Table1[[#This Row],[Units HH w/ Children]]</f>
        <v>3</v>
      </c>
      <c r="K263">
        <f>Table1[[#This Row],[Beds HH w/o Children]]</f>
        <v>6</v>
      </c>
      <c r="L263">
        <f>Table1[[#This Row],[Year-Round Beds]]</f>
        <v>17</v>
      </c>
      <c r="M263">
        <f>Table1[[#This Row],[O/V Beds]]</f>
        <v>0</v>
      </c>
      <c r="N263">
        <f>Table1[[#This Row],[Pit Count]]</f>
        <v>17</v>
      </c>
      <c r="O263">
        <f>Table1[[#This Row],[Total Beds]]</f>
        <v>17</v>
      </c>
      <c r="P263" t="str">
        <f>Table1[[#This Row],[HMIS Participating]]</f>
        <v>Yes</v>
      </c>
      <c r="Q263">
        <f>Table1[[#This Row],[Victim Service Provider]]</f>
        <v>0</v>
      </c>
      <c r="R263" t="str">
        <f>Table1[[#This Row],[Target Population]]</f>
        <v>NA</v>
      </c>
      <c r="S263">
        <f>Table1[[#This Row],[federalFundingOtherSpecify]]</f>
        <v>0</v>
      </c>
      <c r="T263">
        <f>Table1[[#This Row],[Bed Type]]</f>
        <v>0</v>
      </c>
      <c r="U263" t="str">
        <f>Table1[[#This Row],[address1]]</f>
        <v>218 West Allen Street</v>
      </c>
      <c r="V263">
        <f>Table1[[#This Row],[address2]]</f>
        <v>0</v>
      </c>
      <c r="W263" t="str">
        <f>Table1[[#This Row],[city]]</f>
        <v>Hendersonville</v>
      </c>
      <c r="X263" t="str">
        <f>Table1[[#This Row],[state]]</f>
        <v>NC</v>
      </c>
      <c r="Y263">
        <f>Table1[[#This Row],[zip]]</f>
        <v>28043</v>
      </c>
      <c r="Z263">
        <f>Table1[[#This Row],[Total Seasonal Beds]]</f>
        <v>0</v>
      </c>
    </row>
    <row r="264" spans="2:26" x14ac:dyDescent="0.35">
      <c r="B264" t="str">
        <f>Table1[[#This Row],[CoC]]</f>
        <v>North Carolina Balance of State CoC</v>
      </c>
      <c r="C264" t="str">
        <f>_xlfn.XLOOKUP(Table2[[#This Row],[HMIS Project ID]],'region ref'!A:A,'region ref'!C:C,"",0)</f>
        <v>Region 09</v>
      </c>
      <c r="D264">
        <f>_xlfn.XLOOKUP(Table2[[#This Row],[HMIS Project ID]],'region ref'!A:A,'region ref'!B:B,"",0)</f>
        <v>0</v>
      </c>
      <c r="E264" t="str">
        <f>Table1[[#This Row],[Organization Name]]</f>
        <v>NCORR - Multiple BoS Counties</v>
      </c>
      <c r="F264" t="str">
        <f>Table1[[#This Row],[Project Name]]</f>
        <v>NCORR - Region 9 - Greene Lamp - RRH - Unsheltered CoC</v>
      </c>
      <c r="G264">
        <f>Table1[[#This Row],[HMIS Project ID]]</f>
        <v>20671</v>
      </c>
      <c r="H264" t="str">
        <f>Table1[[#This Row],[Project Type]]</f>
        <v>RRH</v>
      </c>
      <c r="I264">
        <f>Table1[[#This Row],[Beds HH w/ Children]]</f>
        <v>0</v>
      </c>
      <c r="J264">
        <f>Table1[[#This Row],[Units HH w/ Children]]</f>
        <v>0</v>
      </c>
      <c r="K264">
        <f>Table1[[#This Row],[Beds HH w/o Children]]</f>
        <v>2</v>
      </c>
      <c r="L264">
        <f>Table1[[#This Row],[Year-Round Beds]]</f>
        <v>2</v>
      </c>
      <c r="M264">
        <f>Table1[[#This Row],[O/V Beds]]</f>
        <v>0</v>
      </c>
      <c r="N264">
        <f>Table1[[#This Row],[Pit Count]]</f>
        <v>2</v>
      </c>
      <c r="O264">
        <f>Table1[[#This Row],[Total Beds]]</f>
        <v>2</v>
      </c>
      <c r="P264" t="str">
        <f>Table1[[#This Row],[HMIS Participating]]</f>
        <v>Yes</v>
      </c>
      <c r="Q264">
        <f>Table1[[#This Row],[Victim Service Provider]]</f>
        <v>0</v>
      </c>
      <c r="R264" t="str">
        <f>Table1[[#This Row],[Target Population]]</f>
        <v>NA</v>
      </c>
      <c r="S264">
        <f>Table1[[#This Row],[federalFundingOtherSpecify]]</f>
        <v>0</v>
      </c>
      <c r="T264">
        <f>Table1[[#This Row],[Bed Type]]</f>
        <v>0</v>
      </c>
      <c r="U264" t="str">
        <f>Table1[[#This Row],[address1]]</f>
        <v>309 Summit</v>
      </c>
      <c r="V264">
        <f>Table1[[#This Row],[address2]]</f>
        <v>0</v>
      </c>
      <c r="W264" t="str">
        <f>Table1[[#This Row],[city]]</f>
        <v>Kinston</v>
      </c>
      <c r="X264" t="str">
        <f>Table1[[#This Row],[state]]</f>
        <v>NC</v>
      </c>
      <c r="Y264">
        <f>Table1[[#This Row],[zip]]</f>
        <v>27801</v>
      </c>
      <c r="Z264">
        <f>Table1[[#This Row],[Total Seasonal Beds]]</f>
        <v>0</v>
      </c>
    </row>
    <row r="265" spans="2:26" x14ac:dyDescent="0.35">
      <c r="B265" t="str">
        <f>Table1[[#This Row],[CoC]]</f>
        <v>North Carolina Balance of State CoC</v>
      </c>
      <c r="C265" t="str">
        <f>_xlfn.XLOOKUP(Table2[[#This Row],[HMIS Project ID]],'region ref'!A:A,'region ref'!C:C,"",0)</f>
        <v>Region 02</v>
      </c>
      <c r="D265">
        <f>_xlfn.XLOOKUP(Table2[[#This Row],[HMIS Project ID]],'region ref'!A:A,'region ref'!B:B,"",0)</f>
        <v>0</v>
      </c>
      <c r="E265" t="str">
        <f>Table1[[#This Row],[Organization Name]]</f>
        <v>NCORR - Multiple BoS Counties</v>
      </c>
      <c r="F265" t="str">
        <f>Table1[[#This Row],[Project Name]]</f>
        <v>NCORR - Region 2 - Thrive - RRH - Unsheltered CoC</v>
      </c>
      <c r="G265">
        <f>Table1[[#This Row],[HMIS Project ID]]</f>
        <v>20673</v>
      </c>
      <c r="H265" t="str">
        <f>Table1[[#This Row],[Project Type]]</f>
        <v>RRH</v>
      </c>
      <c r="I265">
        <f>Table1[[#This Row],[Beds HH w/ Children]]</f>
        <v>25</v>
      </c>
      <c r="J265">
        <f>Table1[[#This Row],[Units HH w/ Children]]</f>
        <v>9</v>
      </c>
      <c r="K265">
        <f>Table1[[#This Row],[Beds HH w/o Children]]</f>
        <v>32</v>
      </c>
      <c r="L265">
        <f>Table1[[#This Row],[Year-Round Beds]]</f>
        <v>57</v>
      </c>
      <c r="M265">
        <f>Table1[[#This Row],[O/V Beds]]</f>
        <v>0</v>
      </c>
      <c r="N265">
        <f>Table1[[#This Row],[Pit Count]]</f>
        <v>57</v>
      </c>
      <c r="O265">
        <f>Table1[[#This Row],[Total Beds]]</f>
        <v>57</v>
      </c>
      <c r="P265" t="str">
        <f>Table1[[#This Row],[HMIS Participating]]</f>
        <v>Yes</v>
      </c>
      <c r="Q265">
        <f>Table1[[#This Row],[Victim Service Provider]]</f>
        <v>0</v>
      </c>
      <c r="R265" t="str">
        <f>Table1[[#This Row],[Target Population]]</f>
        <v>NA</v>
      </c>
      <c r="S265">
        <f>Table1[[#This Row],[federalFundingOtherSpecify]]</f>
        <v>0</v>
      </c>
      <c r="T265">
        <f>Table1[[#This Row],[Bed Type]]</f>
        <v>0</v>
      </c>
      <c r="U265" t="str">
        <f>Table1[[#This Row],[address1]]</f>
        <v>218 West Allen Street</v>
      </c>
      <c r="V265">
        <f>Table1[[#This Row],[address2]]</f>
        <v>0</v>
      </c>
      <c r="W265" t="str">
        <f>Table1[[#This Row],[city]]</f>
        <v>Hendersonville</v>
      </c>
      <c r="X265" t="str">
        <f>Table1[[#This Row],[state]]</f>
        <v>NC</v>
      </c>
      <c r="Y265">
        <f>Table1[[#This Row],[zip]]</f>
        <v>28792</v>
      </c>
      <c r="Z265">
        <f>Table1[[#This Row],[Total Seasonal Beds]]</f>
        <v>0</v>
      </c>
    </row>
    <row r="266" spans="2:26" x14ac:dyDescent="0.35">
      <c r="B266" t="str">
        <f>Table1[[#This Row],[CoC]]</f>
        <v>North Carolina Balance of State CoC</v>
      </c>
      <c r="C266" t="s">
        <v>1338</v>
      </c>
      <c r="D266">
        <f>_xlfn.XLOOKUP(Table2[[#This Row],[HMIS Project ID]],'region ref'!A:A,'region ref'!B:B,"",0)</f>
        <v>0</v>
      </c>
      <c r="E266" t="str">
        <f>Table1[[#This Row],[Organization Name]]</f>
        <v>NCORR - Multiple BoS Counties</v>
      </c>
      <c r="F266" t="str">
        <f>Table1[[#This Row],[Project Name]]</f>
        <v>NCORR - Region 9 - Trillium - RRH - Unsheltered CoC</v>
      </c>
      <c r="G266">
        <f>Table1[[#This Row],[HMIS Project ID]]</f>
        <v>20675</v>
      </c>
      <c r="H266" t="str">
        <f>Table1[[#This Row],[Project Type]]</f>
        <v>RRH</v>
      </c>
      <c r="I266">
        <f>Table1[[#This Row],[Beds HH w/ Children]]</f>
        <v>0</v>
      </c>
      <c r="J266">
        <f>Table1[[#This Row],[Units HH w/ Children]]</f>
        <v>0</v>
      </c>
      <c r="K266">
        <f>Table1[[#This Row],[Beds HH w/o Children]]</f>
        <v>0</v>
      </c>
      <c r="L266">
        <f>Table1[[#This Row],[Year-Round Beds]]</f>
        <v>0</v>
      </c>
      <c r="M266">
        <f>Table1[[#This Row],[O/V Beds]]</f>
        <v>0</v>
      </c>
      <c r="N266">
        <f>Table1[[#This Row],[Pit Count]]</f>
        <v>0</v>
      </c>
      <c r="O266">
        <f>Table1[[#This Row],[Total Beds]]</f>
        <v>0</v>
      </c>
      <c r="P266" t="str">
        <f>Table1[[#This Row],[HMIS Participating]]</f>
        <v>Yes</v>
      </c>
      <c r="Q266">
        <f>Table1[[#This Row],[Victim Service Provider]]</f>
        <v>0</v>
      </c>
      <c r="R266" t="str">
        <f>Table1[[#This Row],[Target Population]]</f>
        <v>NA</v>
      </c>
      <c r="S266">
        <f>Table1[[#This Row],[federalFundingOtherSpecify]]</f>
        <v>0</v>
      </c>
      <c r="T266">
        <f>Table1[[#This Row],[Bed Type]]</f>
        <v>0</v>
      </c>
      <c r="U266" t="str">
        <f>Table1[[#This Row],[address1]]</f>
        <v>201 West First Street</v>
      </c>
      <c r="V266">
        <f>Table1[[#This Row],[address2]]</f>
        <v>0</v>
      </c>
      <c r="W266" t="str">
        <f>Table1[[#This Row],[city]]</f>
        <v>Greenville</v>
      </c>
      <c r="X266" t="str">
        <f>Table1[[#This Row],[state]]</f>
        <v>NC</v>
      </c>
      <c r="Y266">
        <f>Table1[[#This Row],[zip]]</f>
        <v>27856</v>
      </c>
      <c r="Z266">
        <f>Table1[[#This Row],[Total Seasonal Beds]]</f>
        <v>0</v>
      </c>
    </row>
    <row r="267" spans="2:26" x14ac:dyDescent="0.35">
      <c r="B267" t="str">
        <f>Table1[[#This Row],[CoC]]</f>
        <v>North Carolina Balance of State CoC</v>
      </c>
      <c r="C267" t="s">
        <v>1338</v>
      </c>
      <c r="D267">
        <f>_xlfn.XLOOKUP(Table2[[#This Row],[HMIS Project ID]],'region ref'!A:A,'region ref'!B:B,"",0)</f>
        <v>0</v>
      </c>
      <c r="E267" t="str">
        <f>Table1[[#This Row],[Organization Name]]</f>
        <v>NCORR - Multiple BoS Counties</v>
      </c>
      <c r="F267" t="str">
        <f>Table1[[#This Row],[Project Name]]</f>
        <v>NCORR - Region 9 - Vaya - RRH - Rural CoC</v>
      </c>
      <c r="G267">
        <f>Table1[[#This Row],[HMIS Project ID]]</f>
        <v>20680</v>
      </c>
      <c r="H267" t="str">
        <f>Table1[[#This Row],[Project Type]]</f>
        <v>RRH</v>
      </c>
      <c r="I267">
        <f>Table1[[#This Row],[Beds HH w/ Children]]</f>
        <v>28</v>
      </c>
      <c r="J267">
        <f>Table1[[#This Row],[Units HH w/ Children]]</f>
        <v>8</v>
      </c>
      <c r="K267">
        <f>Table1[[#This Row],[Beds HH w/o Children]]</f>
        <v>4</v>
      </c>
      <c r="L267">
        <f>Table1[[#This Row],[Year-Round Beds]]</f>
        <v>32</v>
      </c>
      <c r="M267">
        <f>Table1[[#This Row],[O/V Beds]]</f>
        <v>0</v>
      </c>
      <c r="N267">
        <f>Table1[[#This Row],[Pit Count]]</f>
        <v>32</v>
      </c>
      <c r="O267">
        <f>Table1[[#This Row],[Total Beds]]</f>
        <v>32</v>
      </c>
      <c r="P267" t="str">
        <f>Table1[[#This Row],[HMIS Participating]]</f>
        <v>Yes</v>
      </c>
      <c r="Q267">
        <f>Table1[[#This Row],[Victim Service Provider]]</f>
        <v>0</v>
      </c>
      <c r="R267" t="str">
        <f>Table1[[#This Row],[Target Population]]</f>
        <v>NA</v>
      </c>
      <c r="S267">
        <f>Table1[[#This Row],[federalFundingOtherSpecify]]</f>
        <v>0</v>
      </c>
      <c r="T267">
        <f>Table1[[#This Row],[Bed Type]]</f>
        <v>0</v>
      </c>
      <c r="U267" t="str">
        <f>Table1[[#This Row],[address1]]</f>
        <v>134 S. Garnett St.</v>
      </c>
      <c r="V267">
        <f>Table1[[#This Row],[address2]]</f>
        <v>0</v>
      </c>
      <c r="W267" t="str">
        <f>Table1[[#This Row],[city]]</f>
        <v>Henderson</v>
      </c>
      <c r="X267" t="str">
        <f>Table1[[#This Row],[state]]</f>
        <v>NC</v>
      </c>
      <c r="Y267">
        <f>Table1[[#This Row],[zip]]</f>
        <v>27536</v>
      </c>
      <c r="Z267">
        <f>Table1[[#This Row],[Total Seasonal Beds]]</f>
        <v>0</v>
      </c>
    </row>
    <row r="268" spans="2:26" x14ac:dyDescent="0.35">
      <c r="B268" t="str">
        <f>Table1[[#This Row],[CoC]]</f>
        <v>North Carolina Balance of State CoC</v>
      </c>
      <c r="C268" t="str">
        <f>_xlfn.XLOOKUP(Table2[[#This Row],[HMIS Project ID]],'region ref'!A:A,'region ref'!C:C,"",0)</f>
        <v>Region 06</v>
      </c>
      <c r="D268">
        <f>_xlfn.XLOOKUP(Table2[[#This Row],[HMIS Project ID]],'region ref'!A:A,'region ref'!B:B,"",0)</f>
        <v>0</v>
      </c>
      <c r="E268" t="str">
        <f>Table1[[#This Row],[Organization Name]]</f>
        <v>NCORR - Multiple BoS Counties</v>
      </c>
      <c r="F268" t="str">
        <f>Table1[[#This Row],[Project Name]]</f>
        <v>NCORR - Region 6 - Salvation Army Greensboro - RRH - Rural CoC</v>
      </c>
      <c r="G268">
        <f>Table1[[#This Row],[HMIS Project ID]]</f>
        <v>20685</v>
      </c>
      <c r="H268" t="str">
        <f>Table1[[#This Row],[Project Type]]</f>
        <v>RRH</v>
      </c>
      <c r="I268">
        <f>Table1[[#This Row],[Beds HH w/ Children]]</f>
        <v>0</v>
      </c>
      <c r="J268">
        <f>Table1[[#This Row],[Units HH w/ Children]]</f>
        <v>0</v>
      </c>
      <c r="K268">
        <f>Table1[[#This Row],[Beds HH w/o Children]]</f>
        <v>1</v>
      </c>
      <c r="L268">
        <f>Table1[[#This Row],[Year-Round Beds]]</f>
        <v>1</v>
      </c>
      <c r="M268">
        <f>Table1[[#This Row],[O/V Beds]]</f>
        <v>0</v>
      </c>
      <c r="N268">
        <f>Table1[[#This Row],[Pit Count]]</f>
        <v>1</v>
      </c>
      <c r="O268">
        <f>Table1[[#This Row],[Total Beds]]</f>
        <v>1</v>
      </c>
      <c r="P268" t="str">
        <f>Table1[[#This Row],[HMIS Participating]]</f>
        <v>Yes</v>
      </c>
      <c r="Q268">
        <f>Table1[[#This Row],[Victim Service Provider]]</f>
        <v>0</v>
      </c>
      <c r="R268" t="str">
        <f>Table1[[#This Row],[Target Population]]</f>
        <v>NA</v>
      </c>
      <c r="S268">
        <f>Table1[[#This Row],[federalFundingOtherSpecify]]</f>
        <v>0</v>
      </c>
      <c r="T268">
        <f>Table1[[#This Row],[Bed Type]]</f>
        <v>0</v>
      </c>
      <c r="U268" t="str">
        <f>Table1[[#This Row],[address1]]</f>
        <v>1001 Freeman Mill Rd</v>
      </c>
      <c r="V268">
        <f>Table1[[#This Row],[address2]]</f>
        <v>0</v>
      </c>
      <c r="W268" t="str">
        <f>Table1[[#This Row],[city]]</f>
        <v>Greensboro</v>
      </c>
      <c r="X268" t="str">
        <f>Table1[[#This Row],[state]]</f>
        <v>NC</v>
      </c>
      <c r="Y268">
        <f>Table1[[#This Row],[zip]]</f>
        <v>27573</v>
      </c>
      <c r="Z268">
        <f>Table1[[#This Row],[Total Seasonal Beds]]</f>
        <v>0</v>
      </c>
    </row>
    <row r="269" spans="2:26" x14ac:dyDescent="0.35">
      <c r="B269" t="str">
        <f>Table1[[#This Row],[CoC]]</f>
        <v>North Carolina Balance of State CoC</v>
      </c>
      <c r="C269" t="str">
        <f>_xlfn.XLOOKUP(Table2[[#This Row],[HMIS Project ID]],'region ref'!A:A,'region ref'!C:C,"",0)</f>
        <v>Region 06</v>
      </c>
      <c r="D269">
        <f>_xlfn.XLOOKUP(Table2[[#This Row],[HMIS Project ID]],'region ref'!A:A,'region ref'!B:B,"",0)</f>
        <v>0</v>
      </c>
      <c r="E269" t="str">
        <f>Table1[[#This Row],[Organization Name]]</f>
        <v>NCORR - Multiple BoS Counties</v>
      </c>
      <c r="F269" t="str">
        <f>Table1[[#This Row],[Project Name]]</f>
        <v>NCORR - Region 6 - Salvation Army Greensboro - RRH - Unsheltered CoC</v>
      </c>
      <c r="G269">
        <f>Table1[[#This Row],[HMIS Project ID]]</f>
        <v>20687</v>
      </c>
      <c r="H269" t="str">
        <f>Table1[[#This Row],[Project Type]]</f>
        <v>RRH</v>
      </c>
      <c r="I269">
        <f>Table1[[#This Row],[Beds HH w/ Children]]</f>
        <v>21</v>
      </c>
      <c r="J269">
        <f>Table1[[#This Row],[Units HH w/ Children]]</f>
        <v>7</v>
      </c>
      <c r="K269">
        <f>Table1[[#This Row],[Beds HH w/o Children]]</f>
        <v>12</v>
      </c>
      <c r="L269">
        <f>Table1[[#This Row],[Year-Round Beds]]</f>
        <v>33</v>
      </c>
      <c r="M269">
        <f>Table1[[#This Row],[O/V Beds]]</f>
        <v>0</v>
      </c>
      <c r="N269">
        <f>Table1[[#This Row],[Pit Count]]</f>
        <v>33</v>
      </c>
      <c r="O269">
        <f>Table1[[#This Row],[Total Beds]]</f>
        <v>33</v>
      </c>
      <c r="P269" t="str">
        <f>Table1[[#This Row],[HMIS Participating]]</f>
        <v>Yes</v>
      </c>
      <c r="Q269">
        <f>Table1[[#This Row],[Victim Service Provider]]</f>
        <v>0</v>
      </c>
      <c r="R269" t="str">
        <f>Table1[[#This Row],[Target Population]]</f>
        <v>NA</v>
      </c>
      <c r="S269">
        <f>Table1[[#This Row],[federalFundingOtherSpecify]]</f>
        <v>0</v>
      </c>
      <c r="T269">
        <f>Table1[[#This Row],[Bed Type]]</f>
        <v>0</v>
      </c>
      <c r="U269" t="str">
        <f>Table1[[#This Row],[address1]]</f>
        <v>1001 Freeman Mill Rd</v>
      </c>
      <c r="V269">
        <f>Table1[[#This Row],[address2]]</f>
        <v>0</v>
      </c>
      <c r="W269" t="str">
        <f>Table1[[#This Row],[city]]</f>
        <v>Greensboro</v>
      </c>
      <c r="X269" t="str">
        <f>Table1[[#This Row],[state]]</f>
        <v>NC</v>
      </c>
      <c r="Y269">
        <f>Table1[[#This Row],[zip]]</f>
        <v>27375</v>
      </c>
      <c r="Z269">
        <f>Table1[[#This Row],[Total Seasonal Beds]]</f>
        <v>0</v>
      </c>
    </row>
    <row r="270" spans="2:26" x14ac:dyDescent="0.35">
      <c r="B270" t="str">
        <f>Table1[[#This Row],[CoC]]</f>
        <v>North Carolina Balance of State CoC</v>
      </c>
      <c r="C270" t="str">
        <f>_xlfn.XLOOKUP(Table2[[#This Row],[HMIS Project ID]],'region ref'!A:A,'region ref'!C:C,"",0)</f>
        <v>Region 10</v>
      </c>
      <c r="D270">
        <f>_xlfn.XLOOKUP(Table2[[#This Row],[HMIS Project ID]],'region ref'!A:A,'region ref'!B:B,"",0)</f>
        <v>0</v>
      </c>
      <c r="E270" t="str">
        <f>Table1[[#This Row],[Organization Name]]</f>
        <v>NCORR - Multiple BoS Counties</v>
      </c>
      <c r="F270" t="str">
        <f>Table1[[#This Row],[Project Name]]</f>
        <v>NCORR - Region 10 - Greene Lamp - RRH - Unsheltered CoC</v>
      </c>
      <c r="G270">
        <f>Table1[[#This Row],[HMIS Project ID]]</f>
        <v>20691</v>
      </c>
      <c r="H270" t="str">
        <f>Table1[[#This Row],[Project Type]]</f>
        <v>RRH</v>
      </c>
      <c r="I270">
        <f>Table1[[#This Row],[Beds HH w/ Children]]</f>
        <v>0</v>
      </c>
      <c r="J270">
        <f>Table1[[#This Row],[Units HH w/ Children]]</f>
        <v>0</v>
      </c>
      <c r="K270">
        <f>Table1[[#This Row],[Beds HH w/o Children]]</f>
        <v>14</v>
      </c>
      <c r="L270">
        <f>Table1[[#This Row],[Year-Round Beds]]</f>
        <v>14</v>
      </c>
      <c r="M270">
        <f>Table1[[#This Row],[O/V Beds]]</f>
        <v>0</v>
      </c>
      <c r="N270">
        <f>Table1[[#This Row],[Pit Count]]</f>
        <v>14</v>
      </c>
      <c r="O270">
        <f>Table1[[#This Row],[Total Beds]]</f>
        <v>14</v>
      </c>
      <c r="P270" t="str">
        <f>Table1[[#This Row],[HMIS Participating]]</f>
        <v>Yes</v>
      </c>
      <c r="Q270">
        <f>Table1[[#This Row],[Victim Service Provider]]</f>
        <v>0</v>
      </c>
      <c r="R270" t="str">
        <f>Table1[[#This Row],[Target Population]]</f>
        <v>NA</v>
      </c>
      <c r="S270">
        <f>Table1[[#This Row],[federalFundingOtherSpecify]]</f>
        <v>0</v>
      </c>
      <c r="T270">
        <f>Table1[[#This Row],[Bed Type]]</f>
        <v>0</v>
      </c>
      <c r="U270" t="str">
        <f>Table1[[#This Row],[address1]]</f>
        <v>309 Summit</v>
      </c>
      <c r="V270">
        <f>Table1[[#This Row],[address2]]</f>
        <v>0</v>
      </c>
      <c r="W270" t="str">
        <f>Table1[[#This Row],[city]]</f>
        <v>Kinston</v>
      </c>
      <c r="X270" t="str">
        <f>Table1[[#This Row],[state]]</f>
        <v>NC</v>
      </c>
      <c r="Y270">
        <f>Table1[[#This Row],[zip]]</f>
        <v>27530</v>
      </c>
      <c r="Z270">
        <f>Table1[[#This Row],[Total Seasonal Beds]]</f>
        <v>0</v>
      </c>
    </row>
    <row r="271" spans="2:26" x14ac:dyDescent="0.35">
      <c r="B271" t="str">
        <f>Table1[[#This Row],[CoC]]</f>
        <v>North Carolina Balance of State CoC</v>
      </c>
      <c r="C271" t="str">
        <f>_xlfn.XLOOKUP(Table2[[#This Row],[HMIS Project ID]],'region ref'!A:A,'region ref'!C:C,"",0)</f>
        <v>Region 10</v>
      </c>
      <c r="D271">
        <f>_xlfn.XLOOKUP(Table2[[#This Row],[HMIS Project ID]],'region ref'!A:A,'region ref'!B:B,"",0)</f>
        <v>0</v>
      </c>
      <c r="E271" t="str">
        <f>Table1[[#This Row],[Organization Name]]</f>
        <v>NCORR - Multiple BoS Counties</v>
      </c>
      <c r="F271" t="str">
        <f>Table1[[#This Row],[Project Name]]</f>
        <v>NCORR - Region 10 - Greene Lamp - RRH - Rural CoC</v>
      </c>
      <c r="G271">
        <f>Table1[[#This Row],[HMIS Project ID]]</f>
        <v>20692</v>
      </c>
      <c r="H271" t="str">
        <f>Table1[[#This Row],[Project Type]]</f>
        <v>RRH</v>
      </c>
      <c r="I271">
        <f>Table1[[#This Row],[Beds HH w/ Children]]</f>
        <v>0</v>
      </c>
      <c r="J271">
        <f>Table1[[#This Row],[Units HH w/ Children]]</f>
        <v>0</v>
      </c>
      <c r="K271">
        <f>Table1[[#This Row],[Beds HH w/o Children]]</f>
        <v>57</v>
      </c>
      <c r="L271">
        <f>Table1[[#This Row],[Year-Round Beds]]</f>
        <v>57</v>
      </c>
      <c r="M271">
        <f>Table1[[#This Row],[O/V Beds]]</f>
        <v>0</v>
      </c>
      <c r="N271">
        <f>Table1[[#This Row],[Pit Count]]</f>
        <v>57</v>
      </c>
      <c r="O271">
        <f>Table1[[#This Row],[Total Beds]]</f>
        <v>57</v>
      </c>
      <c r="P271" t="str">
        <f>Table1[[#This Row],[HMIS Participating]]</f>
        <v>Yes</v>
      </c>
      <c r="Q271">
        <f>Table1[[#This Row],[Victim Service Provider]]</f>
        <v>0</v>
      </c>
      <c r="R271" t="str">
        <f>Table1[[#This Row],[Target Population]]</f>
        <v>NA</v>
      </c>
      <c r="S271">
        <f>Table1[[#This Row],[federalFundingOtherSpecify]]</f>
        <v>0</v>
      </c>
      <c r="T271">
        <f>Table1[[#This Row],[Bed Type]]</f>
        <v>0</v>
      </c>
      <c r="U271" t="str">
        <f>Table1[[#This Row],[address1]]</f>
        <v>309 Summit</v>
      </c>
      <c r="V271">
        <f>Table1[[#This Row],[address2]]</f>
        <v>0</v>
      </c>
      <c r="W271" t="str">
        <f>Table1[[#This Row],[city]]</f>
        <v>Kinston</v>
      </c>
      <c r="X271" t="str">
        <f>Table1[[#This Row],[state]]</f>
        <v>NC</v>
      </c>
      <c r="Y271">
        <f>Table1[[#This Row],[zip]]</f>
        <v>27893</v>
      </c>
      <c r="Z271">
        <f>Table1[[#This Row],[Total Seasonal Beds]]</f>
        <v>0</v>
      </c>
    </row>
    <row r="272" spans="2:26" x14ac:dyDescent="0.35">
      <c r="B272" t="str">
        <f>Table1[[#This Row],[CoC]]</f>
        <v>North Carolina Balance of State CoC</v>
      </c>
      <c r="C272" t="str">
        <f>_xlfn.XLOOKUP(Table2[[#This Row],[HMIS Project ID]],'region ref'!A:A,'region ref'!C:C,"",0)</f>
        <v>Region 03</v>
      </c>
      <c r="D272">
        <f>_xlfn.XLOOKUP(Table2[[#This Row],[HMIS Project ID]],'region ref'!A:A,'region ref'!B:B,"",0)</f>
        <v>0</v>
      </c>
      <c r="E272" t="str">
        <f>Table1[[#This Row],[Organization Name]]</f>
        <v>NCORR - Multiple BoS Counties</v>
      </c>
      <c r="F272" t="str">
        <f>Table1[[#This Row],[Project Name]]</f>
        <v>NCORR - Region 3 - Partners - RRH - Unsheltered CoC</v>
      </c>
      <c r="G272">
        <f>Table1[[#This Row],[HMIS Project ID]]</f>
        <v>20695</v>
      </c>
      <c r="H272" t="str">
        <f>Table1[[#This Row],[Project Type]]</f>
        <v>RRH</v>
      </c>
      <c r="I272">
        <f>Table1[[#This Row],[Beds HH w/ Children]]</f>
        <v>17</v>
      </c>
      <c r="J272">
        <f>Table1[[#This Row],[Units HH w/ Children]]</f>
        <v>5</v>
      </c>
      <c r="K272">
        <f>Table1[[#This Row],[Beds HH w/o Children]]</f>
        <v>20</v>
      </c>
      <c r="L272">
        <f>Table1[[#This Row],[Year-Round Beds]]</f>
        <v>37</v>
      </c>
      <c r="M272">
        <f>Table1[[#This Row],[O/V Beds]]</f>
        <v>0</v>
      </c>
      <c r="N272">
        <f>Table1[[#This Row],[Pit Count]]</f>
        <v>37</v>
      </c>
      <c r="O272">
        <f>Table1[[#This Row],[Total Beds]]</f>
        <v>37</v>
      </c>
      <c r="P272" t="str">
        <f>Table1[[#This Row],[HMIS Participating]]</f>
        <v>Yes</v>
      </c>
      <c r="Q272">
        <f>Table1[[#This Row],[Victim Service Provider]]</f>
        <v>0</v>
      </c>
      <c r="R272" t="str">
        <f>Table1[[#This Row],[Target Population]]</f>
        <v>NA</v>
      </c>
      <c r="S272">
        <f>Table1[[#This Row],[federalFundingOtherSpecify]]</f>
        <v>0</v>
      </c>
      <c r="T272">
        <f>Table1[[#This Row],[Bed Type]]</f>
        <v>0</v>
      </c>
      <c r="U272" t="str">
        <f>Table1[[#This Row],[address1]]</f>
        <v>1985 Tate Blvd. S.E. Suite 529</v>
      </c>
      <c r="V272">
        <f>Table1[[#This Row],[address2]]</f>
        <v>0</v>
      </c>
      <c r="W272" t="str">
        <f>Table1[[#This Row],[city]]</f>
        <v>Hickory</v>
      </c>
      <c r="X272" t="str">
        <f>Table1[[#This Row],[state]]</f>
        <v>NC</v>
      </c>
      <c r="Y272">
        <f>Table1[[#This Row],[zip]]</f>
        <v>28601</v>
      </c>
      <c r="Z272">
        <f>Table1[[#This Row],[Total Seasonal Beds]]</f>
        <v>0</v>
      </c>
    </row>
    <row r="273" spans="2:26" x14ac:dyDescent="0.35">
      <c r="B273" t="str">
        <f>Table1[[#This Row],[CoC]]</f>
        <v>North Carolina Balance of State CoC</v>
      </c>
      <c r="C273" t="str">
        <f>_xlfn.XLOOKUP(Table2[[#This Row],[HMIS Project ID]],'region ref'!A:A,'region ref'!C:C,"",0)</f>
        <v>Region 07</v>
      </c>
      <c r="D273">
        <f>_xlfn.XLOOKUP(Table2[[#This Row],[HMIS Project ID]],'region ref'!A:A,'region ref'!B:B,"",0)</f>
        <v>0</v>
      </c>
      <c r="E273" t="str">
        <f>Table1[[#This Row],[Organization Name]]</f>
        <v>NCORR - Multiple BoS Counties</v>
      </c>
      <c r="F273" t="str">
        <f>Table1[[#This Row],[Project Name]]</f>
        <v>NCORR - Region 7 - Brick Capital - RRH - Rural CoC</v>
      </c>
      <c r="G273">
        <f>Table1[[#This Row],[HMIS Project ID]]</f>
        <v>20698</v>
      </c>
      <c r="H273" t="str">
        <f>Table1[[#This Row],[Project Type]]</f>
        <v>RRH</v>
      </c>
      <c r="I273">
        <f>Table1[[#This Row],[Beds HH w/ Children]]</f>
        <v>62</v>
      </c>
      <c r="J273">
        <f>Table1[[#This Row],[Units HH w/ Children]]</f>
        <v>19</v>
      </c>
      <c r="K273">
        <f>Table1[[#This Row],[Beds HH w/o Children]]</f>
        <v>21</v>
      </c>
      <c r="L273">
        <f>Table1[[#This Row],[Year-Round Beds]]</f>
        <v>83</v>
      </c>
      <c r="M273">
        <f>Table1[[#This Row],[O/V Beds]]</f>
        <v>0</v>
      </c>
      <c r="N273">
        <f>Table1[[#This Row],[Pit Count]]</f>
        <v>83</v>
      </c>
      <c r="O273">
        <f>Table1[[#This Row],[Total Beds]]</f>
        <v>83</v>
      </c>
      <c r="P273" t="str">
        <f>Table1[[#This Row],[HMIS Participating]]</f>
        <v>Yes</v>
      </c>
      <c r="Q273">
        <f>Table1[[#This Row],[Victim Service Provider]]</f>
        <v>0</v>
      </c>
      <c r="R273" t="str">
        <f>Table1[[#This Row],[Target Population]]</f>
        <v>NA</v>
      </c>
      <c r="S273">
        <f>Table1[[#This Row],[federalFundingOtherSpecify]]</f>
        <v>0</v>
      </c>
      <c r="T273">
        <f>Table1[[#This Row],[Bed Type]]</f>
        <v>0</v>
      </c>
      <c r="U273" t="str">
        <f>Table1[[#This Row],[address1]]</f>
        <v>822 S Horner Blvd</v>
      </c>
      <c r="V273">
        <f>Table1[[#This Row],[address2]]</f>
        <v>0</v>
      </c>
      <c r="W273" t="str">
        <f>Table1[[#This Row],[city]]</f>
        <v>Sanford</v>
      </c>
      <c r="X273" t="str">
        <f>Table1[[#This Row],[state]]</f>
        <v>NC</v>
      </c>
      <c r="Y273">
        <f>Table1[[#This Row],[zip]]</f>
        <v>28334</v>
      </c>
      <c r="Z273">
        <f>Table1[[#This Row],[Total Seasonal Beds]]</f>
        <v>0</v>
      </c>
    </row>
    <row r="274" spans="2:26" x14ac:dyDescent="0.35">
      <c r="B274" t="str">
        <f>Table1[[#This Row],[CoC]]</f>
        <v>North Carolina Balance of State CoC</v>
      </c>
      <c r="C274" t="str">
        <f>_xlfn.XLOOKUP(Table2[[#This Row],[HMIS Project ID]],'region ref'!A:A,'region ref'!C:C,"",0)</f>
        <v>Region 07</v>
      </c>
      <c r="D274">
        <f>_xlfn.XLOOKUP(Table2[[#This Row],[HMIS Project ID]],'region ref'!A:A,'region ref'!B:B,"",0)</f>
        <v>0</v>
      </c>
      <c r="E274" t="str">
        <f>Table1[[#This Row],[Organization Name]]</f>
        <v>NCORR - Multiple BoS Counties</v>
      </c>
      <c r="F274" t="str">
        <f>Table1[[#This Row],[Project Name]]</f>
        <v>NCORR - Region 7 - Brick Capital - RRH - Unsheltered CoC</v>
      </c>
      <c r="G274">
        <f>Table1[[#This Row],[HMIS Project ID]]</f>
        <v>20700</v>
      </c>
      <c r="H274" t="str">
        <f>Table1[[#This Row],[Project Type]]</f>
        <v>RRH</v>
      </c>
      <c r="I274">
        <f>Table1[[#This Row],[Beds HH w/ Children]]</f>
        <v>4</v>
      </c>
      <c r="J274">
        <f>Table1[[#This Row],[Units HH w/ Children]]</f>
        <v>1</v>
      </c>
      <c r="K274">
        <f>Table1[[#This Row],[Beds HH w/o Children]]</f>
        <v>1</v>
      </c>
      <c r="L274">
        <f>Table1[[#This Row],[Year-Round Beds]]</f>
        <v>5</v>
      </c>
      <c r="M274">
        <f>Table1[[#This Row],[O/V Beds]]</f>
        <v>0</v>
      </c>
      <c r="N274">
        <f>Table1[[#This Row],[Pit Count]]</f>
        <v>5</v>
      </c>
      <c r="O274">
        <f>Table1[[#This Row],[Total Beds]]</f>
        <v>5</v>
      </c>
      <c r="P274" t="str">
        <f>Table1[[#This Row],[HMIS Participating]]</f>
        <v>Yes</v>
      </c>
      <c r="Q274">
        <f>Table1[[#This Row],[Victim Service Provider]]</f>
        <v>0</v>
      </c>
      <c r="R274" t="str">
        <f>Table1[[#This Row],[Target Population]]</f>
        <v>NA</v>
      </c>
      <c r="S274">
        <f>Table1[[#This Row],[federalFundingOtherSpecify]]</f>
        <v>0</v>
      </c>
      <c r="T274">
        <f>Table1[[#This Row],[Bed Type]]</f>
        <v>0</v>
      </c>
      <c r="U274" t="str">
        <f>Table1[[#This Row],[address1]]</f>
        <v>822 S Horner Blvd</v>
      </c>
      <c r="V274">
        <f>Table1[[#This Row],[address2]]</f>
        <v>0</v>
      </c>
      <c r="W274" t="str">
        <f>Table1[[#This Row],[city]]</f>
        <v>Sanford</v>
      </c>
      <c r="X274" t="str">
        <f>Table1[[#This Row],[state]]</f>
        <v>NC</v>
      </c>
      <c r="Y274">
        <f>Table1[[#This Row],[zip]]</f>
        <v>28334</v>
      </c>
      <c r="Z274">
        <f>Table1[[#This Row],[Total Seasonal Beds]]</f>
        <v>0</v>
      </c>
    </row>
    <row r="275" spans="2:26" x14ac:dyDescent="0.35">
      <c r="B275" t="str">
        <f>Table1[[#This Row],[CoC]]</f>
        <v>North Carolina Balance of State CoC</v>
      </c>
      <c r="C275" t="str">
        <f>_xlfn.XLOOKUP(Table2[[#This Row],[HMIS Project ID]],'region ref'!A:A,'region ref'!C:C,"",0)</f>
        <v>Region 11</v>
      </c>
      <c r="D275">
        <f>_xlfn.XLOOKUP(Table2[[#This Row],[HMIS Project ID]],'region ref'!A:A,'region ref'!B:B,"",0)</f>
        <v>0</v>
      </c>
      <c r="E275" t="str">
        <f>Table1[[#This Row],[Organization Name]]</f>
        <v>NCORR - Multiple BoS Counties</v>
      </c>
      <c r="F275" t="str">
        <f>Table1[[#This Row],[Project Name]]</f>
        <v>NCORR - Region 11 - Trillium - RRH - Rural CoC</v>
      </c>
      <c r="G275">
        <f>Table1[[#This Row],[HMIS Project ID]]</f>
        <v>20703</v>
      </c>
      <c r="H275" t="str">
        <f>Table1[[#This Row],[Project Type]]</f>
        <v>RRH</v>
      </c>
      <c r="I275">
        <f>Table1[[#This Row],[Beds HH w/ Children]]</f>
        <v>9</v>
      </c>
      <c r="J275">
        <f>Table1[[#This Row],[Units HH w/ Children]]</f>
        <v>2</v>
      </c>
      <c r="K275">
        <f>Table1[[#This Row],[Beds HH w/o Children]]</f>
        <v>3</v>
      </c>
      <c r="L275">
        <f>Table1[[#This Row],[Year-Round Beds]]</f>
        <v>12</v>
      </c>
      <c r="M275">
        <f>Table1[[#This Row],[O/V Beds]]</f>
        <v>0</v>
      </c>
      <c r="N275">
        <f>Table1[[#This Row],[Pit Count]]</f>
        <v>12</v>
      </c>
      <c r="O275">
        <f>Table1[[#This Row],[Total Beds]]</f>
        <v>12</v>
      </c>
      <c r="P275" t="str">
        <f>Table1[[#This Row],[HMIS Participating]]</f>
        <v>Yes</v>
      </c>
      <c r="Q275">
        <f>Table1[[#This Row],[Victim Service Provider]]</f>
        <v>0</v>
      </c>
      <c r="R275" t="str">
        <f>Table1[[#This Row],[Target Population]]</f>
        <v>NA</v>
      </c>
      <c r="S275">
        <f>Table1[[#This Row],[federalFundingOtherSpecify]]</f>
        <v>0</v>
      </c>
      <c r="T275">
        <f>Table1[[#This Row],[Bed Type]]</f>
        <v>0</v>
      </c>
      <c r="U275" t="str">
        <f>Table1[[#This Row],[address1]]</f>
        <v>201 West First Street</v>
      </c>
      <c r="V275">
        <f>Table1[[#This Row],[address2]]</f>
        <v>0</v>
      </c>
      <c r="W275" t="str">
        <f>Table1[[#This Row],[city]]</f>
        <v>Greenville</v>
      </c>
      <c r="X275" t="str">
        <f>Table1[[#This Row],[state]]</f>
        <v>NC</v>
      </c>
      <c r="Y275">
        <f>Table1[[#This Row],[zip]]</f>
        <v>27909</v>
      </c>
      <c r="Z275">
        <f>Table1[[#This Row],[Total Seasonal Beds]]</f>
        <v>0</v>
      </c>
    </row>
    <row r="276" spans="2:26" x14ac:dyDescent="0.35">
      <c r="B276" t="str">
        <f>Table1[[#This Row],[CoC]]</f>
        <v>North Carolina Balance of State CoC</v>
      </c>
      <c r="C276" t="str">
        <f>_xlfn.XLOOKUP(Table2[[#This Row],[HMIS Project ID]],'region ref'!A:A,'region ref'!C:C,"",0)</f>
        <v>Region 12</v>
      </c>
      <c r="D276">
        <f>_xlfn.XLOOKUP(Table2[[#This Row],[HMIS Project ID]],'region ref'!A:A,'region ref'!B:B,"",0)</f>
        <v>0</v>
      </c>
      <c r="E276" t="str">
        <f>Table1[[#This Row],[Organization Name]]</f>
        <v>NCORR - Multiple BoS Counties</v>
      </c>
      <c r="F276" t="str">
        <f>Table1[[#This Row],[Project Name]]</f>
        <v>NCORR - Region 12 - Trillium - RRH - Rural CoC</v>
      </c>
      <c r="G276">
        <f>Table1[[#This Row],[HMIS Project ID]]</f>
        <v>20706</v>
      </c>
      <c r="H276" t="str">
        <f>Table1[[#This Row],[Project Type]]</f>
        <v>RRH</v>
      </c>
      <c r="I276">
        <f>Table1[[#This Row],[Beds HH w/ Children]]</f>
        <v>6</v>
      </c>
      <c r="J276">
        <f>Table1[[#This Row],[Units HH w/ Children]]</f>
        <v>1</v>
      </c>
      <c r="K276">
        <f>Table1[[#This Row],[Beds HH w/o Children]]</f>
        <v>2</v>
      </c>
      <c r="L276">
        <f>Table1[[#This Row],[Year-Round Beds]]</f>
        <v>8</v>
      </c>
      <c r="M276">
        <f>Table1[[#This Row],[O/V Beds]]</f>
        <v>0</v>
      </c>
      <c r="N276">
        <f>Table1[[#This Row],[Pit Count]]</f>
        <v>8</v>
      </c>
      <c r="O276">
        <f>Table1[[#This Row],[Total Beds]]</f>
        <v>8</v>
      </c>
      <c r="P276" t="str">
        <f>Table1[[#This Row],[HMIS Participating]]</f>
        <v>Yes</v>
      </c>
      <c r="Q276">
        <f>Table1[[#This Row],[Victim Service Provider]]</f>
        <v>0</v>
      </c>
      <c r="R276" t="str">
        <f>Table1[[#This Row],[Target Population]]</f>
        <v>NA</v>
      </c>
      <c r="S276">
        <f>Table1[[#This Row],[federalFundingOtherSpecify]]</f>
        <v>0</v>
      </c>
      <c r="T276">
        <f>Table1[[#This Row],[Bed Type]]</f>
        <v>0</v>
      </c>
      <c r="U276" t="str">
        <f>Table1[[#This Row],[address1]]</f>
        <v>201 West First Street</v>
      </c>
      <c r="V276">
        <f>Table1[[#This Row],[address2]]</f>
        <v>0</v>
      </c>
      <c r="W276" t="str">
        <f>Table1[[#This Row],[city]]</f>
        <v>Greenville</v>
      </c>
      <c r="X276" t="str">
        <f>Table1[[#This Row],[state]]</f>
        <v>NC</v>
      </c>
      <c r="Y276">
        <f>Table1[[#This Row],[zip]]</f>
        <v>27889</v>
      </c>
      <c r="Z276">
        <f>Table1[[#This Row],[Total Seasonal Beds]]</f>
        <v>0</v>
      </c>
    </row>
    <row r="277" spans="2:26" x14ac:dyDescent="0.35">
      <c r="B277" t="str">
        <f>Table1[[#This Row],[CoC]]</f>
        <v>North Carolina Balance of State CoC</v>
      </c>
      <c r="C277" t="str">
        <f>_xlfn.XLOOKUP(Table2[[#This Row],[HMIS Project ID]],'region ref'!A:A,'region ref'!C:C,"",0)</f>
        <v>Region 12</v>
      </c>
      <c r="D277">
        <f>_xlfn.XLOOKUP(Table2[[#This Row],[HMIS Project ID]],'region ref'!A:A,'region ref'!B:B,"",0)</f>
        <v>0</v>
      </c>
      <c r="E277" t="str">
        <f>Table1[[#This Row],[Organization Name]]</f>
        <v>NCORR - Multiple BoS Counties</v>
      </c>
      <c r="F277" t="str">
        <f>Table1[[#This Row],[Project Name]]</f>
        <v>NCORR - Region 12 - Trillium - RRH - Unsheltered CoC</v>
      </c>
      <c r="G277">
        <f>Table1[[#This Row],[HMIS Project ID]]</f>
        <v>20708</v>
      </c>
      <c r="H277" t="str">
        <f>Table1[[#This Row],[Project Type]]</f>
        <v>RRH</v>
      </c>
      <c r="I277">
        <f>Table1[[#This Row],[Beds HH w/ Children]]</f>
        <v>54</v>
      </c>
      <c r="J277">
        <f>Table1[[#This Row],[Units HH w/ Children]]</f>
        <v>14</v>
      </c>
      <c r="K277">
        <f>Table1[[#This Row],[Beds HH w/o Children]]</f>
        <v>31</v>
      </c>
      <c r="L277">
        <f>Table1[[#This Row],[Year-Round Beds]]</f>
        <v>85</v>
      </c>
      <c r="M277">
        <f>Table1[[#This Row],[O/V Beds]]</f>
        <v>0</v>
      </c>
      <c r="N277">
        <f>Table1[[#This Row],[Pit Count]]</f>
        <v>85</v>
      </c>
      <c r="O277">
        <f>Table1[[#This Row],[Total Beds]]</f>
        <v>85</v>
      </c>
      <c r="P277" t="str">
        <f>Table1[[#This Row],[HMIS Participating]]</f>
        <v>Yes</v>
      </c>
      <c r="Q277">
        <f>Table1[[#This Row],[Victim Service Provider]]</f>
        <v>0</v>
      </c>
      <c r="R277" t="str">
        <f>Table1[[#This Row],[Target Population]]</f>
        <v>NA</v>
      </c>
      <c r="S277">
        <f>Table1[[#This Row],[federalFundingOtherSpecify]]</f>
        <v>0</v>
      </c>
      <c r="T277">
        <f>Table1[[#This Row],[Bed Type]]</f>
        <v>0</v>
      </c>
      <c r="U277" t="str">
        <f>Table1[[#This Row],[address1]]</f>
        <v>201 West First Street</v>
      </c>
      <c r="V277">
        <f>Table1[[#This Row],[address2]]</f>
        <v>0</v>
      </c>
      <c r="W277" t="str">
        <f>Table1[[#This Row],[city]]</f>
        <v>Greenville</v>
      </c>
      <c r="X277" t="str">
        <f>Table1[[#This Row],[state]]</f>
        <v>NC</v>
      </c>
      <c r="Y277">
        <f>Table1[[#This Row],[zip]]</f>
        <v>27858</v>
      </c>
      <c r="Z277">
        <f>Table1[[#This Row],[Total Seasonal Beds]]</f>
        <v>0</v>
      </c>
    </row>
    <row r="278" spans="2:26" x14ac:dyDescent="0.35">
      <c r="B278" t="str">
        <f>Table1[[#This Row],[CoC]]</f>
        <v>North Carolina Balance of State CoC</v>
      </c>
      <c r="C278" t="str">
        <f>_xlfn.XLOOKUP(Table2[[#This Row],[HMIS Project ID]],'region ref'!A:A,'region ref'!C:C,"",0)</f>
        <v>Region 13</v>
      </c>
      <c r="D278">
        <f>_xlfn.XLOOKUP(Table2[[#This Row],[HMIS Project ID]],'region ref'!A:A,'region ref'!B:B,"",0)</f>
        <v>0</v>
      </c>
      <c r="E278" t="str">
        <f>Table1[[#This Row],[Organization Name]]</f>
        <v>NCORR - Multiple BoS Counties</v>
      </c>
      <c r="F278" t="str">
        <f>Table1[[#This Row],[Project Name]]</f>
        <v>NCORR - Region 13 - Trillium - RRH - Rural CoC</v>
      </c>
      <c r="G278">
        <f>Table1[[#This Row],[HMIS Project ID]]</f>
        <v>20711</v>
      </c>
      <c r="H278" t="str">
        <f>Table1[[#This Row],[Project Type]]</f>
        <v>RRH</v>
      </c>
      <c r="I278">
        <f>Table1[[#This Row],[Beds HH w/ Children]]</f>
        <v>0</v>
      </c>
      <c r="J278">
        <f>Table1[[#This Row],[Units HH w/ Children]]</f>
        <v>0</v>
      </c>
      <c r="K278">
        <f>Table1[[#This Row],[Beds HH w/o Children]]</f>
        <v>0</v>
      </c>
      <c r="L278">
        <f>Table1[[#This Row],[Year-Round Beds]]</f>
        <v>0</v>
      </c>
      <c r="M278">
        <f>Table1[[#This Row],[O/V Beds]]</f>
        <v>0</v>
      </c>
      <c r="N278">
        <f>Table1[[#This Row],[Pit Count]]</f>
        <v>0</v>
      </c>
      <c r="O278">
        <f>Table1[[#This Row],[Total Beds]]</f>
        <v>0</v>
      </c>
      <c r="P278" t="str">
        <f>Table1[[#This Row],[HMIS Participating]]</f>
        <v>Yes</v>
      </c>
      <c r="Q278">
        <f>Table1[[#This Row],[Victim Service Provider]]</f>
        <v>0</v>
      </c>
      <c r="R278" t="str">
        <f>Table1[[#This Row],[Target Population]]</f>
        <v>NA</v>
      </c>
      <c r="S278">
        <f>Table1[[#This Row],[federalFundingOtherSpecify]]</f>
        <v>0</v>
      </c>
      <c r="T278">
        <f>Table1[[#This Row],[Bed Type]]</f>
        <v>0</v>
      </c>
      <c r="U278" t="str">
        <f>Table1[[#This Row],[address1]]</f>
        <v>201 West First Street</v>
      </c>
      <c r="V278">
        <f>Table1[[#This Row],[address2]]</f>
        <v>0</v>
      </c>
      <c r="W278" t="str">
        <f>Table1[[#This Row],[city]]</f>
        <v>Greenville</v>
      </c>
      <c r="X278" t="str">
        <f>Table1[[#This Row],[state]]</f>
        <v>NC</v>
      </c>
      <c r="Y278">
        <f>Table1[[#This Row],[zip]]</f>
        <v>28516</v>
      </c>
      <c r="Z278">
        <f>Table1[[#This Row],[Total Seasonal Beds]]</f>
        <v>0</v>
      </c>
    </row>
    <row r="279" spans="2:26" x14ac:dyDescent="0.35">
      <c r="B279" t="str">
        <f>Table1[[#This Row],[CoC]]</f>
        <v>North Carolina Balance of State CoC</v>
      </c>
      <c r="C279" t="str">
        <f>_xlfn.XLOOKUP(Table2[[#This Row],[HMIS Project ID]],'region ref'!A:A,'region ref'!C:C,"",0)</f>
        <v>Region 13</v>
      </c>
      <c r="D279">
        <f>_xlfn.XLOOKUP(Table2[[#This Row],[HMIS Project ID]],'region ref'!A:A,'region ref'!B:B,"",0)</f>
        <v>0</v>
      </c>
      <c r="E279" t="str">
        <f>Table1[[#This Row],[Organization Name]]</f>
        <v>NCORR - Multiple BoS Counties</v>
      </c>
      <c r="F279" t="str">
        <f>Table1[[#This Row],[Project Name]]</f>
        <v>NCORR - Region 13 - Trillium - RRH - Unsheltered CoC</v>
      </c>
      <c r="G279">
        <f>Table1[[#This Row],[HMIS Project ID]]</f>
        <v>20713</v>
      </c>
      <c r="H279" t="str">
        <f>Table1[[#This Row],[Project Type]]</f>
        <v>RRH</v>
      </c>
      <c r="I279">
        <f>Table1[[#This Row],[Beds HH w/ Children]]</f>
        <v>6</v>
      </c>
      <c r="J279">
        <f>Table1[[#This Row],[Units HH w/ Children]]</f>
        <v>3</v>
      </c>
      <c r="K279">
        <f>Table1[[#This Row],[Beds HH w/o Children]]</f>
        <v>19</v>
      </c>
      <c r="L279">
        <f>Table1[[#This Row],[Year-Round Beds]]</f>
        <v>25</v>
      </c>
      <c r="M279">
        <f>Table1[[#This Row],[O/V Beds]]</f>
        <v>0</v>
      </c>
      <c r="N279">
        <f>Table1[[#This Row],[Pit Count]]</f>
        <v>25</v>
      </c>
      <c r="O279">
        <f>Table1[[#This Row],[Total Beds]]</f>
        <v>25</v>
      </c>
      <c r="P279" t="str">
        <f>Table1[[#This Row],[HMIS Participating]]</f>
        <v>Yes</v>
      </c>
      <c r="Q279">
        <f>Table1[[#This Row],[Victim Service Provider]]</f>
        <v>0</v>
      </c>
      <c r="R279" t="str">
        <f>Table1[[#This Row],[Target Population]]</f>
        <v>NA</v>
      </c>
      <c r="S279">
        <f>Table1[[#This Row],[federalFundingOtherSpecify]]</f>
        <v>0</v>
      </c>
      <c r="T279">
        <f>Table1[[#This Row],[Bed Type]]</f>
        <v>0</v>
      </c>
      <c r="U279" t="str">
        <f>Table1[[#This Row],[address1]]</f>
        <v>201 West First Street</v>
      </c>
      <c r="V279">
        <f>Table1[[#This Row],[address2]]</f>
        <v>0</v>
      </c>
      <c r="W279" t="str">
        <f>Table1[[#This Row],[city]]</f>
        <v>Greenville</v>
      </c>
      <c r="X279" t="str">
        <f>Table1[[#This Row],[state]]</f>
        <v>NC</v>
      </c>
      <c r="Y279">
        <f>Table1[[#This Row],[zip]]</f>
        <v>28540</v>
      </c>
      <c r="Z279">
        <f>Table1[[#This Row],[Total Seasonal Beds]]</f>
        <v>0</v>
      </c>
    </row>
    <row r="280" spans="2:26" x14ac:dyDescent="0.35">
      <c r="B280" t="str">
        <f>Table1[[#This Row],[CoC]]</f>
        <v>North Carolina Balance of State CoC</v>
      </c>
      <c r="C280" t="s">
        <v>1339</v>
      </c>
      <c r="D280">
        <f>_xlfn.XLOOKUP(Table2[[#This Row],[HMIS Project ID]],'region ref'!A:A,'region ref'!B:B,"",0)</f>
        <v>0</v>
      </c>
      <c r="E280" t="str">
        <f>Table1[[#This Row],[Organization Name]]</f>
        <v>NCORR - Multiple BoS Counties</v>
      </c>
      <c r="F280" t="str">
        <f>Table1[[#This Row],[Project Name]]</f>
        <v>NCORR - Region 3 - Vaya - RRH - Rural CoC</v>
      </c>
      <c r="G280">
        <f>Table1[[#This Row],[HMIS Project ID]]</f>
        <v>20716</v>
      </c>
      <c r="H280" t="str">
        <f>Table1[[#This Row],[Project Type]]</f>
        <v>RRH</v>
      </c>
      <c r="I280">
        <f>Table1[[#This Row],[Beds HH w/ Children]]</f>
        <v>10</v>
      </c>
      <c r="J280">
        <f>Table1[[#This Row],[Units HH w/ Children]]</f>
        <v>4</v>
      </c>
      <c r="K280">
        <f>Table1[[#This Row],[Beds HH w/o Children]]</f>
        <v>5</v>
      </c>
      <c r="L280">
        <f>Table1[[#This Row],[Year-Round Beds]]</f>
        <v>15</v>
      </c>
      <c r="M280">
        <f>Table1[[#This Row],[O/V Beds]]</f>
        <v>0</v>
      </c>
      <c r="N280">
        <f>Table1[[#This Row],[Pit Count]]</f>
        <v>15</v>
      </c>
      <c r="O280">
        <f>Table1[[#This Row],[Total Beds]]</f>
        <v>15</v>
      </c>
      <c r="P280" t="str">
        <f>Table1[[#This Row],[HMIS Participating]]</f>
        <v>Yes</v>
      </c>
      <c r="Q280">
        <f>Table1[[#This Row],[Victim Service Provider]]</f>
        <v>0</v>
      </c>
      <c r="R280" t="str">
        <f>Table1[[#This Row],[Target Population]]</f>
        <v>NA</v>
      </c>
      <c r="S280">
        <f>Table1[[#This Row],[federalFundingOtherSpecify]]</f>
        <v>0</v>
      </c>
      <c r="T280">
        <f>Table1[[#This Row],[Bed Type]]</f>
        <v>0</v>
      </c>
      <c r="U280" t="str">
        <f>Table1[[#This Row],[address1]]</f>
        <v>408 Spaulding Rd. Suite B</v>
      </c>
      <c r="V280">
        <f>Table1[[#This Row],[address2]]</f>
        <v>0</v>
      </c>
      <c r="W280" t="str">
        <f>Table1[[#This Row],[city]]</f>
        <v>Marion</v>
      </c>
      <c r="X280" t="str">
        <f>Table1[[#This Row],[state]]</f>
        <v>NC</v>
      </c>
      <c r="Y280">
        <f>Table1[[#This Row],[zip]]</f>
        <v>28752</v>
      </c>
      <c r="Z280">
        <f>Table1[[#This Row],[Total Seasonal Beds]]</f>
        <v>0</v>
      </c>
    </row>
    <row r="281" spans="2:26" x14ac:dyDescent="0.35">
      <c r="B281" t="str">
        <f>Table1[[#This Row],[CoC]]</f>
        <v>North Carolina Balance of State CoC</v>
      </c>
      <c r="C281" t="str">
        <f>_xlfn.XLOOKUP(Table2[[#This Row],[HMIS Project ID]],'region ref'!A:A,'region ref'!C:C,"",0)</f>
        <v>Region 02</v>
      </c>
      <c r="D281" t="str">
        <f>_xlfn.XLOOKUP(Table2[[#This Row],[HMIS Project ID]],'region ref'!A:A,'region ref'!B:B,"",0)</f>
        <v>Transylvania</v>
      </c>
      <c r="E281" t="str">
        <f>Table1[[#This Row],[Organization Name]]</f>
        <v>Cove Shelter - Transylvania County</v>
      </c>
      <c r="F281" t="str">
        <f>Table1[[#This Row],[Project Name]]</f>
        <v>Cove Shelter - Transylvania County - ES - Private</v>
      </c>
      <c r="G281">
        <f>Table1[[#This Row],[HMIS Project ID]]</f>
        <v>20727</v>
      </c>
      <c r="H281" t="str">
        <f>Table1[[#This Row],[Project Type]]</f>
        <v>ES</v>
      </c>
      <c r="I281">
        <f>Table1[[#This Row],[Beds HH w/ Children]]</f>
        <v>0</v>
      </c>
      <c r="J281">
        <f>Table1[[#This Row],[Units HH w/ Children]]</f>
        <v>0</v>
      </c>
      <c r="K281">
        <f>Table1[[#This Row],[Beds HH w/o Children]]</f>
        <v>0</v>
      </c>
      <c r="L281">
        <f>Table1[[#This Row],[Year-Round Beds]]</f>
        <v>0</v>
      </c>
      <c r="M281">
        <f>Table1[[#This Row],[O/V Beds]]</f>
        <v>0</v>
      </c>
      <c r="N281">
        <f>Table1[[#This Row],[Pit Count]]</f>
        <v>4</v>
      </c>
      <c r="O281">
        <f>Table1[[#This Row],[Total Beds]]</f>
        <v>20</v>
      </c>
      <c r="P281" t="str">
        <f>Table1[[#This Row],[HMIS Participating]]</f>
        <v>No</v>
      </c>
      <c r="Q281">
        <f>Table1[[#This Row],[Victim Service Provider]]</f>
        <v>0</v>
      </c>
      <c r="R281" t="str">
        <f>Table1[[#This Row],[Target Population]]</f>
        <v>NA</v>
      </c>
      <c r="S281">
        <f>Table1[[#This Row],[federalFundingOtherSpecify]]</f>
        <v>0</v>
      </c>
      <c r="T281" t="str">
        <f>Table1[[#This Row],[Bed Type]]</f>
        <v>Facility</v>
      </c>
      <c r="U281" t="str">
        <f>Table1[[#This Row],[address1]]</f>
        <v>40 Nicholson Creek Road</v>
      </c>
      <c r="V281">
        <f>Table1[[#This Row],[address2]]</f>
        <v>0</v>
      </c>
      <c r="W281" t="str">
        <f>Table1[[#This Row],[city]]</f>
        <v>Brevard</v>
      </c>
      <c r="X281" t="str">
        <f>Table1[[#This Row],[state]]</f>
        <v>NC</v>
      </c>
      <c r="Y281">
        <f>Table1[[#This Row],[zip]]</f>
        <v>28712</v>
      </c>
      <c r="Z281">
        <f>Table1[[#This Row],[Total Seasonal Beds]]</f>
        <v>20</v>
      </c>
    </row>
    <row r="282" spans="2:26" x14ac:dyDescent="0.35">
      <c r="B282" t="str">
        <f>Table1[[#This Row],[CoC]]</f>
        <v>North Carolina Balance of State CoC</v>
      </c>
      <c r="C282" t="str">
        <f>_xlfn.XLOOKUP(Table2[[#This Row],[HMIS Project ID]],'region ref'!A:A,'region ref'!C:C,"",0)</f>
        <v>Region 06</v>
      </c>
      <c r="D282" t="str">
        <f>_xlfn.XLOOKUP(Table2[[#This Row],[HMIS Project ID]],'region ref'!A:A,'region ref'!B:B,"",0)</f>
        <v>Caswell</v>
      </c>
      <c r="E282" t="str">
        <f>Table1[[#This Row],[Organization Name]]</f>
        <v>Family Services of Caswell County - Caswell County</v>
      </c>
      <c r="F282" t="str">
        <f>Table1[[#This Row],[Project Name]]</f>
        <v>Family Services of Caswell County - Caswell County - DV Shelter - GCC VOCA</v>
      </c>
      <c r="G282">
        <f>Table1[[#This Row],[HMIS Project ID]]</f>
        <v>20728</v>
      </c>
      <c r="H282" t="str">
        <f>Table1[[#This Row],[Project Type]]</f>
        <v>ES</v>
      </c>
      <c r="I282">
        <f>Table1[[#This Row],[Beds HH w/ Children]]</f>
        <v>2</v>
      </c>
      <c r="J282">
        <f>Table1[[#This Row],[Units HH w/ Children]]</f>
        <v>1</v>
      </c>
      <c r="K282">
        <f>Table1[[#This Row],[Beds HH w/o Children]]</f>
        <v>0</v>
      </c>
      <c r="L282">
        <f>Table1[[#This Row],[Year-Round Beds]]</f>
        <v>2</v>
      </c>
      <c r="M282">
        <f>Table1[[#This Row],[O/V Beds]]</f>
        <v>0</v>
      </c>
      <c r="N282">
        <f>Table1[[#This Row],[Pit Count]]</f>
        <v>2</v>
      </c>
      <c r="O282">
        <f>Table1[[#This Row],[Total Beds]]</f>
        <v>2</v>
      </c>
      <c r="P282" t="str">
        <f>Table1[[#This Row],[HMIS Participating]]</f>
        <v>Comparable</v>
      </c>
      <c r="Q282">
        <f>Table1[[#This Row],[Victim Service Provider]]</f>
        <v>0</v>
      </c>
      <c r="R282" t="str">
        <f>Table1[[#This Row],[Target Population]]</f>
        <v>DV</v>
      </c>
      <c r="S282" t="str">
        <f>Table1[[#This Row],[federalFundingOtherSpecify]]</f>
        <v>Governor's Crime Commission, Victims of Crime Act, NC Council of Women</v>
      </c>
      <c r="T282" t="str">
        <f>Table1[[#This Row],[Bed Type]]</f>
        <v>Voucher</v>
      </c>
      <c r="U282" t="str">
        <f>Table1[[#This Row],[address1]]</f>
        <v>339 Wall Street</v>
      </c>
      <c r="V282">
        <f>Table1[[#This Row],[address2]]</f>
        <v>0</v>
      </c>
      <c r="W282" t="str">
        <f>Table1[[#This Row],[city]]</f>
        <v>Yanceyville</v>
      </c>
      <c r="X282" t="str">
        <f>Table1[[#This Row],[state]]</f>
        <v>NC</v>
      </c>
      <c r="Y282">
        <f>Table1[[#This Row],[zip]]</f>
        <v>27379</v>
      </c>
      <c r="Z282">
        <f>Table1[[#This Row],[Total Seasonal Beds]]</f>
        <v>0</v>
      </c>
    </row>
    <row r="283" spans="2:26" x14ac:dyDescent="0.35">
      <c r="B283" t="str">
        <f>Table1[[#This Row],[CoC]]</f>
        <v>North Carolina Balance of State CoC</v>
      </c>
      <c r="C283" t="str">
        <f>_xlfn.XLOOKUP(Table2[[#This Row],[HMIS Project ID]],'region ref'!A:A,'region ref'!C:C,"",0)</f>
        <v>Region 12</v>
      </c>
      <c r="D283" t="str">
        <f>_xlfn.XLOOKUP(Table2[[#This Row],[HMIS Project ID]],'region ref'!A:A,'region ref'!B:B,"",0)</f>
        <v>Hyde</v>
      </c>
      <c r="E283" t="str">
        <f>Table1[[#This Row],[Organization Name]]</f>
        <v>Hyde County Hotline Program - Hyde County</v>
      </c>
      <c r="F283" t="str">
        <f>Table1[[#This Row],[Project Name]]</f>
        <v>Hyde County Hotline Program - Hyde County - DV Shelter - ES - Private</v>
      </c>
      <c r="G283">
        <f>Table1[[#This Row],[HMIS Project ID]]</f>
        <v>20732</v>
      </c>
      <c r="H283" t="str">
        <f>Table1[[#This Row],[Project Type]]</f>
        <v>ES</v>
      </c>
      <c r="I283">
        <f>Table1[[#This Row],[Beds HH w/ Children]]</f>
        <v>2</v>
      </c>
      <c r="J283">
        <f>Table1[[#This Row],[Units HH w/ Children]]</f>
        <v>1</v>
      </c>
      <c r="K283">
        <f>Table1[[#This Row],[Beds HH w/o Children]]</f>
        <v>5</v>
      </c>
      <c r="L283">
        <f>Table1[[#This Row],[Year-Round Beds]]</f>
        <v>7</v>
      </c>
      <c r="M283">
        <f>Table1[[#This Row],[O/V Beds]]</f>
        <v>0</v>
      </c>
      <c r="N283">
        <f>Table1[[#This Row],[Pit Count]]</f>
        <v>2</v>
      </c>
      <c r="O283">
        <f>Table1[[#This Row],[Total Beds]]</f>
        <v>7</v>
      </c>
      <c r="P283" t="str">
        <f>Table1[[#This Row],[HMIS Participating]]</f>
        <v>Comparable</v>
      </c>
      <c r="Q283" t="str">
        <f>Table1[[#This Row],[Victim Service Provider]]</f>
        <v>VSP</v>
      </c>
      <c r="R283" t="str">
        <f>Table1[[#This Row],[Target Population]]</f>
        <v>DV</v>
      </c>
      <c r="S283" t="str">
        <f>Table1[[#This Row],[federalFundingOtherSpecify]]</f>
        <v>VOCA, GCC, Human Trafficking Commission, NCCADV</v>
      </c>
      <c r="T283" t="str">
        <f>Table1[[#This Row],[Bed Type]]</f>
        <v>Facility</v>
      </c>
      <c r="U283" t="str">
        <f>Table1[[#This Row],[address1]]</f>
        <v>BO Box 335</v>
      </c>
      <c r="V283">
        <f>Table1[[#This Row],[address2]]</f>
        <v>0</v>
      </c>
      <c r="W283" t="str">
        <f>Table1[[#This Row],[city]]</f>
        <v>Engelhard</v>
      </c>
      <c r="X283" t="str">
        <f>Table1[[#This Row],[state]]</f>
        <v>NC</v>
      </c>
      <c r="Y283">
        <f>Table1[[#This Row],[zip]]</f>
        <v>27824</v>
      </c>
      <c r="Z283">
        <f>Table1[[#This Row],[Total Seasonal Beds]]</f>
        <v>0</v>
      </c>
    </row>
    <row r="284" spans="2:26" x14ac:dyDescent="0.35">
      <c r="B284" t="str">
        <f>Table1[[#This Row],[CoC]]</f>
        <v>North Carolina Balance of State CoC</v>
      </c>
      <c r="C284" t="str">
        <f>_xlfn.XLOOKUP(Table2[[#This Row],[HMIS Project ID]],'region ref'!A:A,'region ref'!C:C,"",0)</f>
        <v>Region 03</v>
      </c>
      <c r="D284" t="str">
        <f>_xlfn.XLOOKUP(Table2[[#This Row],[HMIS Project ID]],'region ref'!A:A,'region ref'!B:B,"",0)</f>
        <v>McDowell</v>
      </c>
      <c r="E284" t="str">
        <f>Table1[[#This Row],[Organization Name]]</f>
        <v>New Hope of McDowell - McDowell County</v>
      </c>
      <c r="F284" t="str">
        <f>Table1[[#This Row],[Project Name]]</f>
        <v>New Hope of McDowell - McDowell County - ES - Private</v>
      </c>
      <c r="G284">
        <f>Table1[[#This Row],[HMIS Project ID]]</f>
        <v>20734</v>
      </c>
      <c r="H284" t="str">
        <f>Table1[[#This Row],[Project Type]]</f>
        <v>ES</v>
      </c>
      <c r="I284">
        <f>Table1[[#This Row],[Beds HH w/ Children]]</f>
        <v>8</v>
      </c>
      <c r="J284">
        <f>Table1[[#This Row],[Units HH w/ Children]]</f>
        <v>2</v>
      </c>
      <c r="K284">
        <f>Table1[[#This Row],[Beds HH w/o Children]]</f>
        <v>6</v>
      </c>
      <c r="L284">
        <f>Table1[[#This Row],[Year-Round Beds]]</f>
        <v>14</v>
      </c>
      <c r="M284">
        <f>Table1[[#This Row],[O/V Beds]]</f>
        <v>0</v>
      </c>
      <c r="N284">
        <f>Table1[[#This Row],[Pit Count]]</f>
        <v>0</v>
      </c>
      <c r="O284">
        <f>Table1[[#This Row],[Total Beds]]</f>
        <v>14</v>
      </c>
      <c r="P284" t="str">
        <f>Table1[[#This Row],[HMIS Participating]]</f>
        <v>Comparable</v>
      </c>
      <c r="Q284" t="str">
        <f>Table1[[#This Row],[Victim Service Provider]]</f>
        <v>VSP</v>
      </c>
      <c r="R284" t="str">
        <f>Table1[[#This Row],[Target Population]]</f>
        <v>DV</v>
      </c>
      <c r="S284">
        <f>Table1[[#This Row],[federalFundingOtherSpecify]]</f>
        <v>0</v>
      </c>
      <c r="T284" t="str">
        <f>Table1[[#This Row],[Bed Type]]</f>
        <v>Facility</v>
      </c>
      <c r="U284" t="str">
        <f>Table1[[#This Row],[address1]]</f>
        <v>PO Box 1572</v>
      </c>
      <c r="V284">
        <f>Table1[[#This Row],[address2]]</f>
        <v>0</v>
      </c>
      <c r="W284" t="str">
        <f>Table1[[#This Row],[city]]</f>
        <v>Marion</v>
      </c>
      <c r="X284" t="str">
        <f>Table1[[#This Row],[state]]</f>
        <v>NC</v>
      </c>
      <c r="Y284">
        <f>Table1[[#This Row],[zip]]</f>
        <v>28752</v>
      </c>
      <c r="Z284">
        <f>Table1[[#This Row],[Total Seasonal Beds]]</f>
        <v>0</v>
      </c>
    </row>
    <row r="285" spans="2:26" x14ac:dyDescent="0.35">
      <c r="B285" t="str">
        <f>Table1[[#This Row],[CoC]]</f>
        <v>North Carolina Balance of State CoC</v>
      </c>
      <c r="C285" t="str">
        <f>_xlfn.XLOOKUP(Table2[[#This Row],[HMIS Project ID]],'region ref'!A:A,'region ref'!C:C,"",0)</f>
        <v>Region 01</v>
      </c>
      <c r="D285" t="str">
        <f>_xlfn.XLOOKUP(Table2[[#This Row],[HMIS Project ID]],'region ref'!A:A,'region ref'!B:B,"",0)</f>
        <v>Macon</v>
      </c>
      <c r="E285" t="str">
        <f>Table1[[#This Row],[Organization Name]]</f>
        <v>NCCADV - Multiple BoS Counties</v>
      </c>
      <c r="F285" t="str">
        <f>Table1[[#This Row],[Project Name]]</f>
        <v>NCCADV - Macon County - Safe@Home Reach of Macon - RRH - CoC</v>
      </c>
      <c r="G285">
        <f>Table1[[#This Row],[HMIS Project ID]]</f>
        <v>20736</v>
      </c>
      <c r="H285" t="str">
        <f>Table1[[#This Row],[Project Type]]</f>
        <v>RRH</v>
      </c>
      <c r="I285">
        <f>Table1[[#This Row],[Beds HH w/ Children]]</f>
        <v>25</v>
      </c>
      <c r="J285">
        <f>Table1[[#This Row],[Units HH w/ Children]]</f>
        <v>7</v>
      </c>
      <c r="K285">
        <f>Table1[[#This Row],[Beds HH w/o Children]]</f>
        <v>2</v>
      </c>
      <c r="L285">
        <f>Table1[[#This Row],[Year-Round Beds]]</f>
        <v>27</v>
      </c>
      <c r="M285">
        <f>Table1[[#This Row],[O/V Beds]]</f>
        <v>0</v>
      </c>
      <c r="N285">
        <f>Table1[[#This Row],[Pit Count]]</f>
        <v>27</v>
      </c>
      <c r="O285">
        <f>Table1[[#This Row],[Total Beds]]</f>
        <v>27</v>
      </c>
      <c r="P285" t="str">
        <f>Table1[[#This Row],[HMIS Participating]]</f>
        <v>Comparable</v>
      </c>
      <c r="Q285" t="str">
        <f>Table1[[#This Row],[Victim Service Provider]]</f>
        <v>VSP</v>
      </c>
      <c r="R285" t="str">
        <f>Table1[[#This Row],[Target Population]]</f>
        <v>DV</v>
      </c>
      <c r="S285">
        <f>Table1[[#This Row],[federalFundingOtherSpecify]]</f>
        <v>0</v>
      </c>
      <c r="T285">
        <f>Table1[[#This Row],[Bed Type]]</f>
        <v>0</v>
      </c>
      <c r="U285" t="str">
        <f>Table1[[#This Row],[address1]]</f>
        <v>P.O. Box 228</v>
      </c>
      <c r="V285">
        <f>Table1[[#This Row],[address2]]</f>
        <v>0</v>
      </c>
      <c r="W285" t="str">
        <f>Table1[[#This Row],[city]]</f>
        <v>Franklin</v>
      </c>
      <c r="X285" t="str">
        <f>Table1[[#This Row],[state]]</f>
        <v>NC</v>
      </c>
      <c r="Y285">
        <f>Table1[[#This Row],[zip]]</f>
        <v>28734</v>
      </c>
      <c r="Z285">
        <f>Table1[[#This Row],[Total Seasonal Beds]]</f>
        <v>0</v>
      </c>
    </row>
    <row r="286" spans="2:26" x14ac:dyDescent="0.35">
      <c r="B286" t="str">
        <f>Table1[[#This Row],[CoC]]</f>
        <v>North Carolina Balance of State CoC</v>
      </c>
      <c r="C286" t="str">
        <f>_xlfn.XLOOKUP(Table2[[#This Row],[HMIS Project ID]],'region ref'!A:A,'region ref'!C:C,"",0)</f>
        <v>Region 02</v>
      </c>
      <c r="D286" t="str">
        <f>_xlfn.XLOOKUP(Table2[[#This Row],[HMIS Project ID]],'region ref'!A:A,'region ref'!B:B,"",0)</f>
        <v>Henderson</v>
      </c>
      <c r="E286" t="str">
        <f>Table1[[#This Row],[Organization Name]]</f>
        <v>NCCADV - Multiple BoS Counties</v>
      </c>
      <c r="F286" t="str">
        <f>Table1[[#This Row],[Project Name]]</f>
        <v>NCCADV - Henderson - Safe@Home Safelight- RRH - CoC</v>
      </c>
      <c r="G286">
        <f>Table1[[#This Row],[HMIS Project ID]]</f>
        <v>20737</v>
      </c>
      <c r="H286" t="str">
        <f>Table1[[#This Row],[Project Type]]</f>
        <v>RRH</v>
      </c>
      <c r="I286">
        <f>Table1[[#This Row],[Beds HH w/ Children]]</f>
        <v>11</v>
      </c>
      <c r="J286">
        <f>Table1[[#This Row],[Units HH w/ Children]]</f>
        <v>4</v>
      </c>
      <c r="K286">
        <f>Table1[[#This Row],[Beds HH w/o Children]]</f>
        <v>2</v>
      </c>
      <c r="L286">
        <f>Table1[[#This Row],[Year-Round Beds]]</f>
        <v>13</v>
      </c>
      <c r="M286">
        <f>Table1[[#This Row],[O/V Beds]]</f>
        <v>0</v>
      </c>
      <c r="N286">
        <f>Table1[[#This Row],[Pit Count]]</f>
        <v>13</v>
      </c>
      <c r="O286">
        <f>Table1[[#This Row],[Total Beds]]</f>
        <v>13</v>
      </c>
      <c r="P286" t="str">
        <f>Table1[[#This Row],[HMIS Participating]]</f>
        <v>Comparable</v>
      </c>
      <c r="Q286" t="str">
        <f>Table1[[#This Row],[Victim Service Provider]]</f>
        <v>VSP</v>
      </c>
      <c r="R286" t="str">
        <f>Table1[[#This Row],[Target Population]]</f>
        <v>DV</v>
      </c>
      <c r="S286">
        <f>Table1[[#This Row],[federalFundingOtherSpecify]]</f>
        <v>0</v>
      </c>
      <c r="T286">
        <f>Table1[[#This Row],[Bed Type]]</f>
        <v>0</v>
      </c>
      <c r="U286">
        <f>Table1[[#This Row],[address1]]</f>
        <v>0</v>
      </c>
      <c r="V286">
        <f>Table1[[#This Row],[address2]]</f>
        <v>0</v>
      </c>
      <c r="W286" t="str">
        <f>Table1[[#This Row],[city]]</f>
        <v>Franklin</v>
      </c>
      <c r="X286" t="str">
        <f>Table1[[#This Row],[state]]</f>
        <v>NC</v>
      </c>
      <c r="Y286">
        <f>Table1[[#This Row],[zip]]</f>
        <v>28792</v>
      </c>
      <c r="Z286">
        <f>Table1[[#This Row],[Total Seasonal Beds]]</f>
        <v>0</v>
      </c>
    </row>
    <row r="287" spans="2:26" x14ac:dyDescent="0.35">
      <c r="B287" t="str">
        <f>Table1[[#This Row],[CoC]]</f>
        <v>North Carolina Balance of State CoC</v>
      </c>
      <c r="C287" t="str">
        <f>_xlfn.XLOOKUP(Table2[[#This Row],[HMIS Project ID]],'region ref'!A:A,'region ref'!C:C,"",0)</f>
        <v>Region 05</v>
      </c>
      <c r="D287" t="str">
        <f>_xlfn.XLOOKUP(Table2[[#This Row],[HMIS Project ID]],'region ref'!A:A,'region ref'!B:B,"",0)</f>
        <v>Davidson</v>
      </c>
      <c r="E287" t="str">
        <f>Table1[[#This Row],[Organization Name]]</f>
        <v>NCCADV - Multiple BoS Counties</v>
      </c>
      <c r="F287" t="str">
        <f>Table1[[#This Row],[Project Name]]</f>
        <v>NCCADV - Davidson County - Safe@Home FSD - RRH - CoC</v>
      </c>
      <c r="G287">
        <f>Table1[[#This Row],[HMIS Project ID]]</f>
        <v>20739</v>
      </c>
      <c r="H287" t="str">
        <f>Table1[[#This Row],[Project Type]]</f>
        <v>RRH</v>
      </c>
      <c r="I287">
        <f>Table1[[#This Row],[Beds HH w/ Children]]</f>
        <v>7</v>
      </c>
      <c r="J287">
        <f>Table1[[#This Row],[Units HH w/ Children]]</f>
        <v>3</v>
      </c>
      <c r="K287">
        <f>Table1[[#This Row],[Beds HH w/o Children]]</f>
        <v>1</v>
      </c>
      <c r="L287">
        <f>Table1[[#This Row],[Year-Round Beds]]</f>
        <v>8</v>
      </c>
      <c r="M287">
        <f>Table1[[#This Row],[O/V Beds]]</f>
        <v>0</v>
      </c>
      <c r="N287">
        <f>Table1[[#This Row],[Pit Count]]</f>
        <v>8</v>
      </c>
      <c r="O287">
        <f>Table1[[#This Row],[Total Beds]]</f>
        <v>8</v>
      </c>
      <c r="P287" t="str">
        <f>Table1[[#This Row],[HMIS Participating]]</f>
        <v>Comparable</v>
      </c>
      <c r="Q287" t="str">
        <f>Table1[[#This Row],[Victim Service Provider]]</f>
        <v>VSP</v>
      </c>
      <c r="R287" t="str">
        <f>Table1[[#This Row],[Target Population]]</f>
        <v>DV</v>
      </c>
      <c r="S287">
        <f>Table1[[#This Row],[federalFundingOtherSpecify]]</f>
        <v>0</v>
      </c>
      <c r="T287">
        <f>Table1[[#This Row],[Bed Type]]</f>
        <v>0</v>
      </c>
      <c r="U287">
        <f>Table1[[#This Row],[address1]]</f>
        <v>0</v>
      </c>
      <c r="V287">
        <f>Table1[[#This Row],[address2]]</f>
        <v>0</v>
      </c>
      <c r="W287" t="str">
        <f>Table1[[#This Row],[city]]</f>
        <v>Lexington</v>
      </c>
      <c r="X287" t="str">
        <f>Table1[[#This Row],[state]]</f>
        <v>NC</v>
      </c>
      <c r="Y287">
        <f>Table1[[#This Row],[zip]]</f>
        <v>27295</v>
      </c>
      <c r="Z287">
        <f>Table1[[#This Row],[Total Seasonal Beds]]</f>
        <v>0</v>
      </c>
    </row>
    <row r="288" spans="2:26" x14ac:dyDescent="0.35">
      <c r="B288" t="str">
        <f>Table1[[#This Row],[CoC]]</f>
        <v>North Carolina Balance of State CoC</v>
      </c>
      <c r="C288" t="str">
        <f>_xlfn.XLOOKUP(Table2[[#This Row],[HMIS Project ID]],'region ref'!A:A,'region ref'!C:C,"",0)</f>
        <v>Region 08</v>
      </c>
      <c r="D288" t="str">
        <f>_xlfn.XLOOKUP(Table2[[#This Row],[HMIS Project ID]],'region ref'!A:A,'region ref'!B:B,"",0)</f>
        <v>Robeson</v>
      </c>
      <c r="E288" t="str">
        <f>Table1[[#This Row],[Organization Name]]</f>
        <v>NCCADV - Multiple BoS Counties</v>
      </c>
      <c r="F288" t="str">
        <f>Table1[[#This Row],[Project Name]]</f>
        <v>NCCADV - Robeson County - Safe@Home SFVC - RRH - CoC</v>
      </c>
      <c r="G288">
        <f>Table1[[#This Row],[HMIS Project ID]]</f>
        <v>20740</v>
      </c>
      <c r="H288" t="str">
        <f>Table1[[#This Row],[Project Type]]</f>
        <v>RRH</v>
      </c>
      <c r="I288">
        <f>Table1[[#This Row],[Beds HH w/ Children]]</f>
        <v>39</v>
      </c>
      <c r="J288">
        <f>Table1[[#This Row],[Units HH w/ Children]]</f>
        <v>10</v>
      </c>
      <c r="K288">
        <f>Table1[[#This Row],[Beds HH w/o Children]]</f>
        <v>0</v>
      </c>
      <c r="L288">
        <f>Table1[[#This Row],[Year-Round Beds]]</f>
        <v>39</v>
      </c>
      <c r="M288">
        <f>Table1[[#This Row],[O/V Beds]]</f>
        <v>0</v>
      </c>
      <c r="N288">
        <f>Table1[[#This Row],[Pit Count]]</f>
        <v>39</v>
      </c>
      <c r="O288">
        <f>Table1[[#This Row],[Total Beds]]</f>
        <v>39</v>
      </c>
      <c r="P288" t="str">
        <f>Table1[[#This Row],[HMIS Participating]]</f>
        <v>Comparable</v>
      </c>
      <c r="Q288" t="str">
        <f>Table1[[#This Row],[Victim Service Provider]]</f>
        <v>VSP</v>
      </c>
      <c r="R288" t="str">
        <f>Table1[[#This Row],[Target Population]]</f>
        <v>DV</v>
      </c>
      <c r="S288">
        <f>Table1[[#This Row],[federalFundingOtherSpecify]]</f>
        <v>0</v>
      </c>
      <c r="T288">
        <f>Table1[[#This Row],[Bed Type]]</f>
        <v>0</v>
      </c>
      <c r="U288">
        <f>Table1[[#This Row],[address1]]</f>
        <v>0</v>
      </c>
      <c r="V288">
        <f>Table1[[#This Row],[address2]]</f>
        <v>0</v>
      </c>
      <c r="W288" t="str">
        <f>Table1[[#This Row],[city]]</f>
        <v>Lumberton</v>
      </c>
      <c r="X288" t="str">
        <f>Table1[[#This Row],[state]]</f>
        <v>NC</v>
      </c>
      <c r="Y288">
        <f>Table1[[#This Row],[zip]]</f>
        <v>28358</v>
      </c>
      <c r="Z288">
        <f>Table1[[#This Row],[Total Seasonal Beds]]</f>
        <v>0</v>
      </c>
    </row>
    <row r="289" spans="2:26" x14ac:dyDescent="0.35">
      <c r="B289" t="str">
        <f>Table1[[#This Row],[CoC]]</f>
        <v>North Carolina Balance of State CoC</v>
      </c>
      <c r="C289" t="str">
        <f>_xlfn.XLOOKUP(Table2[[#This Row],[HMIS Project ID]],'region ref'!A:A,'region ref'!C:C,"",0)</f>
        <v>Region 12</v>
      </c>
      <c r="D289" t="str">
        <f>_xlfn.XLOOKUP(Table2[[#This Row],[HMIS Project ID]],'region ref'!A:A,'region ref'!B:B,"",0)</f>
        <v>Pitt</v>
      </c>
      <c r="E289" t="str">
        <f>Table1[[#This Row],[Organization Name]]</f>
        <v>NCCADV - Multiple BoS Counties</v>
      </c>
      <c r="F289" t="str">
        <f>Table1[[#This Row],[Project Name]]</f>
        <v>NCCADV - Pitt County - Safe@Home CFVP - RRH - CoC</v>
      </c>
      <c r="G289">
        <f>Table1[[#This Row],[HMIS Project ID]]</f>
        <v>20742</v>
      </c>
      <c r="H289" t="str">
        <f>Table1[[#This Row],[Project Type]]</f>
        <v>RRH</v>
      </c>
      <c r="I289">
        <f>Table1[[#This Row],[Beds HH w/ Children]]</f>
        <v>7</v>
      </c>
      <c r="J289">
        <f>Table1[[#This Row],[Units HH w/ Children]]</f>
        <v>3</v>
      </c>
      <c r="K289">
        <f>Table1[[#This Row],[Beds HH w/o Children]]</f>
        <v>2</v>
      </c>
      <c r="L289">
        <f>Table1[[#This Row],[Year-Round Beds]]</f>
        <v>9</v>
      </c>
      <c r="M289">
        <f>Table1[[#This Row],[O/V Beds]]</f>
        <v>0</v>
      </c>
      <c r="N289">
        <f>Table1[[#This Row],[Pit Count]]</f>
        <v>9</v>
      </c>
      <c r="O289">
        <f>Table1[[#This Row],[Total Beds]]</f>
        <v>9</v>
      </c>
      <c r="P289" t="str">
        <f>Table1[[#This Row],[HMIS Participating]]</f>
        <v>Comparable</v>
      </c>
      <c r="Q289" t="str">
        <f>Table1[[#This Row],[Victim Service Provider]]</f>
        <v>VSP</v>
      </c>
      <c r="R289" t="str">
        <f>Table1[[#This Row],[Target Population]]</f>
        <v>DV</v>
      </c>
      <c r="S289">
        <f>Table1[[#This Row],[federalFundingOtherSpecify]]</f>
        <v>0</v>
      </c>
      <c r="T289">
        <f>Table1[[#This Row],[Bed Type]]</f>
        <v>0</v>
      </c>
      <c r="U289" t="str">
        <f>Table1[[#This Row],[address1]]</f>
        <v>n/a</v>
      </c>
      <c r="V289">
        <f>Table1[[#This Row],[address2]]</f>
        <v>0</v>
      </c>
      <c r="W289" t="str">
        <f>Table1[[#This Row],[city]]</f>
        <v>Greenville</v>
      </c>
      <c r="X289" t="str">
        <f>Table1[[#This Row],[state]]</f>
        <v>NC</v>
      </c>
      <c r="Y289">
        <f>Table1[[#This Row],[zip]]</f>
        <v>27834</v>
      </c>
      <c r="Z289">
        <f>Table1[[#This Row],[Total Seasonal Beds]]</f>
        <v>0</v>
      </c>
    </row>
    <row r="290" spans="2:26" x14ac:dyDescent="0.35">
      <c r="B290" t="str">
        <f>Table1[[#This Row],[CoC]]</f>
        <v>North Carolina Balance of State CoC</v>
      </c>
      <c r="C290" t="str">
        <f>_xlfn.XLOOKUP(Table2[[#This Row],[HMIS Project ID]],'region ref'!A:A,'region ref'!C:C,"",0)</f>
        <v>Region 10</v>
      </c>
      <c r="D290" t="str">
        <f>_xlfn.XLOOKUP(Table2[[#This Row],[HMIS Project ID]],'region ref'!A:A,'region ref'!B:B,"",0)</f>
        <v>Duplin</v>
      </c>
      <c r="E290" t="str">
        <f>Table1[[#This Row],[Organization Name]]</f>
        <v>NCCADV - Multiple BoS Counties</v>
      </c>
      <c r="F290" t="str">
        <f>Table1[[#This Row],[Project Name]]</f>
        <v>NCCADV - Duplin County - Safe@Home Safe Haven of Pender - RRH - CoC</v>
      </c>
      <c r="G290">
        <f>Table1[[#This Row],[HMIS Project ID]]</f>
        <v>20744</v>
      </c>
      <c r="H290" t="str">
        <f>Table1[[#This Row],[Project Type]]</f>
        <v>RRH</v>
      </c>
      <c r="I290">
        <f>Table1[[#This Row],[Beds HH w/ Children]]</f>
        <v>19</v>
      </c>
      <c r="J290">
        <f>Table1[[#This Row],[Units HH w/ Children]]</f>
        <v>6</v>
      </c>
      <c r="K290">
        <f>Table1[[#This Row],[Beds HH w/o Children]]</f>
        <v>2</v>
      </c>
      <c r="L290">
        <f>Table1[[#This Row],[Year-Round Beds]]</f>
        <v>21</v>
      </c>
      <c r="M290">
        <f>Table1[[#This Row],[O/V Beds]]</f>
        <v>0</v>
      </c>
      <c r="N290">
        <f>Table1[[#This Row],[Pit Count]]</f>
        <v>21</v>
      </c>
      <c r="O290">
        <f>Table1[[#This Row],[Total Beds]]</f>
        <v>21</v>
      </c>
      <c r="P290" t="str">
        <f>Table1[[#This Row],[HMIS Participating]]</f>
        <v>Comparable</v>
      </c>
      <c r="Q290" t="str">
        <f>Table1[[#This Row],[Victim Service Provider]]</f>
        <v>VSP</v>
      </c>
      <c r="R290" t="str">
        <f>Table1[[#This Row],[Target Population]]</f>
        <v>DV</v>
      </c>
      <c r="S290">
        <f>Table1[[#This Row],[federalFundingOtherSpecify]]</f>
        <v>0</v>
      </c>
      <c r="T290">
        <f>Table1[[#This Row],[Bed Type]]</f>
        <v>0</v>
      </c>
      <c r="U290" t="str">
        <f>Table1[[#This Row],[address1]]</f>
        <v>n/a</v>
      </c>
      <c r="V290">
        <f>Table1[[#This Row],[address2]]</f>
        <v>0</v>
      </c>
      <c r="W290" t="str">
        <f>Table1[[#This Row],[city]]</f>
        <v>Wallace</v>
      </c>
      <c r="X290" t="str">
        <f>Table1[[#This Row],[state]]</f>
        <v>NC</v>
      </c>
      <c r="Y290">
        <f>Table1[[#This Row],[zip]]</f>
        <v>28466</v>
      </c>
      <c r="Z290">
        <f>Table1[[#This Row],[Total Seasonal Beds]]</f>
        <v>0</v>
      </c>
    </row>
    <row r="291" spans="2:26" x14ac:dyDescent="0.35">
      <c r="B291" t="str">
        <f>Table1[[#This Row],[CoC]]</f>
        <v>North Carolina Balance of State CoC</v>
      </c>
      <c r="C291" t="str">
        <f>_xlfn.XLOOKUP(Table2[[#This Row],[HMIS Project ID]],'region ref'!A:A,'region ref'!C:C,"",0)</f>
        <v>Region 04</v>
      </c>
      <c r="D291">
        <f>_xlfn.XLOOKUP(Table2[[#This Row],[HMIS Project ID]],'region ref'!A:A,'region ref'!B:B,"",0)</f>
        <v>0</v>
      </c>
      <c r="E291" t="str">
        <f>Table1[[#This Row],[Organization Name]]</f>
        <v>Diakonos, Inc. - Iredell County</v>
      </c>
      <c r="F291" t="str">
        <f>Table1[[#This Row],[Project Name]]</f>
        <v>Diakonos, Inc. - Iredell County - PSH - HUD</v>
      </c>
      <c r="G291">
        <f>Table1[[#This Row],[HMIS Project ID]]</f>
        <v>20747</v>
      </c>
      <c r="H291" t="str">
        <f>Table1[[#This Row],[Project Type]]</f>
        <v>PSH</v>
      </c>
      <c r="I291">
        <f>Table1[[#This Row],[Beds HH w/ Children]]</f>
        <v>0</v>
      </c>
      <c r="J291">
        <f>Table1[[#This Row],[Units HH w/ Children]]</f>
        <v>0</v>
      </c>
      <c r="K291">
        <f>Table1[[#This Row],[Beds HH w/o Children]]</f>
        <v>6</v>
      </c>
      <c r="L291">
        <f>Table1[[#This Row],[Year-Round Beds]]</f>
        <v>6</v>
      </c>
      <c r="M291">
        <f>Table1[[#This Row],[O/V Beds]]</f>
        <v>0</v>
      </c>
      <c r="N291">
        <f>Table1[[#This Row],[Pit Count]]</f>
        <v>6</v>
      </c>
      <c r="O291">
        <f>Table1[[#This Row],[Total Beds]]</f>
        <v>6</v>
      </c>
      <c r="P291" t="str">
        <f>Table1[[#This Row],[HMIS Participating]]</f>
        <v>Yes</v>
      </c>
      <c r="Q291">
        <f>Table1[[#This Row],[Victim Service Provider]]</f>
        <v>0</v>
      </c>
      <c r="R291" t="str">
        <f>Table1[[#This Row],[Target Population]]</f>
        <v>NA</v>
      </c>
      <c r="S291">
        <f>Table1[[#This Row],[federalFundingOtherSpecify]]</f>
        <v>0</v>
      </c>
      <c r="T291">
        <f>Table1[[#This Row],[Bed Type]]</f>
        <v>0</v>
      </c>
      <c r="U291" t="str">
        <f>Table1[[#This Row],[address1]]</f>
        <v>PO Box 5217</v>
      </c>
      <c r="V291">
        <f>Table1[[#This Row],[address2]]</f>
        <v>0</v>
      </c>
      <c r="W291" t="str">
        <f>Table1[[#This Row],[city]]</f>
        <v>Statesville</v>
      </c>
      <c r="X291" t="str">
        <f>Table1[[#This Row],[state]]</f>
        <v>NC</v>
      </c>
      <c r="Y291">
        <f>Table1[[#This Row],[zip]]</f>
        <v>28677</v>
      </c>
      <c r="Z291">
        <f>Table1[[#This Row],[Total Seasonal Beds]]</f>
        <v>0</v>
      </c>
    </row>
    <row r="292" spans="2:26" x14ac:dyDescent="0.35">
      <c r="B292" t="str">
        <f>Table1[[#This Row],[CoC]]</f>
        <v>North Carolina Balance of State CoC</v>
      </c>
      <c r="C292" t="str">
        <f>_xlfn.XLOOKUP(Table2[[#This Row],[HMIS Project ID]],'region ref'!A:A,'region ref'!C:C,"",0)</f>
        <v>Region 12</v>
      </c>
      <c r="D292">
        <f>_xlfn.XLOOKUP(Table2[[#This Row],[HMIS Project ID]],'region ref'!A:A,'region ref'!B:B,"",0)</f>
        <v>0</v>
      </c>
      <c r="E292" t="str">
        <f>Table1[[#This Row],[Organization Name]]</f>
        <v>Pitt County Community Development - Pitt County</v>
      </c>
      <c r="F292" t="str">
        <f>Table1[[#This Row],[Project Name]]</f>
        <v>Pitt County Community Development - Pitt County - RRH - SFRF</v>
      </c>
      <c r="G292">
        <f>Table1[[#This Row],[HMIS Project ID]]</f>
        <v>20756</v>
      </c>
      <c r="H292" t="str">
        <f>Table1[[#This Row],[Project Type]]</f>
        <v>RRH</v>
      </c>
      <c r="I292">
        <f>Table1[[#This Row],[Beds HH w/ Children]]</f>
        <v>2</v>
      </c>
      <c r="J292">
        <f>Table1[[#This Row],[Units HH w/ Children]]</f>
        <v>1</v>
      </c>
      <c r="K292">
        <f>Table1[[#This Row],[Beds HH w/o Children]]</f>
        <v>0</v>
      </c>
      <c r="L292">
        <f>Table1[[#This Row],[Year-Round Beds]]</f>
        <v>2</v>
      </c>
      <c r="M292">
        <f>Table1[[#This Row],[O/V Beds]]</f>
        <v>0</v>
      </c>
      <c r="N292">
        <f>Table1[[#This Row],[Pit Count]]</f>
        <v>2</v>
      </c>
      <c r="O292">
        <f>Table1[[#This Row],[Total Beds]]</f>
        <v>2</v>
      </c>
      <c r="P292" t="str">
        <f>Table1[[#This Row],[HMIS Participating]]</f>
        <v>Yes</v>
      </c>
      <c r="Q292">
        <f>Table1[[#This Row],[Victim Service Provider]]</f>
        <v>0</v>
      </c>
      <c r="R292" t="str">
        <f>Table1[[#This Row],[Target Population]]</f>
        <v>NA</v>
      </c>
      <c r="S292" t="str">
        <f>Table1[[#This Row],[federalFundingOtherSpecify]]</f>
        <v>State Fiscal recovery Funds via DHHS</v>
      </c>
      <c r="T292">
        <f>Table1[[#This Row],[Bed Type]]</f>
        <v>0</v>
      </c>
      <c r="U292" t="str">
        <f>Table1[[#This Row],[address1]]</f>
        <v>1717 W. 5th Street, Greeville, NC 27834</v>
      </c>
      <c r="V292">
        <f>Table1[[#This Row],[address2]]</f>
        <v>0</v>
      </c>
      <c r="W292" t="str">
        <f>Table1[[#This Row],[city]]</f>
        <v>Greenville</v>
      </c>
      <c r="X292" t="str">
        <f>Table1[[#This Row],[state]]</f>
        <v>NC</v>
      </c>
      <c r="Y292">
        <f>Table1[[#This Row],[zip]]</f>
        <v>27834</v>
      </c>
      <c r="Z292">
        <f>Table1[[#This Row],[Total Seasonal Beds]]</f>
        <v>0</v>
      </c>
    </row>
    <row r="293" spans="2:26" x14ac:dyDescent="0.35">
      <c r="B293" t="str">
        <f>Table1[[#This Row],[CoC]]</f>
        <v>North Carolina Balance of State CoC</v>
      </c>
      <c r="C293" t="str">
        <f>_xlfn.XLOOKUP(Table2[[#This Row],[HMIS Project ID]],'region ref'!A:A,'region ref'!C:C,"",0)</f>
        <v>Region 05</v>
      </c>
      <c r="D293">
        <f>_xlfn.XLOOKUP(Table2[[#This Row],[HMIS Project ID]],'region ref'!A:A,'region ref'!B:B,"",0)</f>
        <v>0</v>
      </c>
      <c r="E293" t="str">
        <f>Table1[[#This Row],[Organization Name]]</f>
        <v>Rowan Helping Ministries - Rowan County</v>
      </c>
      <c r="F293" t="str">
        <f>Table1[[#This Row],[Project Name]]</f>
        <v>Rowan Helping Ministries - Region 5 - Choosing Home - RRH - SFRF</v>
      </c>
      <c r="G293">
        <f>Table1[[#This Row],[HMIS Project ID]]</f>
        <v>20765</v>
      </c>
      <c r="H293" t="str">
        <f>Table1[[#This Row],[Project Type]]</f>
        <v>RRH</v>
      </c>
      <c r="I293">
        <f>Table1[[#This Row],[Beds HH w/ Children]]</f>
        <v>0</v>
      </c>
      <c r="J293">
        <f>Table1[[#This Row],[Units HH w/ Children]]</f>
        <v>0</v>
      </c>
      <c r="K293">
        <f>Table1[[#This Row],[Beds HH w/o Children]]</f>
        <v>0</v>
      </c>
      <c r="L293">
        <f>Table1[[#This Row],[Year-Round Beds]]</f>
        <v>0</v>
      </c>
      <c r="M293">
        <f>Table1[[#This Row],[O/V Beds]]</f>
        <v>0</v>
      </c>
      <c r="N293">
        <f>Table1[[#This Row],[Pit Count]]</f>
        <v>0</v>
      </c>
      <c r="O293">
        <f>Table1[[#This Row],[Total Beds]]</f>
        <v>0</v>
      </c>
      <c r="P293" t="str">
        <f>Table1[[#This Row],[HMIS Participating]]</f>
        <v>Yes</v>
      </c>
      <c r="Q293">
        <f>Table1[[#This Row],[Victim Service Provider]]</f>
        <v>0</v>
      </c>
      <c r="R293" t="str">
        <f>Table1[[#This Row],[Target Population]]</f>
        <v>NA</v>
      </c>
      <c r="S293" t="str">
        <f>Table1[[#This Row],[federalFundingOtherSpecify]]</f>
        <v>State Fiscal Recover Funds via State ESG office</v>
      </c>
      <c r="T293">
        <f>Table1[[#This Row],[Bed Type]]</f>
        <v>0</v>
      </c>
      <c r="U293" t="str">
        <f>Table1[[#This Row],[address1]]</f>
        <v>226 N Long St</v>
      </c>
      <c r="V293">
        <f>Table1[[#This Row],[address2]]</f>
        <v>0</v>
      </c>
      <c r="W293" t="str">
        <f>Table1[[#This Row],[city]]</f>
        <v>Salisbury</v>
      </c>
      <c r="X293" t="str">
        <f>Table1[[#This Row],[state]]</f>
        <v>NC</v>
      </c>
      <c r="Y293">
        <f>Table1[[#This Row],[zip]]</f>
        <v>28144</v>
      </c>
      <c r="Z293">
        <f>Table1[[#This Row],[Total Seasonal Beds]]</f>
        <v>0</v>
      </c>
    </row>
    <row r="294" spans="2:26" x14ac:dyDescent="0.35">
      <c r="B294" t="str">
        <f>Table1[[#This Row],[CoC]]</f>
        <v>North Carolina Balance of State CoC</v>
      </c>
      <c r="C294" t="str">
        <f>_xlfn.XLOOKUP(Table2[[#This Row],[HMIS Project ID]],'region ref'!A:A,'region ref'!C:C,"",0)</f>
        <v>Region 05</v>
      </c>
      <c r="D294">
        <f>_xlfn.XLOOKUP(Table2[[#This Row],[HMIS Project ID]],'region ref'!A:A,'region ref'!B:B,"",0)</f>
        <v>0</v>
      </c>
      <c r="E294" t="str">
        <f>Table1[[#This Row],[Organization Name]]</f>
        <v>UCCS - Union County</v>
      </c>
      <c r="F294" t="str">
        <f>Table1[[#This Row],[Project Name]]</f>
        <v>UCCS - Union County - Choosing Home - RRH - SFRF</v>
      </c>
      <c r="G294">
        <f>Table1[[#This Row],[HMIS Project ID]]</f>
        <v>20766</v>
      </c>
      <c r="H294" t="str">
        <f>Table1[[#This Row],[Project Type]]</f>
        <v>RRH</v>
      </c>
      <c r="I294">
        <f>Table1[[#This Row],[Beds HH w/ Children]]</f>
        <v>17</v>
      </c>
      <c r="J294">
        <f>Table1[[#This Row],[Units HH w/ Children]]</f>
        <v>3</v>
      </c>
      <c r="K294">
        <f>Table1[[#This Row],[Beds HH w/o Children]]</f>
        <v>7</v>
      </c>
      <c r="L294">
        <f>Table1[[#This Row],[Year-Round Beds]]</f>
        <v>24</v>
      </c>
      <c r="M294">
        <f>Table1[[#This Row],[O/V Beds]]</f>
        <v>0</v>
      </c>
      <c r="N294">
        <f>Table1[[#This Row],[Pit Count]]</f>
        <v>24</v>
      </c>
      <c r="O294">
        <f>Table1[[#This Row],[Total Beds]]</f>
        <v>24</v>
      </c>
      <c r="P294" t="str">
        <f>Table1[[#This Row],[HMIS Participating]]</f>
        <v>Yes</v>
      </c>
      <c r="Q294">
        <f>Table1[[#This Row],[Victim Service Provider]]</f>
        <v>0</v>
      </c>
      <c r="R294" t="str">
        <f>Table1[[#This Row],[Target Population]]</f>
        <v>NA</v>
      </c>
      <c r="S294" t="str">
        <f>Table1[[#This Row],[federalFundingOtherSpecify]]</f>
        <v>SFRF State Fiscal Recovery Funds</v>
      </c>
      <c r="T294">
        <f>Table1[[#This Row],[Bed Type]]</f>
        <v>0</v>
      </c>
      <c r="U294" t="str">
        <f>Table1[[#This Row],[address1]]</f>
        <v>160 Meadow Street</v>
      </c>
      <c r="V294">
        <f>Table1[[#This Row],[address2]]</f>
        <v>0</v>
      </c>
      <c r="W294" t="str">
        <f>Table1[[#This Row],[city]]</f>
        <v>Monroe</v>
      </c>
      <c r="X294" t="str">
        <f>Table1[[#This Row],[state]]</f>
        <v>NC</v>
      </c>
      <c r="Y294">
        <f>Table1[[#This Row],[zip]]</f>
        <v>28112</v>
      </c>
      <c r="Z294">
        <f>Table1[[#This Row],[Total Seasonal Beds]]</f>
        <v>0</v>
      </c>
    </row>
    <row r="295" spans="2:26" x14ac:dyDescent="0.35">
      <c r="B295" t="str">
        <f>Table1[[#This Row],[CoC]]</f>
        <v>North Carolina Balance of State CoC</v>
      </c>
      <c r="C295" t="str">
        <f>_xlfn.XLOOKUP(Table2[[#This Row],[HMIS Project ID]],'region ref'!A:A,'region ref'!C:C,"",0)</f>
        <v>Region 01</v>
      </c>
      <c r="D295">
        <f>_xlfn.XLOOKUP(Table2[[#This Row],[HMIS Project ID]],'region ref'!A:A,'region ref'!B:B,"",0)</f>
        <v>0</v>
      </c>
      <c r="E295" t="str">
        <f>Table1[[#This Row],[Organization Name]]</f>
        <v>HERE in Jackson County - Jackson County</v>
      </c>
      <c r="F295" t="str">
        <f>Table1[[#This Row],[Project Name]]</f>
        <v>HERE in Jackson County - Region 1 - Choosing Home - RRH - SFRF</v>
      </c>
      <c r="G295">
        <f>Table1[[#This Row],[HMIS Project ID]]</f>
        <v>20768</v>
      </c>
      <c r="H295" t="str">
        <f>Table1[[#This Row],[Project Type]]</f>
        <v>RRH</v>
      </c>
      <c r="I295">
        <f>Table1[[#This Row],[Beds HH w/ Children]]</f>
        <v>0</v>
      </c>
      <c r="J295">
        <f>Table1[[#This Row],[Units HH w/ Children]]</f>
        <v>0</v>
      </c>
      <c r="K295">
        <f>Table1[[#This Row],[Beds HH w/o Children]]</f>
        <v>0</v>
      </c>
      <c r="L295">
        <f>Table1[[#This Row],[Year-Round Beds]]</f>
        <v>0</v>
      </c>
      <c r="M295">
        <f>Table1[[#This Row],[O/V Beds]]</f>
        <v>0</v>
      </c>
      <c r="N295">
        <f>Table1[[#This Row],[Pit Count]]</f>
        <v>0</v>
      </c>
      <c r="O295">
        <f>Table1[[#This Row],[Total Beds]]</f>
        <v>0</v>
      </c>
      <c r="P295" t="str">
        <f>Table1[[#This Row],[HMIS Participating]]</f>
        <v>Yes</v>
      </c>
      <c r="Q295">
        <f>Table1[[#This Row],[Victim Service Provider]]</f>
        <v>0</v>
      </c>
      <c r="R295" t="str">
        <f>Table1[[#This Row],[Target Population]]</f>
        <v>NA</v>
      </c>
      <c r="S295">
        <f>Table1[[#This Row],[federalFundingOtherSpecify]]</f>
        <v>0</v>
      </c>
      <c r="T295">
        <f>Table1[[#This Row],[Bed Type]]</f>
        <v>0</v>
      </c>
      <c r="U295" t="str">
        <f>Table1[[#This Row],[address1]]</f>
        <v>563 W Main St STE 2</v>
      </c>
      <c r="V295">
        <f>Table1[[#This Row],[address2]]</f>
        <v>0</v>
      </c>
      <c r="W295" t="str">
        <f>Table1[[#This Row],[city]]</f>
        <v>Sylva</v>
      </c>
      <c r="X295" t="str">
        <f>Table1[[#This Row],[state]]</f>
        <v>NC</v>
      </c>
      <c r="Y295">
        <f>Table1[[#This Row],[zip]]</f>
        <v>28779</v>
      </c>
      <c r="Z295">
        <f>Table1[[#This Row],[Total Seasonal Beds]]</f>
        <v>0</v>
      </c>
    </row>
    <row r="296" spans="2:26" x14ac:dyDescent="0.35">
      <c r="B296" t="str">
        <f>Table1[[#This Row],[CoC]]</f>
        <v>North Carolina Balance of State CoC</v>
      </c>
      <c r="C296" t="str">
        <f>_xlfn.XLOOKUP(Table2[[#This Row],[HMIS Project ID]],'region ref'!A:A,'region ref'!C:C,"",0)</f>
        <v>Region 10</v>
      </c>
      <c r="D296">
        <f>_xlfn.XLOOKUP(Table2[[#This Row],[HMIS Project ID]],'region ref'!A:A,'region ref'!B:B,"",0)</f>
        <v>0</v>
      </c>
      <c r="E296" t="str">
        <f>Table1[[#This Row],[Organization Name]]</f>
        <v>Hope Station - Wilson County</v>
      </c>
      <c r="F296" t="str">
        <f>Table1[[#This Row],[Project Name]]</f>
        <v>Hope Station - Wilson County - Choosing Home - RRH - SFRF</v>
      </c>
      <c r="G296">
        <f>Table1[[#This Row],[HMIS Project ID]]</f>
        <v>20772</v>
      </c>
      <c r="H296" t="str">
        <f>Table1[[#This Row],[Project Type]]</f>
        <v>RRH</v>
      </c>
      <c r="I296">
        <f>Table1[[#This Row],[Beds HH w/ Children]]</f>
        <v>5</v>
      </c>
      <c r="J296">
        <f>Table1[[#This Row],[Units HH w/ Children]]</f>
        <v>1</v>
      </c>
      <c r="K296">
        <f>Table1[[#This Row],[Beds HH w/o Children]]</f>
        <v>1</v>
      </c>
      <c r="L296">
        <f>Table1[[#This Row],[Year-Round Beds]]</f>
        <v>6</v>
      </c>
      <c r="M296">
        <f>Table1[[#This Row],[O/V Beds]]</f>
        <v>0</v>
      </c>
      <c r="N296">
        <f>Table1[[#This Row],[Pit Count]]</f>
        <v>6</v>
      </c>
      <c r="O296">
        <f>Table1[[#This Row],[Total Beds]]</f>
        <v>6</v>
      </c>
      <c r="P296" t="str">
        <f>Table1[[#This Row],[HMIS Participating]]</f>
        <v>Yes</v>
      </c>
      <c r="Q296">
        <f>Table1[[#This Row],[Victim Service Provider]]</f>
        <v>0</v>
      </c>
      <c r="R296" t="str">
        <f>Table1[[#This Row],[Target Population]]</f>
        <v>NA</v>
      </c>
      <c r="S296">
        <f>Table1[[#This Row],[federalFundingOtherSpecify]]</f>
        <v>0</v>
      </c>
      <c r="T296">
        <f>Table1[[#This Row],[Bed Type]]</f>
        <v>0</v>
      </c>
      <c r="U296" t="str">
        <f>Table1[[#This Row],[address1]]</f>
        <v>309 Goldsboro Street East</v>
      </c>
      <c r="V296">
        <f>Table1[[#This Row],[address2]]</f>
        <v>0</v>
      </c>
      <c r="W296" t="str">
        <f>Table1[[#This Row],[city]]</f>
        <v>Wilson</v>
      </c>
      <c r="X296" t="str">
        <f>Table1[[#This Row],[state]]</f>
        <v>NC</v>
      </c>
      <c r="Y296">
        <f>Table1[[#This Row],[zip]]</f>
        <v>27893</v>
      </c>
      <c r="Z296">
        <f>Table1[[#This Row],[Total Seasonal Beds]]</f>
        <v>0</v>
      </c>
    </row>
    <row r="297" spans="2:26" x14ac:dyDescent="0.35">
      <c r="B297" t="str">
        <f>Table1[[#This Row],[CoC]]</f>
        <v>North Carolina Balance of State CoC</v>
      </c>
      <c r="C297" t="str">
        <f>_xlfn.XLOOKUP(Table2[[#This Row],[HMIS Project ID]],'region ref'!A:A,'region ref'!C:C,"",0)</f>
        <v>Region 09</v>
      </c>
      <c r="D297">
        <f>_xlfn.XLOOKUP(Table2[[#This Row],[HMIS Project ID]],'region ref'!A:A,'region ref'!B:B,"",0)</f>
        <v>0</v>
      </c>
      <c r="E297" t="str">
        <f>Table1[[#This Row],[Organization Name]]</f>
        <v>The REACH Center - Edgecombe County</v>
      </c>
      <c r="F297" t="str">
        <f>Table1[[#This Row],[Project Name]]</f>
        <v>The REACH Center - Edgecombe County - Choosing Home - RRH - SFRF</v>
      </c>
      <c r="G297">
        <f>Table1[[#This Row],[HMIS Project ID]]</f>
        <v>20774</v>
      </c>
      <c r="H297" t="str">
        <f>Table1[[#This Row],[Project Type]]</f>
        <v>RRH</v>
      </c>
      <c r="I297">
        <f>Table1[[#This Row],[Beds HH w/ Children]]</f>
        <v>18</v>
      </c>
      <c r="J297">
        <f>Table1[[#This Row],[Units HH w/ Children]]</f>
        <v>5</v>
      </c>
      <c r="K297">
        <f>Table1[[#This Row],[Beds HH w/o Children]]</f>
        <v>0</v>
      </c>
      <c r="L297">
        <f>Table1[[#This Row],[Year-Round Beds]]</f>
        <v>18</v>
      </c>
      <c r="M297">
        <f>Table1[[#This Row],[O/V Beds]]</f>
        <v>0</v>
      </c>
      <c r="N297">
        <f>Table1[[#This Row],[Pit Count]]</f>
        <v>18</v>
      </c>
      <c r="O297">
        <f>Table1[[#This Row],[Total Beds]]</f>
        <v>18</v>
      </c>
      <c r="P297" t="str">
        <f>Table1[[#This Row],[HMIS Participating]]</f>
        <v>Yes</v>
      </c>
      <c r="Q297">
        <f>Table1[[#This Row],[Victim Service Provider]]</f>
        <v>0</v>
      </c>
      <c r="R297" t="str">
        <f>Table1[[#This Row],[Target Population]]</f>
        <v>NA</v>
      </c>
      <c r="S297" t="str">
        <f>Table1[[#This Row],[federalFundingOtherSpecify]]</f>
        <v>State Fiscal Recovery Funds via State ESG</v>
      </c>
      <c r="T297">
        <f>Table1[[#This Row],[Bed Type]]</f>
        <v>0</v>
      </c>
      <c r="U297" t="str">
        <f>Table1[[#This Row],[address1]]</f>
        <v>921 Hunter Hill Road</v>
      </c>
      <c r="V297">
        <f>Table1[[#This Row],[address2]]</f>
        <v>0</v>
      </c>
      <c r="W297" t="str">
        <f>Table1[[#This Row],[city]]</f>
        <v>Rocky Mount</v>
      </c>
      <c r="X297" t="str">
        <f>Table1[[#This Row],[state]]</f>
        <v>NC</v>
      </c>
      <c r="Y297">
        <f>Table1[[#This Row],[zip]]</f>
        <v>27886</v>
      </c>
      <c r="Z297">
        <f>Table1[[#This Row],[Total Seasonal Beds]]</f>
        <v>0</v>
      </c>
    </row>
    <row r="298" spans="2:26" x14ac:dyDescent="0.35">
      <c r="B298" t="str">
        <f>Table1[[#This Row],[CoC]]</f>
        <v>North Carolina Balance of State CoC</v>
      </c>
      <c r="C298" t="str">
        <f>_xlfn.XLOOKUP(Table2[[#This Row],[HMIS Project ID]],'region ref'!A:A,'region ref'!C:C,"",0)</f>
        <v>Region 10</v>
      </c>
      <c r="D298">
        <f>_xlfn.XLOOKUP(Table2[[#This Row],[HMIS Project ID]],'region ref'!A:A,'region ref'!B:B,"",0)</f>
        <v>0</v>
      </c>
      <c r="E298" t="str">
        <f>Table1[[#This Row],[Organization Name]]</f>
        <v>Greene Lamp - Lenoir County</v>
      </c>
      <c r="F298" t="str">
        <f>Table1[[#This Row],[Project Name]]</f>
        <v>Greene Lamp - Region 10 - Choosing Home - RRH - SFRF</v>
      </c>
      <c r="G298">
        <f>Table1[[#This Row],[HMIS Project ID]]</f>
        <v>20775</v>
      </c>
      <c r="H298" t="str">
        <f>Table1[[#This Row],[Project Type]]</f>
        <v>RRH</v>
      </c>
      <c r="I298">
        <f>Table1[[#This Row],[Beds HH w/ Children]]</f>
        <v>0</v>
      </c>
      <c r="J298">
        <f>Table1[[#This Row],[Units HH w/ Children]]</f>
        <v>0</v>
      </c>
      <c r="K298">
        <f>Table1[[#This Row],[Beds HH w/o Children]]</f>
        <v>1</v>
      </c>
      <c r="L298">
        <f>Table1[[#This Row],[Year-Round Beds]]</f>
        <v>1</v>
      </c>
      <c r="M298">
        <f>Table1[[#This Row],[O/V Beds]]</f>
        <v>0</v>
      </c>
      <c r="N298">
        <f>Table1[[#This Row],[Pit Count]]</f>
        <v>1</v>
      </c>
      <c r="O298">
        <f>Table1[[#This Row],[Total Beds]]</f>
        <v>1</v>
      </c>
      <c r="P298" t="str">
        <f>Table1[[#This Row],[HMIS Participating]]</f>
        <v>Yes</v>
      </c>
      <c r="Q298">
        <f>Table1[[#This Row],[Victim Service Provider]]</f>
        <v>0</v>
      </c>
      <c r="R298" t="str">
        <f>Table1[[#This Row],[Target Population]]</f>
        <v>NA</v>
      </c>
      <c r="S298" t="str">
        <f>Table1[[#This Row],[federalFundingOtherSpecify]]</f>
        <v>State Fiscal Recovery Funds</v>
      </c>
      <c r="T298">
        <f>Table1[[#This Row],[Bed Type]]</f>
        <v>0</v>
      </c>
      <c r="U298" t="str">
        <f>Table1[[#This Row],[address1]]</f>
        <v>309 Summit</v>
      </c>
      <c r="V298">
        <f>Table1[[#This Row],[address2]]</f>
        <v>0</v>
      </c>
      <c r="W298" t="str">
        <f>Table1[[#This Row],[city]]</f>
        <v>Kinston</v>
      </c>
      <c r="X298" t="str">
        <f>Table1[[#This Row],[state]]</f>
        <v>NC</v>
      </c>
      <c r="Y298">
        <f>Table1[[#This Row],[zip]]</f>
        <v>28501</v>
      </c>
      <c r="Z298">
        <f>Table1[[#This Row],[Total Seasonal Beds]]</f>
        <v>0</v>
      </c>
    </row>
    <row r="299" spans="2:26" x14ac:dyDescent="0.35">
      <c r="B299" t="str">
        <f>Table1[[#This Row],[CoC]]</f>
        <v>North Carolina Balance of State CoC</v>
      </c>
      <c r="C299" t="str">
        <f>_xlfn.XLOOKUP(Table2[[#This Row],[HMIS Project ID]],'region ref'!A:A,'region ref'!C:C,"",0)</f>
        <v>Region 05</v>
      </c>
      <c r="D299">
        <f>_xlfn.XLOOKUP(Table2[[#This Row],[HMIS Project ID]],'region ref'!A:A,'region ref'!B:B,"",0)</f>
        <v>0</v>
      </c>
      <c r="E299" t="str">
        <f>Table1[[#This Row],[Organization Name]]</f>
        <v>Diakonos, Inc. - Iredell County</v>
      </c>
      <c r="F299" t="str">
        <f>Table1[[#This Row],[Project Name]]</f>
        <v>Diakonos, Inc. - Multiple BoS Counties - Choosing Home - RRH - SFRF</v>
      </c>
      <c r="G299">
        <f>Table1[[#This Row],[HMIS Project ID]]</f>
        <v>20781</v>
      </c>
      <c r="H299" t="str">
        <f>Table1[[#This Row],[Project Type]]</f>
        <v>RRH</v>
      </c>
      <c r="I299">
        <f>Table1[[#This Row],[Beds HH w/ Children]]</f>
        <v>8</v>
      </c>
      <c r="J299">
        <f>Table1[[#This Row],[Units HH w/ Children]]</f>
        <v>2</v>
      </c>
      <c r="K299">
        <f>Table1[[#This Row],[Beds HH w/o Children]]</f>
        <v>2</v>
      </c>
      <c r="L299">
        <f>Table1[[#This Row],[Year-Round Beds]]</f>
        <v>10</v>
      </c>
      <c r="M299">
        <f>Table1[[#This Row],[O/V Beds]]</f>
        <v>0</v>
      </c>
      <c r="N299">
        <f>Table1[[#This Row],[Pit Count]]</f>
        <v>10</v>
      </c>
      <c r="O299">
        <f>Table1[[#This Row],[Total Beds]]</f>
        <v>10</v>
      </c>
      <c r="P299" t="str">
        <f>Table1[[#This Row],[HMIS Participating]]</f>
        <v>Yes</v>
      </c>
      <c r="Q299">
        <f>Table1[[#This Row],[Victim Service Provider]]</f>
        <v>0</v>
      </c>
      <c r="R299" t="str">
        <f>Table1[[#This Row],[Target Population]]</f>
        <v>NA</v>
      </c>
      <c r="S299" t="str">
        <f>Table1[[#This Row],[federalFundingOtherSpecify]]</f>
        <v>State Fiscal Recovery Funds</v>
      </c>
      <c r="T299">
        <f>Table1[[#This Row],[Bed Type]]</f>
        <v>0</v>
      </c>
      <c r="U299" t="str">
        <f>Table1[[#This Row],[address1]]</f>
        <v>PO Box 5217</v>
      </c>
      <c r="V299">
        <f>Table1[[#This Row],[address2]]</f>
        <v>0</v>
      </c>
      <c r="W299" t="str">
        <f>Table1[[#This Row],[city]]</f>
        <v>Statesville</v>
      </c>
      <c r="X299" t="str">
        <f>Table1[[#This Row],[state]]</f>
        <v>NC</v>
      </c>
      <c r="Y299">
        <f>Table1[[#This Row],[zip]]</f>
        <v>28677</v>
      </c>
      <c r="Z299">
        <f>Table1[[#This Row],[Total Seasonal Beds]]</f>
        <v>0</v>
      </c>
    </row>
    <row r="300" spans="2:26" x14ac:dyDescent="0.35">
      <c r="B300" t="str">
        <f>Table1[[#This Row],[CoC]]</f>
        <v>North Carolina Balance of State CoC</v>
      </c>
      <c r="C300" t="str">
        <f>_xlfn.XLOOKUP(Table2[[#This Row],[HMIS Project ID]],'region ref'!A:A,'region ref'!C:C,"",0)</f>
        <v>Region 07</v>
      </c>
      <c r="D300">
        <f>_xlfn.XLOOKUP(Table2[[#This Row],[HMIS Project ID]],'region ref'!A:A,'region ref'!B:B,"",0)</f>
        <v>0</v>
      </c>
      <c r="E300" t="str">
        <f>Table1[[#This Row],[Organization Name]]</f>
        <v>Johnston-Lee-Harnett Community Action - Multiple BoS Counties</v>
      </c>
      <c r="F300" t="str">
        <f>Table1[[#This Row],[Project Name]]</f>
        <v>Johnston-Lee-Harnett Community Action - Multiple BoS Counties - Choosing Home - RRH - SFRF</v>
      </c>
      <c r="G300">
        <f>Table1[[#This Row],[HMIS Project ID]]</f>
        <v>20782</v>
      </c>
      <c r="H300" t="str">
        <f>Table1[[#This Row],[Project Type]]</f>
        <v>RRH</v>
      </c>
      <c r="I300">
        <f>Table1[[#This Row],[Beds HH w/ Children]]</f>
        <v>9</v>
      </c>
      <c r="J300">
        <f>Table1[[#This Row],[Units HH w/ Children]]</f>
        <v>2</v>
      </c>
      <c r="K300">
        <f>Table1[[#This Row],[Beds HH w/o Children]]</f>
        <v>5</v>
      </c>
      <c r="L300">
        <f>Table1[[#This Row],[Year-Round Beds]]</f>
        <v>14</v>
      </c>
      <c r="M300">
        <f>Table1[[#This Row],[O/V Beds]]</f>
        <v>0</v>
      </c>
      <c r="N300">
        <f>Table1[[#This Row],[Pit Count]]</f>
        <v>14</v>
      </c>
      <c r="O300">
        <f>Table1[[#This Row],[Total Beds]]</f>
        <v>14</v>
      </c>
      <c r="P300" t="str">
        <f>Table1[[#This Row],[HMIS Participating]]</f>
        <v>Yes</v>
      </c>
      <c r="Q300">
        <f>Table1[[#This Row],[Victim Service Provider]]</f>
        <v>0</v>
      </c>
      <c r="R300" t="str">
        <f>Table1[[#This Row],[Target Population]]</f>
        <v>NA</v>
      </c>
      <c r="S300" t="str">
        <f>Table1[[#This Row],[federalFundingOtherSpecify]]</f>
        <v>State Fiscal Recovery Funds</v>
      </c>
      <c r="T300">
        <f>Table1[[#This Row],[Bed Type]]</f>
        <v>0</v>
      </c>
      <c r="U300" t="str">
        <f>Table1[[#This Row],[address1]]</f>
        <v>PO Drawer 711</v>
      </c>
      <c r="V300">
        <f>Table1[[#This Row],[address2]]</f>
        <v>0</v>
      </c>
      <c r="W300" t="str">
        <f>Table1[[#This Row],[city]]</f>
        <v>Smithfield</v>
      </c>
      <c r="X300" t="str">
        <f>Table1[[#This Row],[state]]</f>
        <v>NC</v>
      </c>
      <c r="Y300">
        <f>Table1[[#This Row],[zip]]</f>
        <v>27577</v>
      </c>
      <c r="Z300">
        <f>Table1[[#This Row],[Total Seasonal Beds]]</f>
        <v>0</v>
      </c>
    </row>
    <row r="301" spans="2:26" x14ac:dyDescent="0.35">
      <c r="B301" t="str">
        <f>Table1[[#This Row],[CoC]]</f>
        <v>North Carolina Balance of State CoC</v>
      </c>
      <c r="C301" t="s">
        <v>67</v>
      </c>
      <c r="D301">
        <f>_xlfn.XLOOKUP(Table2[[#This Row],[HMIS Project ID]],'region ref'!A:A,'region ref'!B:B,"",0)</f>
        <v>0</v>
      </c>
      <c r="E301" t="str">
        <f>Table1[[#This Row],[Organization Name]]</f>
        <v>Asheville Buncombe Community Christian Ministries - Multiple BoS Counties</v>
      </c>
      <c r="F301" t="str">
        <f>Table1[[#This Row],[Project Name]]</f>
        <v>Asheville Buncombe Community Christian Ministries - Region 13 - Rapid Rehousing - SSVF</v>
      </c>
      <c r="G301">
        <f>Table1[[#This Row],[HMIS Project ID]]</f>
        <v>20784</v>
      </c>
      <c r="H301" t="str">
        <f>Table1[[#This Row],[Project Type]]</f>
        <v>RRH</v>
      </c>
      <c r="I301">
        <f>Table1[[#This Row],[Beds HH w/ Children]]</f>
        <v>0</v>
      </c>
      <c r="J301">
        <f>Table1[[#This Row],[Units HH w/ Children]]</f>
        <v>0</v>
      </c>
      <c r="K301">
        <f>Table1[[#This Row],[Beds HH w/o Children]]</f>
        <v>0</v>
      </c>
      <c r="L301">
        <f>Table1[[#This Row],[Year-Round Beds]]</f>
        <v>0</v>
      </c>
      <c r="M301">
        <f>Table1[[#This Row],[O/V Beds]]</f>
        <v>0</v>
      </c>
      <c r="N301">
        <f>Table1[[#This Row],[Pit Count]]</f>
        <v>0</v>
      </c>
      <c r="O301">
        <f>Table1[[#This Row],[Total Beds]]</f>
        <v>0</v>
      </c>
      <c r="P301" t="str">
        <f>Table1[[#This Row],[HMIS Participating]]</f>
        <v>Yes</v>
      </c>
      <c r="Q301">
        <f>Table1[[#This Row],[Victim Service Provider]]</f>
        <v>0</v>
      </c>
      <c r="R301" t="str">
        <f>Table1[[#This Row],[Target Population]]</f>
        <v>NA</v>
      </c>
      <c r="S301">
        <f>Table1[[#This Row],[federalFundingOtherSpecify]]</f>
        <v>0</v>
      </c>
      <c r="T301">
        <f>Table1[[#This Row],[Bed Type]]</f>
        <v>0</v>
      </c>
      <c r="U301" t="str">
        <f>Table1[[#This Row],[address1]]</f>
        <v>20 20th Street</v>
      </c>
      <c r="V301">
        <f>Table1[[#This Row],[address2]]</f>
        <v>0</v>
      </c>
      <c r="W301" t="str">
        <f>Table1[[#This Row],[city]]</f>
        <v>Asheville</v>
      </c>
      <c r="X301" t="str">
        <f>Table1[[#This Row],[state]]</f>
        <v>NC</v>
      </c>
      <c r="Y301">
        <f>Table1[[#This Row],[zip]]</f>
        <v>28540</v>
      </c>
      <c r="Z301">
        <f>Table1[[#This Row],[Total Seasonal Beds]]</f>
        <v>0</v>
      </c>
    </row>
    <row r="302" spans="2:26" x14ac:dyDescent="0.35">
      <c r="B302" t="str">
        <f>Table1[[#This Row],[CoC]]</f>
        <v>North Carolina Balance of State CoC</v>
      </c>
      <c r="C302" t="str">
        <f>_xlfn.XLOOKUP(Table2[[#This Row],[HMIS Project ID]],'region ref'!A:A,'region ref'!C:C,"",0)</f>
        <v>Region 03</v>
      </c>
      <c r="D302" t="str">
        <f>_xlfn.XLOOKUP(Table2[[#This Row],[HMIS Project ID]],'region ref'!A:A,'region ref'!B:B,"",0)</f>
        <v>McDowell</v>
      </c>
      <c r="E302" t="str">
        <f>Table1[[#This Row],[Organization Name]]</f>
        <v>Foothills Regional Commission - Rutherford County</v>
      </c>
      <c r="F302" t="str">
        <f>Table1[[#This Row],[Project Name]]</f>
        <v>Foothills Regional Commission - McDowell County - EHV - PH - HUD</v>
      </c>
      <c r="G302">
        <f>Table1[[#This Row],[HMIS Project ID]]</f>
        <v>20785</v>
      </c>
      <c r="H302" t="str">
        <f>Table1[[#This Row],[Project Type]]</f>
        <v>OPH</v>
      </c>
      <c r="I302">
        <f>Table1[[#This Row],[Beds HH w/ Children]]</f>
        <v>6</v>
      </c>
      <c r="J302">
        <f>Table1[[#This Row],[Units HH w/ Children]]</f>
        <v>2</v>
      </c>
      <c r="K302">
        <f>Table1[[#This Row],[Beds HH w/o Children]]</f>
        <v>3</v>
      </c>
      <c r="L302">
        <f>Table1[[#This Row],[Year-Round Beds]]</f>
        <v>9</v>
      </c>
      <c r="M302">
        <f>Table1[[#This Row],[O/V Beds]]</f>
        <v>0</v>
      </c>
      <c r="N302">
        <f>Table1[[#This Row],[Pit Count]]</f>
        <v>9</v>
      </c>
      <c r="O302">
        <f>Table1[[#This Row],[Total Beds]]</f>
        <v>9</v>
      </c>
      <c r="P302" t="str">
        <f>Table1[[#This Row],[HMIS Participating]]</f>
        <v>No</v>
      </c>
      <c r="Q302">
        <f>Table1[[#This Row],[Victim Service Provider]]</f>
        <v>0</v>
      </c>
      <c r="R302" t="str">
        <f>Table1[[#This Row],[Target Population]]</f>
        <v>NA</v>
      </c>
      <c r="S302">
        <f>Table1[[#This Row],[federalFundingOtherSpecify]]</f>
        <v>0</v>
      </c>
      <c r="T302">
        <f>Table1[[#This Row],[Bed Type]]</f>
        <v>0</v>
      </c>
      <c r="U302">
        <f>Table1[[#This Row],[address1]]</f>
        <v>0</v>
      </c>
      <c r="V302">
        <f>Table1[[#This Row],[address2]]</f>
        <v>0</v>
      </c>
      <c r="W302" t="str">
        <f>Table1[[#This Row],[city]]</f>
        <v>Marion</v>
      </c>
      <c r="X302" t="str">
        <f>Table1[[#This Row],[state]]</f>
        <v>NC</v>
      </c>
      <c r="Y302">
        <f>Table1[[#This Row],[zip]]</f>
        <v>28752</v>
      </c>
      <c r="Z302">
        <f>Table1[[#This Row],[Total Seasonal Beds]]</f>
        <v>0</v>
      </c>
    </row>
    <row r="303" spans="2:26" x14ac:dyDescent="0.35">
      <c r="B303" t="str">
        <f>Table1[[#This Row],[CoC]]</f>
        <v>North Carolina Balance of State CoC</v>
      </c>
      <c r="C303" t="str">
        <f>_xlfn.XLOOKUP(Table2[[#This Row],[HMIS Project ID]],'region ref'!A:A,'region ref'!C:C,"",0)</f>
        <v>Region 04</v>
      </c>
      <c r="D303" t="str">
        <f>_xlfn.XLOOKUP(Table2[[#This Row],[HMIS Project ID]],'region ref'!A:A,'region ref'!B:B,"",0)</f>
        <v>Iredell</v>
      </c>
      <c r="E303" t="str">
        <f>Table1[[#This Row],[Organization Name]]</f>
        <v>Carolina CARE Partnership - Multiple BoS Counties</v>
      </c>
      <c r="F303" t="str">
        <f>Table1[[#This Row],[Project Name]]</f>
        <v>Carolina CARE Partnership - Iredell County - TBRA - PSH - HOPWA</v>
      </c>
      <c r="G303">
        <f>Table1[[#This Row],[HMIS Project ID]]</f>
        <v>20786</v>
      </c>
      <c r="H303" t="str">
        <f>Table1[[#This Row],[Project Type]]</f>
        <v>PSH</v>
      </c>
      <c r="I303">
        <f>Table1[[#This Row],[Beds HH w/ Children]]</f>
        <v>3</v>
      </c>
      <c r="J303">
        <f>Table1[[#This Row],[Units HH w/ Children]]</f>
        <v>1</v>
      </c>
      <c r="K303">
        <f>Table1[[#This Row],[Beds HH w/o Children]]</f>
        <v>3</v>
      </c>
      <c r="L303">
        <f>Table1[[#This Row],[Year-Round Beds]]</f>
        <v>6</v>
      </c>
      <c r="M303">
        <f>Table1[[#This Row],[O/V Beds]]</f>
        <v>0</v>
      </c>
      <c r="N303">
        <f>Table1[[#This Row],[Pit Count]]</f>
        <v>6</v>
      </c>
      <c r="O303">
        <f>Table1[[#This Row],[Total Beds]]</f>
        <v>6</v>
      </c>
      <c r="P303" t="str">
        <f>Table1[[#This Row],[HMIS Participating]]</f>
        <v>No</v>
      </c>
      <c r="Q303">
        <f>Table1[[#This Row],[Victim Service Provider]]</f>
        <v>0</v>
      </c>
      <c r="R303" t="str">
        <f>Table1[[#This Row],[Target Population]]</f>
        <v>HIV</v>
      </c>
      <c r="S303">
        <f>Table1[[#This Row],[federalFundingOtherSpecify]]</f>
        <v>0</v>
      </c>
      <c r="T303">
        <f>Table1[[#This Row],[Bed Type]]</f>
        <v>0</v>
      </c>
      <c r="U303">
        <f>Table1[[#This Row],[address1]]</f>
        <v>0</v>
      </c>
      <c r="V303">
        <f>Table1[[#This Row],[address2]]</f>
        <v>0</v>
      </c>
      <c r="W303">
        <f>Table1[[#This Row],[city]]</f>
        <v>0</v>
      </c>
      <c r="X303">
        <f>Table1[[#This Row],[state]]</f>
        <v>0</v>
      </c>
      <c r="Y303">
        <f>Table1[[#This Row],[zip]]</f>
        <v>28625</v>
      </c>
      <c r="Z303">
        <f>Table1[[#This Row],[Total Seasonal Beds]]</f>
        <v>0</v>
      </c>
    </row>
    <row r="304" spans="2:26" x14ac:dyDescent="0.35">
      <c r="B304" t="str">
        <f>Table1[[#This Row],[CoC]]</f>
        <v>North Carolina Balance of State CoC</v>
      </c>
      <c r="C304" t="str">
        <f>_xlfn.XLOOKUP(Table2[[#This Row],[HMIS Project ID]],'region ref'!A:A,'region ref'!C:C,"",0)</f>
        <v>Region 05</v>
      </c>
      <c r="D304" t="str">
        <f>_xlfn.XLOOKUP(Table2[[#This Row],[HMIS Project ID]],'region ref'!A:A,'region ref'!B:B,"",0)</f>
        <v>Union</v>
      </c>
      <c r="E304" t="str">
        <f>Table1[[#This Row],[Organization Name]]</f>
        <v>Carolina CARE Partnership - Multiple BoS Counties</v>
      </c>
      <c r="F304" t="str">
        <f>Table1[[#This Row],[Project Name]]</f>
        <v>Carolina CARE Partnership - Union County - TBRA - PSH - HOPWA</v>
      </c>
      <c r="G304">
        <f>Table1[[#This Row],[HMIS Project ID]]</f>
        <v>20787</v>
      </c>
      <c r="H304" t="str">
        <f>Table1[[#This Row],[Project Type]]</f>
        <v>PSH</v>
      </c>
      <c r="I304">
        <f>Table1[[#This Row],[Beds HH w/ Children]]</f>
        <v>0</v>
      </c>
      <c r="J304">
        <f>Table1[[#This Row],[Units HH w/ Children]]</f>
        <v>0</v>
      </c>
      <c r="K304">
        <f>Table1[[#This Row],[Beds HH w/o Children]]</f>
        <v>2</v>
      </c>
      <c r="L304">
        <f>Table1[[#This Row],[Year-Round Beds]]</f>
        <v>2</v>
      </c>
      <c r="M304">
        <f>Table1[[#This Row],[O/V Beds]]</f>
        <v>0</v>
      </c>
      <c r="N304">
        <f>Table1[[#This Row],[Pit Count]]</f>
        <v>2</v>
      </c>
      <c r="O304">
        <f>Table1[[#This Row],[Total Beds]]</f>
        <v>2</v>
      </c>
      <c r="P304" t="str">
        <f>Table1[[#This Row],[HMIS Participating]]</f>
        <v>No</v>
      </c>
      <c r="Q304">
        <f>Table1[[#This Row],[Victim Service Provider]]</f>
        <v>0</v>
      </c>
      <c r="R304" t="str">
        <f>Table1[[#This Row],[Target Population]]</f>
        <v>HIV</v>
      </c>
      <c r="S304">
        <f>Table1[[#This Row],[federalFundingOtherSpecify]]</f>
        <v>0</v>
      </c>
      <c r="T304">
        <f>Table1[[#This Row],[Bed Type]]</f>
        <v>0</v>
      </c>
      <c r="U304">
        <f>Table1[[#This Row],[address1]]</f>
        <v>0</v>
      </c>
      <c r="V304">
        <f>Table1[[#This Row],[address2]]</f>
        <v>0</v>
      </c>
      <c r="W304">
        <f>Table1[[#This Row],[city]]</f>
        <v>0</v>
      </c>
      <c r="X304">
        <f>Table1[[#This Row],[state]]</f>
        <v>0</v>
      </c>
      <c r="Y304">
        <f>Table1[[#This Row],[zip]]</f>
        <v>28112</v>
      </c>
      <c r="Z304">
        <f>Table1[[#This Row],[Total Seasonal Beds]]</f>
        <v>0</v>
      </c>
    </row>
    <row r="305" spans="2:26" x14ac:dyDescent="0.35">
      <c r="B305" t="str">
        <f>Table1[[#This Row],[CoC]]</f>
        <v>North Carolina Balance of State CoC</v>
      </c>
      <c r="C305" t="str">
        <f>_xlfn.XLOOKUP(Table2[[#This Row],[HMIS Project ID]],'region ref'!A:A,'region ref'!C:C,"",0)</f>
        <v>Region 05</v>
      </c>
      <c r="D305" t="str">
        <f>_xlfn.XLOOKUP(Table2[[#This Row],[HMIS Project ID]],'region ref'!A:A,'region ref'!B:B,"",0)</f>
        <v>Rowan</v>
      </c>
      <c r="E305" t="str">
        <f>Table1[[#This Row],[Organization Name]]</f>
        <v>Carolina CARE Partnership - Multiple BoS Counties</v>
      </c>
      <c r="F305" t="str">
        <f>Table1[[#This Row],[Project Name]]</f>
        <v>Carolina CARE Partnership - Rowan County - TBRA - PSH - HOPWA</v>
      </c>
      <c r="G305">
        <f>Table1[[#This Row],[HMIS Project ID]]</f>
        <v>20788</v>
      </c>
      <c r="H305" t="str">
        <f>Table1[[#This Row],[Project Type]]</f>
        <v>PSH</v>
      </c>
      <c r="I305">
        <f>Table1[[#This Row],[Beds HH w/ Children]]</f>
        <v>0</v>
      </c>
      <c r="J305">
        <f>Table1[[#This Row],[Units HH w/ Children]]</f>
        <v>0</v>
      </c>
      <c r="K305">
        <f>Table1[[#This Row],[Beds HH w/o Children]]</f>
        <v>1</v>
      </c>
      <c r="L305">
        <f>Table1[[#This Row],[Year-Round Beds]]</f>
        <v>1</v>
      </c>
      <c r="M305">
        <f>Table1[[#This Row],[O/V Beds]]</f>
        <v>0</v>
      </c>
      <c r="N305">
        <f>Table1[[#This Row],[Pit Count]]</f>
        <v>1</v>
      </c>
      <c r="O305">
        <f>Table1[[#This Row],[Total Beds]]</f>
        <v>1</v>
      </c>
      <c r="P305" t="str">
        <f>Table1[[#This Row],[HMIS Participating]]</f>
        <v>No</v>
      </c>
      <c r="Q305">
        <f>Table1[[#This Row],[Victim Service Provider]]</f>
        <v>0</v>
      </c>
      <c r="R305" t="str">
        <f>Table1[[#This Row],[Target Population]]</f>
        <v>HIV</v>
      </c>
      <c r="S305">
        <f>Table1[[#This Row],[federalFundingOtherSpecify]]</f>
        <v>0</v>
      </c>
      <c r="T305">
        <f>Table1[[#This Row],[Bed Type]]</f>
        <v>0</v>
      </c>
      <c r="U305">
        <f>Table1[[#This Row],[address1]]</f>
        <v>0</v>
      </c>
      <c r="V305">
        <f>Table1[[#This Row],[address2]]</f>
        <v>0</v>
      </c>
      <c r="W305">
        <f>Table1[[#This Row],[city]]</f>
        <v>0</v>
      </c>
      <c r="X305">
        <f>Table1[[#This Row],[state]]</f>
        <v>0</v>
      </c>
      <c r="Y305">
        <f>Table1[[#This Row],[zip]]</f>
        <v>28144</v>
      </c>
      <c r="Z305">
        <f>Table1[[#This Row],[Total Seasonal Beds]]</f>
        <v>0</v>
      </c>
    </row>
    <row r="306" spans="2:26" x14ac:dyDescent="0.35">
      <c r="B306" t="str">
        <f>Table1[[#This Row],[CoC]]</f>
        <v>North Carolina Balance of State CoC</v>
      </c>
      <c r="C306" t="str">
        <f>_xlfn.XLOOKUP(Table2[[#This Row],[HMIS Project ID]],'region ref'!A:A,'region ref'!C:C,"",0)</f>
        <v>Region 01</v>
      </c>
      <c r="D306" t="str">
        <f>_xlfn.XLOOKUP(Table2[[#This Row],[HMIS Project ID]],'region ref'!A:A,'region ref'!B:B,"",0)</f>
        <v>Swain</v>
      </c>
      <c r="E306" t="str">
        <f>Table1[[#This Row],[Organization Name]]</f>
        <v>NCCADV - Multiple BoS Counties</v>
      </c>
      <c r="F306" t="str">
        <f>Table1[[#This Row],[Project Name]]</f>
        <v>NCCADV - Swain County - Safe@Home Reach of Macon - RRH - CoC</v>
      </c>
      <c r="G306">
        <f>Table1[[#This Row],[HMIS Project ID]]</f>
        <v>20790</v>
      </c>
      <c r="H306" t="str">
        <f>Table1[[#This Row],[Project Type]]</f>
        <v>RRH</v>
      </c>
      <c r="I306">
        <f>Table1[[#This Row],[Beds HH w/ Children]]</f>
        <v>4</v>
      </c>
      <c r="J306">
        <f>Table1[[#This Row],[Units HH w/ Children]]</f>
        <v>1</v>
      </c>
      <c r="K306">
        <f>Table1[[#This Row],[Beds HH w/o Children]]</f>
        <v>0</v>
      </c>
      <c r="L306">
        <f>Table1[[#This Row],[Year-Round Beds]]</f>
        <v>4</v>
      </c>
      <c r="M306">
        <f>Table1[[#This Row],[O/V Beds]]</f>
        <v>0</v>
      </c>
      <c r="N306">
        <f>Table1[[#This Row],[Pit Count]]</f>
        <v>4</v>
      </c>
      <c r="O306">
        <f>Table1[[#This Row],[Total Beds]]</f>
        <v>4</v>
      </c>
      <c r="P306" t="str">
        <f>Table1[[#This Row],[HMIS Participating]]</f>
        <v>Comparable</v>
      </c>
      <c r="Q306" t="str">
        <f>Table1[[#This Row],[Victim Service Provider]]</f>
        <v>VSP</v>
      </c>
      <c r="R306" t="str">
        <f>Table1[[#This Row],[Target Population]]</f>
        <v>DV</v>
      </c>
      <c r="S306">
        <f>Table1[[#This Row],[federalFundingOtherSpecify]]</f>
        <v>0</v>
      </c>
      <c r="T306">
        <f>Table1[[#This Row],[Bed Type]]</f>
        <v>0</v>
      </c>
      <c r="U306" t="str">
        <f>Table1[[#This Row],[address1]]</f>
        <v>P.O. Box 228</v>
      </c>
      <c r="V306">
        <f>Table1[[#This Row],[address2]]</f>
        <v>0</v>
      </c>
      <c r="W306" t="str">
        <f>Table1[[#This Row],[city]]</f>
        <v>Franklin</v>
      </c>
      <c r="X306" t="str">
        <f>Table1[[#This Row],[state]]</f>
        <v>NC</v>
      </c>
      <c r="Y306">
        <f>Table1[[#This Row],[zip]]</f>
        <v>28713</v>
      </c>
      <c r="Z306">
        <f>Table1[[#This Row],[Total Seasonal Beds]]</f>
        <v>0</v>
      </c>
    </row>
    <row r="307" spans="2:26" x14ac:dyDescent="0.35">
      <c r="B307" t="str">
        <f>Table1[[#This Row],[CoC]]</f>
        <v>North Carolina Balance of State CoC</v>
      </c>
      <c r="C307" t="str">
        <f>_xlfn.XLOOKUP(Table2[[#This Row],[HMIS Project ID]],'region ref'!A:A,'region ref'!C:C,"",0)</f>
        <v>Region 01</v>
      </c>
      <c r="D307" t="str">
        <f>_xlfn.XLOOKUP(Table2[[#This Row],[HMIS Project ID]],'region ref'!A:A,'region ref'!B:B,"",0)</f>
        <v>Jackson</v>
      </c>
      <c r="E307" t="str">
        <f>Table1[[#This Row],[Organization Name]]</f>
        <v>NCCADV - Multiple BoS Counties</v>
      </c>
      <c r="F307" t="str">
        <f>Table1[[#This Row],[Project Name]]</f>
        <v>NCCADV - Jackson County - Safe@Home Reach of Macon - RRH - CoC</v>
      </c>
      <c r="G307">
        <f>Table1[[#This Row],[HMIS Project ID]]</f>
        <v>20791</v>
      </c>
      <c r="H307" t="str">
        <f>Table1[[#This Row],[Project Type]]</f>
        <v>RRH</v>
      </c>
      <c r="I307">
        <f>Table1[[#This Row],[Beds HH w/ Children]]</f>
        <v>2</v>
      </c>
      <c r="J307">
        <f>Table1[[#This Row],[Units HH w/ Children]]</f>
        <v>1</v>
      </c>
      <c r="K307">
        <f>Table1[[#This Row],[Beds HH w/o Children]]</f>
        <v>1</v>
      </c>
      <c r="L307">
        <f>Table1[[#This Row],[Year-Round Beds]]</f>
        <v>3</v>
      </c>
      <c r="M307">
        <f>Table1[[#This Row],[O/V Beds]]</f>
        <v>0</v>
      </c>
      <c r="N307">
        <f>Table1[[#This Row],[Pit Count]]</f>
        <v>3</v>
      </c>
      <c r="O307">
        <f>Table1[[#This Row],[Total Beds]]</f>
        <v>3</v>
      </c>
      <c r="P307" t="str">
        <f>Table1[[#This Row],[HMIS Participating]]</f>
        <v>Comparable</v>
      </c>
      <c r="Q307" t="str">
        <f>Table1[[#This Row],[Victim Service Provider]]</f>
        <v>VSP</v>
      </c>
      <c r="R307" t="str">
        <f>Table1[[#This Row],[Target Population]]</f>
        <v>DV</v>
      </c>
      <c r="S307">
        <f>Table1[[#This Row],[federalFundingOtherSpecify]]</f>
        <v>0</v>
      </c>
      <c r="T307">
        <f>Table1[[#This Row],[Bed Type]]</f>
        <v>0</v>
      </c>
      <c r="U307" t="str">
        <f>Table1[[#This Row],[address1]]</f>
        <v>P.O. Box 228</v>
      </c>
      <c r="V307">
        <f>Table1[[#This Row],[address2]]</f>
        <v>0</v>
      </c>
      <c r="W307" t="str">
        <f>Table1[[#This Row],[city]]</f>
        <v>Franklin</v>
      </c>
      <c r="X307" t="str">
        <f>Table1[[#This Row],[state]]</f>
        <v>NC</v>
      </c>
      <c r="Y307">
        <f>Table1[[#This Row],[zip]]</f>
        <v>28779</v>
      </c>
      <c r="Z307">
        <f>Table1[[#This Row],[Total Seasonal Beds]]</f>
        <v>0</v>
      </c>
    </row>
    <row r="308" spans="2:26" x14ac:dyDescent="0.35">
      <c r="B308" t="str">
        <f>Table1[[#This Row],[CoC]]</f>
        <v>North Carolina Balance of State CoC</v>
      </c>
      <c r="C308" t="str">
        <f>_xlfn.XLOOKUP(Table2[[#This Row],[HMIS Project ID]],'region ref'!A:A,'region ref'!C:C,"",0)</f>
        <v>Region 09</v>
      </c>
      <c r="D308" t="str">
        <f>_xlfn.XLOOKUP(Table2[[#This Row],[HMIS Project ID]],'region ref'!A:A,'region ref'!B:B,"",0)</f>
        <v>Halifax</v>
      </c>
      <c r="E308" t="str">
        <f>Table1[[#This Row],[Organization Name]]</f>
        <v>Roanoke-Chowan Regional Housing Authority - Northampton County</v>
      </c>
      <c r="F308" t="str">
        <f>Table1[[#This Row],[Project Name]]</f>
        <v>Roanoke-Chowan Regional Housing Authority - Halifax  County - EHV - PH - HUD</v>
      </c>
      <c r="G308">
        <f>Table1[[#This Row],[HMIS Project ID]]</f>
        <v>20797</v>
      </c>
      <c r="H308" t="str">
        <f>Table1[[#This Row],[Project Type]]</f>
        <v>OPH</v>
      </c>
      <c r="I308">
        <f>Table1[[#This Row],[Beds HH w/ Children]]</f>
        <v>16</v>
      </c>
      <c r="J308">
        <f>Table1[[#This Row],[Units HH w/ Children]]</f>
        <v>6</v>
      </c>
      <c r="K308">
        <f>Table1[[#This Row],[Beds HH w/o Children]]</f>
        <v>6</v>
      </c>
      <c r="L308">
        <f>Table1[[#This Row],[Year-Round Beds]]</f>
        <v>22</v>
      </c>
      <c r="M308">
        <f>Table1[[#This Row],[O/V Beds]]</f>
        <v>0</v>
      </c>
      <c r="N308">
        <f>Table1[[#This Row],[Pit Count]]</f>
        <v>21</v>
      </c>
      <c r="O308">
        <f>Table1[[#This Row],[Total Beds]]</f>
        <v>22</v>
      </c>
      <c r="P308" t="str">
        <f>Table1[[#This Row],[HMIS Participating]]</f>
        <v>No</v>
      </c>
      <c r="Q308">
        <f>Table1[[#This Row],[Victim Service Provider]]</f>
        <v>0</v>
      </c>
      <c r="R308" t="str">
        <f>Table1[[#This Row],[Target Population]]</f>
        <v>NA</v>
      </c>
      <c r="S308">
        <f>Table1[[#This Row],[federalFundingOtherSpecify]]</f>
        <v>0</v>
      </c>
      <c r="T308">
        <f>Table1[[#This Row],[Bed Type]]</f>
        <v>0</v>
      </c>
      <c r="U308" t="str">
        <f>Table1[[#This Row],[address1]]</f>
        <v>205 Tinsley Way</v>
      </c>
      <c r="V308">
        <f>Table1[[#This Row],[address2]]</f>
        <v>0</v>
      </c>
      <c r="W308" t="str">
        <f>Table1[[#This Row],[city]]</f>
        <v>Gaston</v>
      </c>
      <c r="X308" t="str">
        <f>Table1[[#This Row],[state]]</f>
        <v>NC</v>
      </c>
      <c r="Y308">
        <f>Table1[[#This Row],[zip]]</f>
        <v>27870</v>
      </c>
      <c r="Z308">
        <f>Table1[[#This Row],[Total Seasonal Beds]]</f>
        <v>0</v>
      </c>
    </row>
    <row r="309" spans="2:26" x14ac:dyDescent="0.35">
      <c r="B309" t="str">
        <f>Table1[[#This Row],[CoC]]</f>
        <v>North Carolina Balance of State CoC</v>
      </c>
      <c r="C309" t="str">
        <f>_xlfn.XLOOKUP(Table2[[#This Row],[HMIS Project ID]],'region ref'!A:A,'region ref'!C:C,"",0)</f>
        <v>Region 07</v>
      </c>
      <c r="D309" t="str">
        <f>_xlfn.XLOOKUP(Table2[[#This Row],[HMIS Project ID]],'region ref'!A:A,'region ref'!B:B,"",0)</f>
        <v>Richmond</v>
      </c>
      <c r="E309" t="str">
        <f>Table1[[#This Row],[Organization Name]]</f>
        <v>Fayetteville VAMC - Multiple BoS Counties</v>
      </c>
      <c r="F309" t="str">
        <f>Table1[[#This Row],[Project Name]]</f>
        <v>Fayetteville VAMC - Richmond County - HUD-VASH - VA</v>
      </c>
      <c r="G309">
        <f>Table1[[#This Row],[HMIS Project ID]]</f>
        <v>20800</v>
      </c>
      <c r="H309" t="str">
        <f>Table1[[#This Row],[Project Type]]</f>
        <v>PSH</v>
      </c>
      <c r="I309">
        <f>Table1[[#This Row],[Beds HH w/ Children]]</f>
        <v>0</v>
      </c>
      <c r="J309">
        <f>Table1[[#This Row],[Units HH w/ Children]]</f>
        <v>0</v>
      </c>
      <c r="K309">
        <f>Table1[[#This Row],[Beds HH w/o Children]]</f>
        <v>2</v>
      </c>
      <c r="L309">
        <f>Table1[[#This Row],[Year-Round Beds]]</f>
        <v>2</v>
      </c>
      <c r="M309">
        <f>Table1[[#This Row],[O/V Beds]]</f>
        <v>0</v>
      </c>
      <c r="N309">
        <f>Table1[[#This Row],[Pit Count]]</f>
        <v>1</v>
      </c>
      <c r="O309">
        <f>Table1[[#This Row],[Total Beds]]</f>
        <v>2</v>
      </c>
      <c r="P309" t="str">
        <f>Table1[[#This Row],[HMIS Participating]]</f>
        <v>No</v>
      </c>
      <c r="Q309">
        <f>Table1[[#This Row],[Victim Service Provider]]</f>
        <v>0</v>
      </c>
      <c r="R309" t="str">
        <f>Table1[[#This Row],[Target Population]]</f>
        <v>NA</v>
      </c>
      <c r="S309">
        <f>Table1[[#This Row],[federalFundingOtherSpecify]]</f>
        <v>0</v>
      </c>
      <c r="T309">
        <f>Table1[[#This Row],[Bed Type]]</f>
        <v>0</v>
      </c>
      <c r="U309">
        <f>Table1[[#This Row],[address1]]</f>
        <v>0</v>
      </c>
      <c r="V309">
        <f>Table1[[#This Row],[address2]]</f>
        <v>0</v>
      </c>
      <c r="W309">
        <f>Table1[[#This Row],[city]]</f>
        <v>0</v>
      </c>
      <c r="X309">
        <f>Table1[[#This Row],[state]]</f>
        <v>0</v>
      </c>
      <c r="Y309">
        <f>Table1[[#This Row],[zip]]</f>
        <v>28379</v>
      </c>
      <c r="Z309">
        <f>Table1[[#This Row],[Total Seasonal Beds]]</f>
        <v>0</v>
      </c>
    </row>
    <row r="310" spans="2:26" x14ac:dyDescent="0.35">
      <c r="B310" t="str">
        <f>Table1[[#This Row],[CoC]]</f>
        <v>North Carolina Balance of State CoC</v>
      </c>
      <c r="C310" t="str">
        <f>_xlfn.XLOOKUP(Table2[[#This Row],[HMIS Project ID]],'region ref'!A:A,'region ref'!C:C,"",0)</f>
        <v>Region 08</v>
      </c>
      <c r="D310" t="str">
        <f>_xlfn.XLOOKUP(Table2[[#This Row],[HMIS Project ID]],'region ref'!A:A,'region ref'!B:B,"",0)</f>
        <v>Robeson</v>
      </c>
      <c r="E310" t="str">
        <f>Table1[[#This Row],[Organization Name]]</f>
        <v>Fayetteville VAMC - Multiple BoS Counties</v>
      </c>
      <c r="F310" t="str">
        <f>Table1[[#This Row],[Project Name]]</f>
        <v>Fayetteville VAMC - Robeson County - Tribal HUD-VASH - VA</v>
      </c>
      <c r="G310">
        <f>Table1[[#This Row],[HMIS Project ID]]</f>
        <v>20801</v>
      </c>
      <c r="H310" t="str">
        <f>Table1[[#This Row],[Project Type]]</f>
        <v>PSH</v>
      </c>
      <c r="I310">
        <f>Table1[[#This Row],[Beds HH w/ Children]]</f>
        <v>0</v>
      </c>
      <c r="J310">
        <f>Table1[[#This Row],[Units HH w/ Children]]</f>
        <v>0</v>
      </c>
      <c r="K310">
        <f>Table1[[#This Row],[Beds HH w/o Children]]</f>
        <v>43</v>
      </c>
      <c r="L310">
        <f>Table1[[#This Row],[Year-Round Beds]]</f>
        <v>43</v>
      </c>
      <c r="M310">
        <f>Table1[[#This Row],[O/V Beds]]</f>
        <v>0</v>
      </c>
      <c r="N310">
        <f>Table1[[#This Row],[Pit Count]]</f>
        <v>38</v>
      </c>
      <c r="O310">
        <f>Table1[[#This Row],[Total Beds]]</f>
        <v>43</v>
      </c>
      <c r="P310" t="str">
        <f>Table1[[#This Row],[HMIS Participating]]</f>
        <v>No</v>
      </c>
      <c r="Q310">
        <f>Table1[[#This Row],[Victim Service Provider]]</f>
        <v>0</v>
      </c>
      <c r="R310" t="str">
        <f>Table1[[#This Row],[Target Population]]</f>
        <v>NA</v>
      </c>
      <c r="S310">
        <f>Table1[[#This Row],[federalFundingOtherSpecify]]</f>
        <v>0</v>
      </c>
      <c r="T310">
        <f>Table1[[#This Row],[Bed Type]]</f>
        <v>0</v>
      </c>
      <c r="U310">
        <f>Table1[[#This Row],[address1]]</f>
        <v>0</v>
      </c>
      <c r="V310">
        <f>Table1[[#This Row],[address2]]</f>
        <v>0</v>
      </c>
      <c r="W310">
        <f>Table1[[#This Row],[city]]</f>
        <v>0</v>
      </c>
      <c r="X310">
        <f>Table1[[#This Row],[state]]</f>
        <v>0</v>
      </c>
      <c r="Y310">
        <f>Table1[[#This Row],[zip]]</f>
        <v>28383</v>
      </c>
      <c r="Z310">
        <f>Table1[[#This Row],[Total Seasonal Beds]]</f>
        <v>0</v>
      </c>
    </row>
    <row r="311" spans="2:26" x14ac:dyDescent="0.35">
      <c r="B311" t="str">
        <f>Table1[[#This Row],[CoC]]</f>
        <v>North Carolina Balance of State CoC</v>
      </c>
      <c r="C311" t="str">
        <f>_xlfn.XLOOKUP(Table2[[#This Row],[HMIS Project ID]],'region ref'!A:A,'region ref'!C:C,"",0)</f>
        <v>Region 08</v>
      </c>
      <c r="D311" t="str">
        <f>_xlfn.XLOOKUP(Table2[[#This Row],[HMIS Project ID]],'region ref'!A:A,'region ref'!B:B,"",0)</f>
        <v>Scotland</v>
      </c>
      <c r="E311" t="str">
        <f>Table1[[#This Row],[Organization Name]]</f>
        <v>Fayetteville VAMC - Multiple BoS Counties</v>
      </c>
      <c r="F311" t="str">
        <f>Table1[[#This Row],[Project Name]]</f>
        <v>Fayetteville VAMC - Scotland County - Tribal HUD-VASH - VA</v>
      </c>
      <c r="G311">
        <f>Table1[[#This Row],[HMIS Project ID]]</f>
        <v>20802</v>
      </c>
      <c r="H311" t="str">
        <f>Table1[[#This Row],[Project Type]]</f>
        <v>PSH</v>
      </c>
      <c r="I311">
        <f>Table1[[#This Row],[Beds HH w/ Children]]</f>
        <v>0</v>
      </c>
      <c r="J311">
        <f>Table1[[#This Row],[Units HH w/ Children]]</f>
        <v>0</v>
      </c>
      <c r="K311">
        <f>Table1[[#This Row],[Beds HH w/o Children]]</f>
        <v>1</v>
      </c>
      <c r="L311">
        <f>Table1[[#This Row],[Year-Round Beds]]</f>
        <v>1</v>
      </c>
      <c r="M311">
        <f>Table1[[#This Row],[O/V Beds]]</f>
        <v>0</v>
      </c>
      <c r="N311">
        <f>Table1[[#This Row],[Pit Count]]</f>
        <v>1</v>
      </c>
      <c r="O311">
        <f>Table1[[#This Row],[Total Beds]]</f>
        <v>1</v>
      </c>
      <c r="P311" t="str">
        <f>Table1[[#This Row],[HMIS Participating]]</f>
        <v>No</v>
      </c>
      <c r="Q311">
        <f>Table1[[#This Row],[Victim Service Provider]]</f>
        <v>0</v>
      </c>
      <c r="R311" t="str">
        <f>Table1[[#This Row],[Target Population]]</f>
        <v>NA</v>
      </c>
      <c r="S311">
        <f>Table1[[#This Row],[federalFundingOtherSpecify]]</f>
        <v>0</v>
      </c>
      <c r="T311">
        <f>Table1[[#This Row],[Bed Type]]</f>
        <v>0</v>
      </c>
      <c r="U311">
        <f>Table1[[#This Row],[address1]]</f>
        <v>0</v>
      </c>
      <c r="V311">
        <f>Table1[[#This Row],[address2]]</f>
        <v>0</v>
      </c>
      <c r="W311">
        <f>Table1[[#This Row],[city]]</f>
        <v>0</v>
      </c>
      <c r="X311">
        <f>Table1[[#This Row],[state]]</f>
        <v>0</v>
      </c>
      <c r="Y311">
        <f>Table1[[#This Row],[zip]]</f>
        <v>28352</v>
      </c>
      <c r="Z311">
        <f>Table1[[#This Row],[Total Seasonal Beds]]</f>
        <v>0</v>
      </c>
    </row>
    <row r="312" spans="2:26" x14ac:dyDescent="0.35">
      <c r="B312" t="str">
        <f>Table1[[#This Row],[CoC]]</f>
        <v>North Carolina Balance of State CoC</v>
      </c>
      <c r="C312" t="str">
        <f>_xlfn.XLOOKUP(Table2[[#This Row],[HMIS Project ID]],'region ref'!A:A,'region ref'!C:C,"",0)</f>
        <v>Region 12</v>
      </c>
      <c r="D312" t="str">
        <f>_xlfn.XLOOKUP(Table2[[#This Row],[HMIS Project ID]],'region ref'!A:A,'region ref'!B:B,"",0)</f>
        <v>Beaufort</v>
      </c>
      <c r="E312" t="str">
        <f>Table1[[#This Row],[Organization Name]]</f>
        <v>Greenville Housing Authority - Pitt County</v>
      </c>
      <c r="F312" t="str">
        <f>Table1[[#This Row],[Project Name]]</f>
        <v>Greenville Housing Authority - Beaufort County - EHV - PH - HUD</v>
      </c>
      <c r="G312">
        <f>Table1[[#This Row],[HMIS Project ID]]</f>
        <v>20803</v>
      </c>
      <c r="H312" t="str">
        <f>Table1[[#This Row],[Project Type]]</f>
        <v>OPH</v>
      </c>
      <c r="I312">
        <f>Table1[[#This Row],[Beds HH w/ Children]]</f>
        <v>2</v>
      </c>
      <c r="J312">
        <f>Table1[[#This Row],[Units HH w/ Children]]</f>
        <v>1</v>
      </c>
      <c r="K312">
        <f>Table1[[#This Row],[Beds HH w/o Children]]</f>
        <v>0</v>
      </c>
      <c r="L312">
        <f>Table1[[#This Row],[Year-Round Beds]]</f>
        <v>2</v>
      </c>
      <c r="M312">
        <f>Table1[[#This Row],[O/V Beds]]</f>
        <v>0</v>
      </c>
      <c r="N312">
        <f>Table1[[#This Row],[Pit Count]]</f>
        <v>2</v>
      </c>
      <c r="O312">
        <f>Table1[[#This Row],[Total Beds]]</f>
        <v>2</v>
      </c>
      <c r="P312" t="str">
        <f>Table1[[#This Row],[HMIS Participating]]</f>
        <v>No</v>
      </c>
      <c r="Q312">
        <f>Table1[[#This Row],[Victim Service Provider]]</f>
        <v>0</v>
      </c>
      <c r="R312" t="str">
        <f>Table1[[#This Row],[Target Population]]</f>
        <v>NA</v>
      </c>
      <c r="S312">
        <f>Table1[[#This Row],[federalFundingOtherSpecify]]</f>
        <v>0</v>
      </c>
      <c r="T312">
        <f>Table1[[#This Row],[Bed Type]]</f>
        <v>0</v>
      </c>
      <c r="U312">
        <f>Table1[[#This Row],[address1]]</f>
        <v>0</v>
      </c>
      <c r="V312">
        <f>Table1[[#This Row],[address2]]</f>
        <v>0</v>
      </c>
      <c r="W312" t="str">
        <f>Table1[[#This Row],[city]]</f>
        <v>Greenville</v>
      </c>
      <c r="X312" t="str">
        <f>Table1[[#This Row],[state]]</f>
        <v>NC</v>
      </c>
      <c r="Y312">
        <f>Table1[[#This Row],[zip]]</f>
        <v>27889</v>
      </c>
      <c r="Z312">
        <f>Table1[[#This Row],[Total Seasonal Beds]]</f>
        <v>0</v>
      </c>
    </row>
    <row r="313" spans="2:26" x14ac:dyDescent="0.35">
      <c r="B313" t="str">
        <f>Table1[[#This Row],[CoC]]</f>
        <v>North Carolina Balance of State CoC</v>
      </c>
      <c r="C313" t="str">
        <f>_xlfn.XLOOKUP(Table2[[#This Row],[HMIS Project ID]],'region ref'!A:A,'region ref'!C:C,"",0)</f>
        <v>Region 03</v>
      </c>
      <c r="D313" t="str">
        <f>_xlfn.XLOOKUP(Table2[[#This Row],[HMIS Project ID]],'region ref'!A:A,'region ref'!B:B,"",0)</f>
        <v>McDowell</v>
      </c>
      <c r="E313" t="str">
        <f>Table1[[#This Row],[Organization Name]]</f>
        <v>Foothills Regional Commission - Rutherford County</v>
      </c>
      <c r="F313" t="str">
        <f>Table1[[#This Row],[Project Name]]</f>
        <v>Foothills Regional Commission - McDowell County - Stability Voucher - PH - HUD</v>
      </c>
      <c r="G313">
        <f>Table1[[#This Row],[HMIS Project ID]]</f>
        <v>20807</v>
      </c>
      <c r="H313" t="str">
        <f>Table1[[#This Row],[Project Type]]</f>
        <v>OPH</v>
      </c>
      <c r="I313">
        <f>Table1[[#This Row],[Beds HH w/ Children]]</f>
        <v>11</v>
      </c>
      <c r="J313">
        <f>Table1[[#This Row],[Units HH w/ Children]]</f>
        <v>4</v>
      </c>
      <c r="K313">
        <f>Table1[[#This Row],[Beds HH w/o Children]]</f>
        <v>0</v>
      </c>
      <c r="L313">
        <f>Table1[[#This Row],[Year-Round Beds]]</f>
        <v>11</v>
      </c>
      <c r="M313">
        <f>Table1[[#This Row],[O/V Beds]]</f>
        <v>0</v>
      </c>
      <c r="N313">
        <f>Table1[[#This Row],[Pit Count]]</f>
        <v>0</v>
      </c>
      <c r="O313">
        <f>Table1[[#This Row],[Total Beds]]</f>
        <v>11</v>
      </c>
      <c r="P313" t="str">
        <f>Table1[[#This Row],[HMIS Participating]]</f>
        <v>No</v>
      </c>
      <c r="Q313">
        <f>Table1[[#This Row],[Victim Service Provider]]</f>
        <v>0</v>
      </c>
      <c r="R313" t="str">
        <f>Table1[[#This Row],[Target Population]]</f>
        <v>NA</v>
      </c>
      <c r="S313">
        <f>Table1[[#This Row],[federalFundingOtherSpecify]]</f>
        <v>0</v>
      </c>
      <c r="T313">
        <f>Table1[[#This Row],[Bed Type]]</f>
        <v>0</v>
      </c>
      <c r="U313">
        <f>Table1[[#This Row],[address1]]</f>
        <v>0</v>
      </c>
      <c r="V313">
        <f>Table1[[#This Row],[address2]]</f>
        <v>0</v>
      </c>
      <c r="W313" t="str">
        <f>Table1[[#This Row],[city]]</f>
        <v>Marion</v>
      </c>
      <c r="X313" t="str">
        <f>Table1[[#This Row],[state]]</f>
        <v>NC</v>
      </c>
      <c r="Y313">
        <f>Table1[[#This Row],[zip]]</f>
        <v>28737</v>
      </c>
      <c r="Z313">
        <f>Table1[[#This Row],[Total Seasonal Beds]]</f>
        <v>0</v>
      </c>
    </row>
    <row r="314" spans="2:26" x14ac:dyDescent="0.35">
      <c r="B314" t="str">
        <f>Table1[[#This Row],[CoC]]</f>
        <v>North Carolina Balance of State CoC</v>
      </c>
      <c r="C314" t="str">
        <f>_xlfn.XLOOKUP(Table2[[#This Row],[HMIS Project ID]],'region ref'!A:A,'region ref'!C:C,"",0)</f>
        <v>Region 03</v>
      </c>
      <c r="D314" t="str">
        <f>_xlfn.XLOOKUP(Table2[[#This Row],[HMIS Project ID]],'region ref'!A:A,'region ref'!B:B,"",0)</f>
        <v>Caldwell</v>
      </c>
      <c r="E314" t="str">
        <f>Table1[[#This Row],[Organization Name]]</f>
        <v>Western Piedmont Council of Governments - Catawba County</v>
      </c>
      <c r="F314" t="str">
        <f>Table1[[#This Row],[Project Name]]</f>
        <v>Western Piedmont Council of Governments - Caldwell County - EHV - OPH - HUD</v>
      </c>
      <c r="G314">
        <f>Table1[[#This Row],[HMIS Project ID]]</f>
        <v>20810</v>
      </c>
      <c r="H314" t="str">
        <f>Table1[[#This Row],[Project Type]]</f>
        <v>OPH</v>
      </c>
      <c r="I314">
        <f>Table1[[#This Row],[Beds HH w/ Children]]</f>
        <v>4</v>
      </c>
      <c r="J314">
        <f>Table1[[#This Row],[Units HH w/ Children]]</f>
        <v>2</v>
      </c>
      <c r="K314">
        <f>Table1[[#This Row],[Beds HH w/o Children]]</f>
        <v>6</v>
      </c>
      <c r="L314">
        <f>Table1[[#This Row],[Year-Round Beds]]</f>
        <v>10</v>
      </c>
      <c r="M314">
        <f>Table1[[#This Row],[O/V Beds]]</f>
        <v>0</v>
      </c>
      <c r="N314">
        <f>Table1[[#This Row],[Pit Count]]</f>
        <v>10</v>
      </c>
      <c r="O314">
        <f>Table1[[#This Row],[Total Beds]]</f>
        <v>10</v>
      </c>
      <c r="P314" t="str">
        <f>Table1[[#This Row],[HMIS Participating]]</f>
        <v>No</v>
      </c>
      <c r="Q314">
        <f>Table1[[#This Row],[Victim Service Provider]]</f>
        <v>0</v>
      </c>
      <c r="R314" t="str">
        <f>Table1[[#This Row],[Target Population]]</f>
        <v>NA</v>
      </c>
      <c r="S314">
        <f>Table1[[#This Row],[federalFundingOtherSpecify]]</f>
        <v>0</v>
      </c>
      <c r="T314">
        <f>Table1[[#This Row],[Bed Type]]</f>
        <v>0</v>
      </c>
      <c r="U314" t="str">
        <f>Table1[[#This Row],[address1]]</f>
        <v>1880 2nd Ave NW</v>
      </c>
      <c r="V314">
        <f>Table1[[#This Row],[address2]]</f>
        <v>0</v>
      </c>
      <c r="W314" t="str">
        <f>Table1[[#This Row],[city]]</f>
        <v>Hickory</v>
      </c>
      <c r="X314" t="str">
        <f>Table1[[#This Row],[state]]</f>
        <v>NC</v>
      </c>
      <c r="Y314">
        <f>Table1[[#This Row],[zip]]</f>
        <v>28645</v>
      </c>
      <c r="Z314">
        <f>Table1[[#This Row],[Total Seasonal Beds]]</f>
        <v>0</v>
      </c>
    </row>
    <row r="315" spans="2:26" x14ac:dyDescent="0.35">
      <c r="B315" t="str">
        <f>Table1[[#This Row],[CoC]]</f>
        <v>North Carolina Balance of State CoC</v>
      </c>
      <c r="C315" t="str">
        <f>_xlfn.XLOOKUP(Table2[[#This Row],[HMIS Project ID]],'region ref'!A:A,'region ref'!C:C,"",0)</f>
        <v>Region 03</v>
      </c>
      <c r="D315" t="str">
        <f>_xlfn.XLOOKUP(Table2[[#This Row],[HMIS Project ID]],'region ref'!A:A,'region ref'!B:B,"",0)</f>
        <v>Burke</v>
      </c>
      <c r="E315" t="str">
        <f>Table1[[#This Row],[Organization Name]]</f>
        <v>Western Piedmont Council of Governments - Catawba County</v>
      </c>
      <c r="F315" t="str">
        <f>Table1[[#This Row],[Project Name]]</f>
        <v>Western Piedmont Council of Governments - Burke County - EHV - OPH - HUD</v>
      </c>
      <c r="G315">
        <f>Table1[[#This Row],[HMIS Project ID]]</f>
        <v>20811</v>
      </c>
      <c r="H315" t="str">
        <f>Table1[[#This Row],[Project Type]]</f>
        <v>OPH</v>
      </c>
      <c r="I315">
        <f>Table1[[#This Row],[Beds HH w/ Children]]</f>
        <v>12</v>
      </c>
      <c r="J315">
        <f>Table1[[#This Row],[Units HH w/ Children]]</f>
        <v>4</v>
      </c>
      <c r="K315">
        <f>Table1[[#This Row],[Beds HH w/o Children]]</f>
        <v>1</v>
      </c>
      <c r="L315">
        <f>Table1[[#This Row],[Year-Round Beds]]</f>
        <v>13</v>
      </c>
      <c r="M315">
        <f>Table1[[#This Row],[O/V Beds]]</f>
        <v>0</v>
      </c>
      <c r="N315">
        <f>Table1[[#This Row],[Pit Count]]</f>
        <v>13</v>
      </c>
      <c r="O315">
        <f>Table1[[#This Row],[Total Beds]]</f>
        <v>13</v>
      </c>
      <c r="P315" t="str">
        <f>Table1[[#This Row],[HMIS Participating]]</f>
        <v>No</v>
      </c>
      <c r="Q315">
        <f>Table1[[#This Row],[Victim Service Provider]]</f>
        <v>0</v>
      </c>
      <c r="R315" t="str">
        <f>Table1[[#This Row],[Target Population]]</f>
        <v>NA</v>
      </c>
      <c r="S315">
        <f>Table1[[#This Row],[federalFundingOtherSpecify]]</f>
        <v>0</v>
      </c>
      <c r="T315">
        <f>Table1[[#This Row],[Bed Type]]</f>
        <v>0</v>
      </c>
      <c r="U315" t="str">
        <f>Table1[[#This Row],[address1]]</f>
        <v>1880 2nd Ave NW</v>
      </c>
      <c r="V315">
        <f>Table1[[#This Row],[address2]]</f>
        <v>0</v>
      </c>
      <c r="W315" t="str">
        <f>Table1[[#This Row],[city]]</f>
        <v>Hickory</v>
      </c>
      <c r="X315" t="str">
        <f>Table1[[#This Row],[state]]</f>
        <v>NC</v>
      </c>
      <c r="Y315">
        <f>Table1[[#This Row],[zip]]</f>
        <v>28655</v>
      </c>
      <c r="Z315">
        <f>Table1[[#This Row],[Total Seasonal Beds]]</f>
        <v>0</v>
      </c>
    </row>
    <row r="316" spans="2:26" x14ac:dyDescent="0.35">
      <c r="B316" t="str">
        <f>Table1[[#This Row],[CoC]]</f>
        <v>North Carolina Balance of State CoC</v>
      </c>
      <c r="C316" t="str">
        <f>_xlfn.XLOOKUP(Table2[[#This Row],[HMIS Project ID]],'region ref'!A:A,'region ref'!C:C,"",0)</f>
        <v>Region 09</v>
      </c>
      <c r="D316" t="str">
        <f>_xlfn.XLOOKUP(Table2[[#This Row],[HMIS Project ID]],'region ref'!A:A,'region ref'!B:B,"",0)</f>
        <v>Halifax</v>
      </c>
      <c r="E316" t="str">
        <f>Table1[[#This Row],[Organization Name]]</f>
        <v>North Carolina Commission of Indian Affairs - Multiple BoS Counties</v>
      </c>
      <c r="F316" t="str">
        <f>Table1[[#This Row],[Project Name]]</f>
        <v>North Carolina Commission of Indian Affairs - Halifax County - EHV - PH - HUD</v>
      </c>
      <c r="G316">
        <f>Table1[[#This Row],[HMIS Project ID]]</f>
        <v>20812</v>
      </c>
      <c r="H316" t="str">
        <f>Table1[[#This Row],[Project Type]]</f>
        <v>OPH</v>
      </c>
      <c r="I316">
        <f>Table1[[#This Row],[Beds HH w/ Children]]</f>
        <v>0</v>
      </c>
      <c r="J316">
        <f>Table1[[#This Row],[Units HH w/ Children]]</f>
        <v>0</v>
      </c>
      <c r="K316">
        <f>Table1[[#This Row],[Beds HH w/o Children]]</f>
        <v>168</v>
      </c>
      <c r="L316">
        <f>Table1[[#This Row],[Year-Round Beds]]</f>
        <v>168</v>
      </c>
      <c r="M316">
        <f>Table1[[#This Row],[O/V Beds]]</f>
        <v>0</v>
      </c>
      <c r="N316">
        <f>Table1[[#This Row],[Pit Count]]</f>
        <v>168</v>
      </c>
      <c r="O316">
        <f>Table1[[#This Row],[Total Beds]]</f>
        <v>168</v>
      </c>
      <c r="P316" t="str">
        <f>Table1[[#This Row],[HMIS Participating]]</f>
        <v>No</v>
      </c>
      <c r="Q316">
        <f>Table1[[#This Row],[Victim Service Provider]]</f>
        <v>0</v>
      </c>
      <c r="R316" t="str">
        <f>Table1[[#This Row],[Target Population]]</f>
        <v>NA</v>
      </c>
      <c r="S316">
        <f>Table1[[#This Row],[federalFundingOtherSpecify]]</f>
        <v>0</v>
      </c>
      <c r="T316">
        <f>Table1[[#This Row],[Bed Type]]</f>
        <v>0</v>
      </c>
      <c r="U316" t="str">
        <f>Table1[[#This Row],[address1]]</f>
        <v>100 E Six Forks Rd # 200</v>
      </c>
      <c r="V316">
        <f>Table1[[#This Row],[address2]]</f>
        <v>0</v>
      </c>
      <c r="W316" t="str">
        <f>Table1[[#This Row],[city]]</f>
        <v>Raleigh</v>
      </c>
      <c r="X316" t="str">
        <f>Table1[[#This Row],[state]]</f>
        <v>NC</v>
      </c>
      <c r="Y316">
        <f>Table1[[#This Row],[zip]]</f>
        <v>27844</v>
      </c>
      <c r="Z316">
        <f>Table1[[#This Row],[Total Seasonal Beds]]</f>
        <v>0</v>
      </c>
    </row>
    <row r="317" spans="2:26" x14ac:dyDescent="0.35">
      <c r="B317" t="str">
        <f>Table1[[#This Row],[CoC]]</f>
        <v>North Carolina Balance of State CoC</v>
      </c>
      <c r="C317" t="str">
        <f>_xlfn.XLOOKUP(Table2[[#This Row],[HMIS Project ID]],'region ref'!A:A,'region ref'!C:C,"",0)</f>
        <v>Region 08</v>
      </c>
      <c r="D317" t="str">
        <f>_xlfn.XLOOKUP(Table2[[#This Row],[HMIS Project ID]],'region ref'!A:A,'region ref'!B:B,"",0)</f>
        <v>Columbus</v>
      </c>
      <c r="E317" t="str">
        <f>Table1[[#This Row],[Organization Name]]</f>
        <v>North Carolina Commission of Indian Affairs - Multiple BoS Counties</v>
      </c>
      <c r="F317" t="str">
        <f>Table1[[#This Row],[Project Name]]</f>
        <v>North Carolina Commission of Indian Affairs - Columbus County - EHV - PH - HUD</v>
      </c>
      <c r="G317">
        <f>Table1[[#This Row],[HMIS Project ID]]</f>
        <v>20814</v>
      </c>
      <c r="H317" t="str">
        <f>Table1[[#This Row],[Project Type]]</f>
        <v>OPH</v>
      </c>
      <c r="I317">
        <f>Table1[[#This Row],[Beds HH w/ Children]]</f>
        <v>3</v>
      </c>
      <c r="J317">
        <f>Table1[[#This Row],[Units HH w/ Children]]</f>
        <v>1</v>
      </c>
      <c r="K317">
        <f>Table1[[#This Row],[Beds HH w/o Children]]</f>
        <v>3</v>
      </c>
      <c r="L317">
        <f>Table1[[#This Row],[Year-Round Beds]]</f>
        <v>6</v>
      </c>
      <c r="M317">
        <f>Table1[[#This Row],[O/V Beds]]</f>
        <v>0</v>
      </c>
      <c r="N317">
        <f>Table1[[#This Row],[Pit Count]]</f>
        <v>6</v>
      </c>
      <c r="O317">
        <f>Table1[[#This Row],[Total Beds]]</f>
        <v>6</v>
      </c>
      <c r="P317" t="str">
        <f>Table1[[#This Row],[HMIS Participating]]</f>
        <v>No</v>
      </c>
      <c r="Q317">
        <f>Table1[[#This Row],[Victim Service Provider]]</f>
        <v>0</v>
      </c>
      <c r="R317" t="str">
        <f>Table1[[#This Row],[Target Population]]</f>
        <v>NA</v>
      </c>
      <c r="S317">
        <f>Table1[[#This Row],[federalFundingOtherSpecify]]</f>
        <v>0</v>
      </c>
      <c r="T317">
        <f>Table1[[#This Row],[Bed Type]]</f>
        <v>0</v>
      </c>
      <c r="U317" t="str">
        <f>Table1[[#This Row],[address1]]</f>
        <v>100 E Six Forks Rd # 200</v>
      </c>
      <c r="V317">
        <f>Table1[[#This Row],[address2]]</f>
        <v>0</v>
      </c>
      <c r="W317" t="str">
        <f>Table1[[#This Row],[city]]</f>
        <v>Raleigh</v>
      </c>
      <c r="X317" t="str">
        <f>Table1[[#This Row],[state]]</f>
        <v>NC</v>
      </c>
      <c r="Y317">
        <f>Table1[[#This Row],[zip]]</f>
        <v>28450</v>
      </c>
      <c r="Z317">
        <f>Table1[[#This Row],[Total Seasonal Beds]]</f>
        <v>0</v>
      </c>
    </row>
    <row r="318" spans="2:26" x14ac:dyDescent="0.35">
      <c r="B318" t="str">
        <f>Table1[[#This Row],[CoC]]</f>
        <v>North Carolina Balance of State CoC</v>
      </c>
      <c r="C318" t="str">
        <f>_xlfn.XLOOKUP(Table2[[#This Row],[HMIS Project ID]],'region ref'!A:A,'region ref'!C:C,"",0)</f>
        <v>Region 10</v>
      </c>
      <c r="D318" t="str">
        <f>_xlfn.XLOOKUP(Table2[[#This Row],[HMIS Project ID]],'region ref'!A:A,'region ref'!B:B,"",0)</f>
        <v>Duplin</v>
      </c>
      <c r="E318" t="str">
        <f>Table1[[#This Row],[Organization Name]]</f>
        <v>North Carolina Commission of Indian Affairs - Multiple BoS Counties</v>
      </c>
      <c r="F318" t="str">
        <f>Table1[[#This Row],[Project Name]]</f>
        <v>North Carolina Commission of Indian Affairs - Duplin County - EHV - PH - HUD</v>
      </c>
      <c r="G318">
        <f>Table1[[#This Row],[HMIS Project ID]]</f>
        <v>20816</v>
      </c>
      <c r="H318" t="str">
        <f>Table1[[#This Row],[Project Type]]</f>
        <v>OPH</v>
      </c>
      <c r="I318">
        <f>Table1[[#This Row],[Beds HH w/ Children]]</f>
        <v>0</v>
      </c>
      <c r="J318">
        <f>Table1[[#This Row],[Units HH w/ Children]]</f>
        <v>0</v>
      </c>
      <c r="K318">
        <f>Table1[[#This Row],[Beds HH w/o Children]]</f>
        <v>1</v>
      </c>
      <c r="L318">
        <f>Table1[[#This Row],[Year-Round Beds]]</f>
        <v>1</v>
      </c>
      <c r="M318">
        <f>Table1[[#This Row],[O/V Beds]]</f>
        <v>0</v>
      </c>
      <c r="N318">
        <f>Table1[[#This Row],[Pit Count]]</f>
        <v>1</v>
      </c>
      <c r="O318">
        <f>Table1[[#This Row],[Total Beds]]</f>
        <v>1</v>
      </c>
      <c r="P318" t="str">
        <f>Table1[[#This Row],[HMIS Participating]]</f>
        <v>No</v>
      </c>
      <c r="Q318">
        <f>Table1[[#This Row],[Victim Service Provider]]</f>
        <v>0</v>
      </c>
      <c r="R318" t="str">
        <f>Table1[[#This Row],[Target Population]]</f>
        <v>NA</v>
      </c>
      <c r="S318">
        <f>Table1[[#This Row],[federalFundingOtherSpecify]]</f>
        <v>0</v>
      </c>
      <c r="T318">
        <f>Table1[[#This Row],[Bed Type]]</f>
        <v>0</v>
      </c>
      <c r="U318" t="str">
        <f>Table1[[#This Row],[address1]]</f>
        <v>100 E Six Forks Rd # 200</v>
      </c>
      <c r="V318">
        <f>Table1[[#This Row],[address2]]</f>
        <v>0</v>
      </c>
      <c r="W318" t="str">
        <f>Table1[[#This Row],[city]]</f>
        <v>Raleigh</v>
      </c>
      <c r="X318" t="str">
        <f>Table1[[#This Row],[state]]</f>
        <v>NC</v>
      </c>
      <c r="Y318">
        <f>Table1[[#This Row],[zip]]</f>
        <v>28349</v>
      </c>
      <c r="Z318">
        <f>Table1[[#This Row],[Total Seasonal Beds]]</f>
        <v>0</v>
      </c>
    </row>
    <row r="319" spans="2:26" x14ac:dyDescent="0.35">
      <c r="B319" t="str">
        <f>Table1[[#This Row],[CoC]]</f>
        <v>North Carolina Balance of State CoC</v>
      </c>
      <c r="C319" t="str">
        <f>_xlfn.XLOOKUP(Table2[[#This Row],[HMIS Project ID]],'region ref'!A:A,'region ref'!C:C,"",0)</f>
        <v>Region 09</v>
      </c>
      <c r="D319" t="str">
        <f>_xlfn.XLOOKUP(Table2[[#This Row],[HMIS Project ID]],'region ref'!A:A,'region ref'!B:B,"",0)</f>
        <v>Franklin</v>
      </c>
      <c r="E319" t="str">
        <f>Table1[[#This Row],[Organization Name]]</f>
        <v>North Carolina Commission of Indian Affairs - Multiple BoS Counties</v>
      </c>
      <c r="F319" t="str">
        <f>Table1[[#This Row],[Project Name]]</f>
        <v>North Carolina Commission of Indian Affairs - Franklin County - EHV - PH - HUD</v>
      </c>
      <c r="G319">
        <f>Table1[[#This Row],[HMIS Project ID]]</f>
        <v>20817</v>
      </c>
      <c r="H319" t="str">
        <f>Table1[[#This Row],[Project Type]]</f>
        <v>OPH</v>
      </c>
      <c r="I319">
        <f>Table1[[#This Row],[Beds HH w/ Children]]</f>
        <v>40</v>
      </c>
      <c r="J319">
        <f>Table1[[#This Row],[Units HH w/ Children]]</f>
        <v>12</v>
      </c>
      <c r="K319">
        <f>Table1[[#This Row],[Beds HH w/o Children]]</f>
        <v>4</v>
      </c>
      <c r="L319">
        <f>Table1[[#This Row],[Year-Round Beds]]</f>
        <v>44</v>
      </c>
      <c r="M319">
        <f>Table1[[#This Row],[O/V Beds]]</f>
        <v>0</v>
      </c>
      <c r="N319">
        <f>Table1[[#This Row],[Pit Count]]</f>
        <v>44</v>
      </c>
      <c r="O319">
        <f>Table1[[#This Row],[Total Beds]]</f>
        <v>44</v>
      </c>
      <c r="P319" t="str">
        <f>Table1[[#This Row],[HMIS Participating]]</f>
        <v>No</v>
      </c>
      <c r="Q319">
        <f>Table1[[#This Row],[Victim Service Provider]]</f>
        <v>0</v>
      </c>
      <c r="R319" t="str">
        <f>Table1[[#This Row],[Target Population]]</f>
        <v>NA</v>
      </c>
      <c r="S319">
        <f>Table1[[#This Row],[federalFundingOtherSpecify]]</f>
        <v>0</v>
      </c>
      <c r="T319">
        <f>Table1[[#This Row],[Bed Type]]</f>
        <v>0</v>
      </c>
      <c r="U319" t="str">
        <f>Table1[[#This Row],[address1]]</f>
        <v>100 E Six Forks Rd # 200</v>
      </c>
      <c r="V319">
        <f>Table1[[#This Row],[address2]]</f>
        <v>0</v>
      </c>
      <c r="W319" t="str">
        <f>Table1[[#This Row],[city]]</f>
        <v>Raleigh</v>
      </c>
      <c r="X319" t="str">
        <f>Table1[[#This Row],[state]]</f>
        <v>NC</v>
      </c>
      <c r="Y319">
        <f>Table1[[#This Row],[zip]]</f>
        <v>27549</v>
      </c>
      <c r="Z319">
        <f>Table1[[#This Row],[Total Seasonal Beds]]</f>
        <v>0</v>
      </c>
    </row>
    <row r="320" spans="2:26" x14ac:dyDescent="0.35">
      <c r="B320" t="str">
        <f>Table1[[#This Row],[CoC]]</f>
        <v>North Carolina Balance of State CoC</v>
      </c>
      <c r="C320" t="str">
        <f>_xlfn.XLOOKUP(Table2[[#This Row],[HMIS Project ID]],'region ref'!A:A,'region ref'!C:C,"",0)</f>
        <v>Region 09</v>
      </c>
      <c r="D320" t="str">
        <f>_xlfn.XLOOKUP(Table2[[#This Row],[HMIS Project ID]],'region ref'!A:A,'region ref'!B:B,"",0)</f>
        <v>Granville</v>
      </c>
      <c r="E320" t="str">
        <f>Table1[[#This Row],[Organization Name]]</f>
        <v>North Carolina Commission of Indian Affairs - Multiple BoS Counties</v>
      </c>
      <c r="F320" t="str">
        <f>Table1[[#This Row],[Project Name]]</f>
        <v>North Carolina Commission of Indian Affairs - Granville County - EHV - PH - HUD</v>
      </c>
      <c r="G320">
        <f>Table1[[#This Row],[HMIS Project ID]]</f>
        <v>20818</v>
      </c>
      <c r="H320" t="str">
        <f>Table1[[#This Row],[Project Type]]</f>
        <v>OPH</v>
      </c>
      <c r="I320">
        <f>Table1[[#This Row],[Beds HH w/ Children]]</f>
        <v>49</v>
      </c>
      <c r="J320">
        <f>Table1[[#This Row],[Units HH w/ Children]]</f>
        <v>11</v>
      </c>
      <c r="K320">
        <f>Table1[[#This Row],[Beds HH w/o Children]]</f>
        <v>2</v>
      </c>
      <c r="L320">
        <f>Table1[[#This Row],[Year-Round Beds]]</f>
        <v>51</v>
      </c>
      <c r="M320">
        <f>Table1[[#This Row],[O/V Beds]]</f>
        <v>0</v>
      </c>
      <c r="N320">
        <f>Table1[[#This Row],[Pit Count]]</f>
        <v>51</v>
      </c>
      <c r="O320">
        <f>Table1[[#This Row],[Total Beds]]</f>
        <v>51</v>
      </c>
      <c r="P320" t="str">
        <f>Table1[[#This Row],[HMIS Participating]]</f>
        <v>No</v>
      </c>
      <c r="Q320">
        <f>Table1[[#This Row],[Victim Service Provider]]</f>
        <v>0</v>
      </c>
      <c r="R320" t="str">
        <f>Table1[[#This Row],[Target Population]]</f>
        <v>NA</v>
      </c>
      <c r="S320">
        <f>Table1[[#This Row],[federalFundingOtherSpecify]]</f>
        <v>0</v>
      </c>
      <c r="T320">
        <f>Table1[[#This Row],[Bed Type]]</f>
        <v>0</v>
      </c>
      <c r="U320" t="str">
        <f>Table1[[#This Row],[address1]]</f>
        <v>100 E Six Forks Rd # 200</v>
      </c>
      <c r="V320">
        <f>Table1[[#This Row],[address2]]</f>
        <v>0</v>
      </c>
      <c r="W320" t="str">
        <f>Table1[[#This Row],[city]]</f>
        <v>Raleigh</v>
      </c>
      <c r="X320" t="str">
        <f>Table1[[#This Row],[state]]</f>
        <v>NC</v>
      </c>
      <c r="Y320">
        <f>Table1[[#This Row],[zip]]</f>
        <v>27565</v>
      </c>
      <c r="Z320">
        <f>Table1[[#This Row],[Total Seasonal Beds]]</f>
        <v>0</v>
      </c>
    </row>
    <row r="321" spans="2:26" x14ac:dyDescent="0.35">
      <c r="B321" t="str">
        <f>Table1[[#This Row],[CoC]]</f>
        <v>North Carolina Balance of State CoC</v>
      </c>
      <c r="C321" t="str">
        <f>_xlfn.XLOOKUP(Table2[[#This Row],[HMIS Project ID]],'region ref'!A:A,'region ref'!C:C,"",0)</f>
        <v>Region 07</v>
      </c>
      <c r="D321" t="str">
        <f>_xlfn.XLOOKUP(Table2[[#This Row],[HMIS Project ID]],'region ref'!A:A,'region ref'!B:B,"",0)</f>
        <v>Hoke</v>
      </c>
      <c r="E321" t="str">
        <f>Table1[[#This Row],[Organization Name]]</f>
        <v>North Carolina Commission of Indian Affairs - Multiple BoS Counties</v>
      </c>
      <c r="F321" t="str">
        <f>Table1[[#This Row],[Project Name]]</f>
        <v>North Carolina Commission of Indian Affairs - Hoke County - EHV - PH - HUD</v>
      </c>
      <c r="G321">
        <f>Table1[[#This Row],[HMIS Project ID]]</f>
        <v>20819</v>
      </c>
      <c r="H321" t="str">
        <f>Table1[[#This Row],[Project Type]]</f>
        <v>OPH</v>
      </c>
      <c r="I321">
        <f>Table1[[#This Row],[Beds HH w/ Children]]</f>
        <v>8</v>
      </c>
      <c r="J321">
        <f>Table1[[#This Row],[Units HH w/ Children]]</f>
        <v>2</v>
      </c>
      <c r="K321">
        <f>Table1[[#This Row],[Beds HH w/o Children]]</f>
        <v>3</v>
      </c>
      <c r="L321">
        <f>Table1[[#This Row],[Year-Round Beds]]</f>
        <v>11</v>
      </c>
      <c r="M321">
        <f>Table1[[#This Row],[O/V Beds]]</f>
        <v>0</v>
      </c>
      <c r="N321">
        <f>Table1[[#This Row],[Pit Count]]</f>
        <v>11</v>
      </c>
      <c r="O321">
        <f>Table1[[#This Row],[Total Beds]]</f>
        <v>11</v>
      </c>
      <c r="P321" t="str">
        <f>Table1[[#This Row],[HMIS Participating]]</f>
        <v>No</v>
      </c>
      <c r="Q321">
        <f>Table1[[#This Row],[Victim Service Provider]]</f>
        <v>0</v>
      </c>
      <c r="R321" t="str">
        <f>Table1[[#This Row],[Target Population]]</f>
        <v>NA</v>
      </c>
      <c r="S321">
        <f>Table1[[#This Row],[federalFundingOtherSpecify]]</f>
        <v>0</v>
      </c>
      <c r="T321">
        <f>Table1[[#This Row],[Bed Type]]</f>
        <v>0</v>
      </c>
      <c r="U321" t="str">
        <f>Table1[[#This Row],[address1]]</f>
        <v>100 E Six Forks Rd # 200</v>
      </c>
      <c r="V321">
        <f>Table1[[#This Row],[address2]]</f>
        <v>0</v>
      </c>
      <c r="W321" t="str">
        <f>Table1[[#This Row],[city]]</f>
        <v>Raleigh</v>
      </c>
      <c r="X321" t="str">
        <f>Table1[[#This Row],[state]]</f>
        <v>NC</v>
      </c>
      <c r="Y321">
        <f>Table1[[#This Row],[zip]]</f>
        <v>28376</v>
      </c>
      <c r="Z321">
        <f>Table1[[#This Row],[Total Seasonal Beds]]</f>
        <v>0</v>
      </c>
    </row>
    <row r="322" spans="2:26" x14ac:dyDescent="0.35">
      <c r="B322" t="str">
        <f>Table1[[#This Row],[CoC]]</f>
        <v>North Carolina Balance of State CoC</v>
      </c>
      <c r="C322" t="str">
        <f>_xlfn.XLOOKUP(Table2[[#This Row],[HMIS Project ID]],'region ref'!A:A,'region ref'!C:C,"",0)</f>
        <v>Region 12</v>
      </c>
      <c r="D322" t="str">
        <f>_xlfn.XLOOKUP(Table2[[#This Row],[HMIS Project ID]],'region ref'!A:A,'region ref'!B:B,"",0)</f>
        <v>Martin</v>
      </c>
      <c r="E322" t="str">
        <f>Table1[[#This Row],[Organization Name]]</f>
        <v>North Carolina Commission of Indian Affairs - Multiple BoS Counties</v>
      </c>
      <c r="F322" t="str">
        <f>Table1[[#This Row],[Project Name]]</f>
        <v>North Carolina Commission of Indian Affairs - Martin County - EHV - PH - HUD</v>
      </c>
      <c r="G322">
        <f>Table1[[#This Row],[HMIS Project ID]]</f>
        <v>20820</v>
      </c>
      <c r="H322" t="str">
        <f>Table1[[#This Row],[Project Type]]</f>
        <v>OPH</v>
      </c>
      <c r="I322">
        <f>Table1[[#This Row],[Beds HH w/ Children]]</f>
        <v>0</v>
      </c>
      <c r="J322">
        <f>Table1[[#This Row],[Units HH w/ Children]]</f>
        <v>0</v>
      </c>
      <c r="K322">
        <f>Table1[[#This Row],[Beds HH w/o Children]]</f>
        <v>1</v>
      </c>
      <c r="L322">
        <f>Table1[[#This Row],[Year-Round Beds]]</f>
        <v>1</v>
      </c>
      <c r="M322">
        <f>Table1[[#This Row],[O/V Beds]]</f>
        <v>0</v>
      </c>
      <c r="N322">
        <f>Table1[[#This Row],[Pit Count]]</f>
        <v>1</v>
      </c>
      <c r="O322">
        <f>Table1[[#This Row],[Total Beds]]</f>
        <v>1</v>
      </c>
      <c r="P322" t="str">
        <f>Table1[[#This Row],[HMIS Participating]]</f>
        <v>No</v>
      </c>
      <c r="Q322">
        <f>Table1[[#This Row],[Victim Service Provider]]</f>
        <v>0</v>
      </c>
      <c r="R322" t="str">
        <f>Table1[[#This Row],[Target Population]]</f>
        <v>NA</v>
      </c>
      <c r="S322">
        <f>Table1[[#This Row],[federalFundingOtherSpecify]]</f>
        <v>0</v>
      </c>
      <c r="T322">
        <f>Table1[[#This Row],[Bed Type]]</f>
        <v>0</v>
      </c>
      <c r="U322" t="str">
        <f>Table1[[#This Row],[address1]]</f>
        <v>100 E Six Forks Rd # 200</v>
      </c>
      <c r="V322">
        <f>Table1[[#This Row],[address2]]</f>
        <v>0</v>
      </c>
      <c r="W322" t="str">
        <f>Table1[[#This Row],[city]]</f>
        <v>Raleigh</v>
      </c>
      <c r="X322" t="str">
        <f>Table1[[#This Row],[state]]</f>
        <v>NC</v>
      </c>
      <c r="Y322">
        <f>Table1[[#This Row],[zip]]</f>
        <v>28205</v>
      </c>
      <c r="Z322">
        <f>Table1[[#This Row],[Total Seasonal Beds]]</f>
        <v>0</v>
      </c>
    </row>
    <row r="323" spans="2:26" x14ac:dyDescent="0.35">
      <c r="B323" t="str">
        <f>Table1[[#This Row],[CoC]]</f>
        <v>North Carolina Balance of State CoC</v>
      </c>
      <c r="C323" t="str">
        <f>_xlfn.XLOOKUP(Table2[[#This Row],[HMIS Project ID]],'region ref'!A:A,'region ref'!C:C,"",0)</f>
        <v>Region 07</v>
      </c>
      <c r="D323" t="str">
        <f>_xlfn.XLOOKUP(Table2[[#This Row],[HMIS Project ID]],'region ref'!A:A,'region ref'!B:B,"",0)</f>
        <v>Montgomery</v>
      </c>
      <c r="E323" t="str">
        <f>Table1[[#This Row],[Organization Name]]</f>
        <v>North Carolina Commission of Indian Affairs - Multiple BoS Counties</v>
      </c>
      <c r="F323" t="str">
        <f>Table1[[#This Row],[Project Name]]</f>
        <v>North Carolina Commission of Indian Affairs - Montgomery County - EHV - PH - HUD</v>
      </c>
      <c r="G323">
        <f>Table1[[#This Row],[HMIS Project ID]]</f>
        <v>20821</v>
      </c>
      <c r="H323" t="str">
        <f>Table1[[#This Row],[Project Type]]</f>
        <v>OPH</v>
      </c>
      <c r="I323">
        <f>Table1[[#This Row],[Beds HH w/ Children]]</f>
        <v>0</v>
      </c>
      <c r="J323">
        <f>Table1[[#This Row],[Units HH w/ Children]]</f>
        <v>0</v>
      </c>
      <c r="K323">
        <f>Table1[[#This Row],[Beds HH w/o Children]]</f>
        <v>1</v>
      </c>
      <c r="L323">
        <f>Table1[[#This Row],[Year-Round Beds]]</f>
        <v>1</v>
      </c>
      <c r="M323">
        <f>Table1[[#This Row],[O/V Beds]]</f>
        <v>0</v>
      </c>
      <c r="N323">
        <f>Table1[[#This Row],[Pit Count]]</f>
        <v>1</v>
      </c>
      <c r="O323">
        <f>Table1[[#This Row],[Total Beds]]</f>
        <v>1</v>
      </c>
      <c r="P323" t="str">
        <f>Table1[[#This Row],[HMIS Participating]]</f>
        <v>No</v>
      </c>
      <c r="Q323">
        <f>Table1[[#This Row],[Victim Service Provider]]</f>
        <v>0</v>
      </c>
      <c r="R323" t="str">
        <f>Table1[[#This Row],[Target Population]]</f>
        <v>NA</v>
      </c>
      <c r="S323">
        <f>Table1[[#This Row],[federalFundingOtherSpecify]]</f>
        <v>0</v>
      </c>
      <c r="T323">
        <f>Table1[[#This Row],[Bed Type]]</f>
        <v>0</v>
      </c>
      <c r="U323" t="str">
        <f>Table1[[#This Row],[address1]]</f>
        <v>100 E Six Forks Rd # 200</v>
      </c>
      <c r="V323">
        <f>Table1[[#This Row],[address2]]</f>
        <v>0</v>
      </c>
      <c r="W323" t="str">
        <f>Table1[[#This Row],[city]]</f>
        <v>Raleigh</v>
      </c>
      <c r="X323" t="str">
        <f>Table1[[#This Row],[state]]</f>
        <v>NC</v>
      </c>
      <c r="Y323">
        <f>Table1[[#This Row],[zip]]</f>
        <v>27306</v>
      </c>
      <c r="Z323">
        <f>Table1[[#This Row],[Total Seasonal Beds]]</f>
        <v>0</v>
      </c>
    </row>
    <row r="324" spans="2:26" x14ac:dyDescent="0.35">
      <c r="B324" t="str">
        <f>Table1[[#This Row],[CoC]]</f>
        <v>North Carolina Balance of State CoC</v>
      </c>
      <c r="C324" t="str">
        <f>_xlfn.XLOOKUP(Table2[[#This Row],[HMIS Project ID]],'region ref'!A:A,'region ref'!C:C,"",0)</f>
        <v>Region 07</v>
      </c>
      <c r="D324" t="str">
        <f>_xlfn.XLOOKUP(Table2[[#This Row],[HMIS Project ID]],'region ref'!A:A,'region ref'!B:B,"",0)</f>
        <v>Moore</v>
      </c>
      <c r="E324" t="str">
        <f>Table1[[#This Row],[Organization Name]]</f>
        <v>North Carolina Commission of Indian Affairs - Multiple BoS Counties</v>
      </c>
      <c r="F324" t="str">
        <f>Table1[[#This Row],[Project Name]]</f>
        <v>North Carolina Commission of Indian Affairs - Moore County - EHV - PH - HUD</v>
      </c>
      <c r="G324">
        <f>Table1[[#This Row],[HMIS Project ID]]</f>
        <v>20822</v>
      </c>
      <c r="H324" t="str">
        <f>Table1[[#This Row],[Project Type]]</f>
        <v>OPH</v>
      </c>
      <c r="I324">
        <f>Table1[[#This Row],[Beds HH w/ Children]]</f>
        <v>2</v>
      </c>
      <c r="J324">
        <f>Table1[[#This Row],[Units HH w/ Children]]</f>
        <v>1</v>
      </c>
      <c r="K324">
        <f>Table1[[#This Row],[Beds HH w/o Children]]</f>
        <v>1</v>
      </c>
      <c r="L324">
        <f>Table1[[#This Row],[Year-Round Beds]]</f>
        <v>3</v>
      </c>
      <c r="M324">
        <f>Table1[[#This Row],[O/V Beds]]</f>
        <v>0</v>
      </c>
      <c r="N324">
        <f>Table1[[#This Row],[Pit Count]]</f>
        <v>3</v>
      </c>
      <c r="O324">
        <f>Table1[[#This Row],[Total Beds]]</f>
        <v>3</v>
      </c>
      <c r="P324" t="str">
        <f>Table1[[#This Row],[HMIS Participating]]</f>
        <v>No</v>
      </c>
      <c r="Q324">
        <f>Table1[[#This Row],[Victim Service Provider]]</f>
        <v>0</v>
      </c>
      <c r="R324" t="str">
        <f>Table1[[#This Row],[Target Population]]</f>
        <v>NA</v>
      </c>
      <c r="S324">
        <f>Table1[[#This Row],[federalFundingOtherSpecify]]</f>
        <v>0</v>
      </c>
      <c r="T324">
        <f>Table1[[#This Row],[Bed Type]]</f>
        <v>0</v>
      </c>
      <c r="U324" t="str">
        <f>Table1[[#This Row],[address1]]</f>
        <v>100 E Six Forks Rd # 200</v>
      </c>
      <c r="V324">
        <f>Table1[[#This Row],[address2]]</f>
        <v>0</v>
      </c>
      <c r="W324" t="str">
        <f>Table1[[#This Row],[city]]</f>
        <v>Raleigh</v>
      </c>
      <c r="X324" t="str">
        <f>Table1[[#This Row],[state]]</f>
        <v>NC</v>
      </c>
      <c r="Y324">
        <f>Table1[[#This Row],[zip]]</f>
        <v>28387</v>
      </c>
      <c r="Z324">
        <f>Table1[[#This Row],[Total Seasonal Beds]]</f>
        <v>0</v>
      </c>
    </row>
    <row r="325" spans="2:26" x14ac:dyDescent="0.35">
      <c r="B325" t="str">
        <f>Table1[[#This Row],[CoC]]</f>
        <v>North Carolina Balance of State CoC</v>
      </c>
      <c r="C325" t="str">
        <f>_xlfn.XLOOKUP(Table2[[#This Row],[HMIS Project ID]],'region ref'!A:A,'region ref'!C:C,"",0)</f>
        <v>Region 09</v>
      </c>
      <c r="D325" t="str">
        <f>_xlfn.XLOOKUP(Table2[[#This Row],[HMIS Project ID]],'region ref'!A:A,'region ref'!B:B,"",0)</f>
        <v>Nash</v>
      </c>
      <c r="E325" t="str">
        <f>Table1[[#This Row],[Organization Name]]</f>
        <v>North Carolina Commission of Indian Affairs - Multiple BoS Counties</v>
      </c>
      <c r="F325" t="str">
        <f>Table1[[#This Row],[Project Name]]</f>
        <v>North Carolina Commission of Indian Affairs - Nash County - EHV - PH - HUD</v>
      </c>
      <c r="G325">
        <f>Table1[[#This Row],[HMIS Project ID]]</f>
        <v>20823</v>
      </c>
      <c r="H325" t="str">
        <f>Table1[[#This Row],[Project Type]]</f>
        <v>OPH</v>
      </c>
      <c r="I325">
        <f>Table1[[#This Row],[Beds HH w/ Children]]</f>
        <v>78</v>
      </c>
      <c r="J325">
        <f>Table1[[#This Row],[Units HH w/ Children]]</f>
        <v>24</v>
      </c>
      <c r="K325">
        <f>Table1[[#This Row],[Beds HH w/o Children]]</f>
        <v>33</v>
      </c>
      <c r="L325">
        <f>Table1[[#This Row],[Year-Round Beds]]</f>
        <v>111</v>
      </c>
      <c r="M325">
        <f>Table1[[#This Row],[O/V Beds]]</f>
        <v>0</v>
      </c>
      <c r="N325">
        <f>Table1[[#This Row],[Pit Count]]</f>
        <v>111</v>
      </c>
      <c r="O325">
        <f>Table1[[#This Row],[Total Beds]]</f>
        <v>111</v>
      </c>
      <c r="P325" t="str">
        <f>Table1[[#This Row],[HMIS Participating]]</f>
        <v>No</v>
      </c>
      <c r="Q325">
        <f>Table1[[#This Row],[Victim Service Provider]]</f>
        <v>0</v>
      </c>
      <c r="R325" t="str">
        <f>Table1[[#This Row],[Target Population]]</f>
        <v>NA</v>
      </c>
      <c r="S325">
        <f>Table1[[#This Row],[federalFundingOtherSpecify]]</f>
        <v>0</v>
      </c>
      <c r="T325">
        <f>Table1[[#This Row],[Bed Type]]</f>
        <v>0</v>
      </c>
      <c r="U325" t="str">
        <f>Table1[[#This Row],[address1]]</f>
        <v>100 E Six Forks Rd # 200</v>
      </c>
      <c r="V325">
        <f>Table1[[#This Row],[address2]]</f>
        <v>0</v>
      </c>
      <c r="W325" t="str">
        <f>Table1[[#This Row],[city]]</f>
        <v>Raleigh</v>
      </c>
      <c r="X325" t="str">
        <f>Table1[[#This Row],[state]]</f>
        <v>NC</v>
      </c>
      <c r="Y325">
        <f>Table1[[#This Row],[zip]]</f>
        <v>27801</v>
      </c>
      <c r="Z325">
        <f>Table1[[#This Row],[Total Seasonal Beds]]</f>
        <v>0</v>
      </c>
    </row>
    <row r="326" spans="2:26" x14ac:dyDescent="0.35">
      <c r="B326" t="str">
        <f>Table1[[#This Row],[CoC]]</f>
        <v>North Carolina Balance of State CoC</v>
      </c>
      <c r="C326" t="str">
        <f>_xlfn.XLOOKUP(Table2[[#This Row],[HMIS Project ID]],'region ref'!A:A,'region ref'!C:C,"",0)</f>
        <v>Region 13</v>
      </c>
      <c r="D326" t="str">
        <f>_xlfn.XLOOKUP(Table2[[#This Row],[HMIS Project ID]],'region ref'!A:A,'region ref'!B:B,"",0)</f>
        <v>Onslow</v>
      </c>
      <c r="E326" t="str">
        <f>Table1[[#This Row],[Organization Name]]</f>
        <v>North Carolina Commission of Indian Affairs - Multiple BoS Counties</v>
      </c>
      <c r="F326" t="str">
        <f>Table1[[#This Row],[Project Name]]</f>
        <v>North Carolina Commission of Indian Affairs - Onslow County - EHV - PH - HUD</v>
      </c>
      <c r="G326">
        <f>Table1[[#This Row],[HMIS Project ID]]</f>
        <v>20824</v>
      </c>
      <c r="H326" t="str">
        <f>Table1[[#This Row],[Project Type]]</f>
        <v>OPH</v>
      </c>
      <c r="I326">
        <f>Table1[[#This Row],[Beds HH w/ Children]]</f>
        <v>96</v>
      </c>
      <c r="J326">
        <f>Table1[[#This Row],[Units HH w/ Children]]</f>
        <v>27</v>
      </c>
      <c r="K326">
        <f>Table1[[#This Row],[Beds HH w/o Children]]</f>
        <v>71</v>
      </c>
      <c r="L326">
        <f>Table1[[#This Row],[Year-Round Beds]]</f>
        <v>167</v>
      </c>
      <c r="M326">
        <f>Table1[[#This Row],[O/V Beds]]</f>
        <v>0</v>
      </c>
      <c r="N326">
        <f>Table1[[#This Row],[Pit Count]]</f>
        <v>167</v>
      </c>
      <c r="O326">
        <f>Table1[[#This Row],[Total Beds]]</f>
        <v>167</v>
      </c>
      <c r="P326" t="str">
        <f>Table1[[#This Row],[HMIS Participating]]</f>
        <v>No</v>
      </c>
      <c r="Q326">
        <f>Table1[[#This Row],[Victim Service Provider]]</f>
        <v>0</v>
      </c>
      <c r="R326" t="str">
        <f>Table1[[#This Row],[Target Population]]</f>
        <v>NA</v>
      </c>
      <c r="S326">
        <f>Table1[[#This Row],[federalFundingOtherSpecify]]</f>
        <v>0</v>
      </c>
      <c r="T326">
        <f>Table1[[#This Row],[Bed Type]]</f>
        <v>0</v>
      </c>
      <c r="U326" t="str">
        <f>Table1[[#This Row],[address1]]</f>
        <v>100 E Six Forks Rd # 200</v>
      </c>
      <c r="V326">
        <f>Table1[[#This Row],[address2]]</f>
        <v>0</v>
      </c>
      <c r="W326" t="str">
        <f>Table1[[#This Row],[city]]</f>
        <v>Raleigh</v>
      </c>
      <c r="X326" t="str">
        <f>Table1[[#This Row],[state]]</f>
        <v>NC</v>
      </c>
      <c r="Y326">
        <f>Table1[[#This Row],[zip]]</f>
        <v>28540</v>
      </c>
      <c r="Z326">
        <f>Table1[[#This Row],[Total Seasonal Beds]]</f>
        <v>0</v>
      </c>
    </row>
    <row r="327" spans="2:26" x14ac:dyDescent="0.35">
      <c r="B327" t="str">
        <f>Table1[[#This Row],[CoC]]</f>
        <v>North Carolina Balance of State CoC</v>
      </c>
      <c r="C327" t="str">
        <f>_xlfn.XLOOKUP(Table2[[#This Row],[HMIS Project ID]],'region ref'!A:A,'region ref'!C:C,"",0)</f>
        <v>Region 11</v>
      </c>
      <c r="D327" t="str">
        <f>_xlfn.XLOOKUP(Table2[[#This Row],[HMIS Project ID]],'region ref'!A:A,'region ref'!B:B,"",0)</f>
        <v>Pasquotank</v>
      </c>
      <c r="E327" t="str">
        <f>Table1[[#This Row],[Organization Name]]</f>
        <v>North Carolina Commission of Indian Affairs - Multiple BoS Counties</v>
      </c>
      <c r="F327" t="str">
        <f>Table1[[#This Row],[Project Name]]</f>
        <v>North Carolina Commission of Indian Affairs - Pasquotank County - EHV - PH - HUD</v>
      </c>
      <c r="G327">
        <f>Table1[[#This Row],[HMIS Project ID]]</f>
        <v>20825</v>
      </c>
      <c r="H327" t="str">
        <f>Table1[[#This Row],[Project Type]]</f>
        <v>OPH</v>
      </c>
      <c r="I327">
        <f>Table1[[#This Row],[Beds HH w/ Children]]</f>
        <v>8</v>
      </c>
      <c r="J327">
        <f>Table1[[#This Row],[Units HH w/ Children]]</f>
        <v>2</v>
      </c>
      <c r="K327">
        <f>Table1[[#This Row],[Beds HH w/o Children]]</f>
        <v>5</v>
      </c>
      <c r="L327">
        <f>Table1[[#This Row],[Year-Round Beds]]</f>
        <v>13</v>
      </c>
      <c r="M327">
        <f>Table1[[#This Row],[O/V Beds]]</f>
        <v>0</v>
      </c>
      <c r="N327">
        <f>Table1[[#This Row],[Pit Count]]</f>
        <v>13</v>
      </c>
      <c r="O327">
        <f>Table1[[#This Row],[Total Beds]]</f>
        <v>13</v>
      </c>
      <c r="P327" t="str">
        <f>Table1[[#This Row],[HMIS Participating]]</f>
        <v>No</v>
      </c>
      <c r="Q327">
        <f>Table1[[#This Row],[Victim Service Provider]]</f>
        <v>0</v>
      </c>
      <c r="R327" t="str">
        <f>Table1[[#This Row],[Target Population]]</f>
        <v>NA</v>
      </c>
      <c r="S327">
        <f>Table1[[#This Row],[federalFundingOtherSpecify]]</f>
        <v>0</v>
      </c>
      <c r="T327">
        <f>Table1[[#This Row],[Bed Type]]</f>
        <v>0</v>
      </c>
      <c r="U327" t="str">
        <f>Table1[[#This Row],[address1]]</f>
        <v>100 E Six Forks Rd # 200</v>
      </c>
      <c r="V327">
        <f>Table1[[#This Row],[address2]]</f>
        <v>0</v>
      </c>
      <c r="W327" t="str">
        <f>Table1[[#This Row],[city]]</f>
        <v>Raleigh</v>
      </c>
      <c r="X327" t="str">
        <f>Table1[[#This Row],[state]]</f>
        <v>NC</v>
      </c>
      <c r="Y327">
        <f>Table1[[#This Row],[zip]]</f>
        <v>27909</v>
      </c>
      <c r="Z327">
        <f>Table1[[#This Row],[Total Seasonal Beds]]</f>
        <v>0</v>
      </c>
    </row>
    <row r="328" spans="2:26" x14ac:dyDescent="0.35">
      <c r="B328" t="str">
        <f>Table1[[#This Row],[CoC]]</f>
        <v>North Carolina Balance of State CoC</v>
      </c>
      <c r="C328" t="str">
        <f>_xlfn.XLOOKUP(Table2[[#This Row],[HMIS Project ID]],'region ref'!A:A,'region ref'!C:C,"",0)</f>
        <v>Region 06</v>
      </c>
      <c r="D328" t="str">
        <f>_xlfn.XLOOKUP(Table2[[#This Row],[HMIS Project ID]],'region ref'!A:A,'region ref'!B:B,"",0)</f>
        <v>Person</v>
      </c>
      <c r="E328" t="str">
        <f>Table1[[#This Row],[Organization Name]]</f>
        <v>North Carolina Commission of Indian Affairs - Multiple BoS Counties</v>
      </c>
      <c r="F328" t="str">
        <f>Table1[[#This Row],[Project Name]]</f>
        <v>North Carolina Commission of Indian Affairs - Person County - EHV - PH - HUD</v>
      </c>
      <c r="G328">
        <f>Table1[[#This Row],[HMIS Project ID]]</f>
        <v>20827</v>
      </c>
      <c r="H328" t="str">
        <f>Table1[[#This Row],[Project Type]]</f>
        <v>OPH</v>
      </c>
      <c r="I328">
        <f>Table1[[#This Row],[Beds HH w/ Children]]</f>
        <v>7</v>
      </c>
      <c r="J328">
        <f>Table1[[#This Row],[Units HH w/ Children]]</f>
        <v>2</v>
      </c>
      <c r="K328">
        <f>Table1[[#This Row],[Beds HH w/o Children]]</f>
        <v>0</v>
      </c>
      <c r="L328">
        <f>Table1[[#This Row],[Year-Round Beds]]</f>
        <v>7</v>
      </c>
      <c r="M328">
        <f>Table1[[#This Row],[O/V Beds]]</f>
        <v>0</v>
      </c>
      <c r="N328">
        <f>Table1[[#This Row],[Pit Count]]</f>
        <v>7</v>
      </c>
      <c r="O328">
        <f>Table1[[#This Row],[Total Beds]]</f>
        <v>7</v>
      </c>
      <c r="P328" t="str">
        <f>Table1[[#This Row],[HMIS Participating]]</f>
        <v>No</v>
      </c>
      <c r="Q328">
        <f>Table1[[#This Row],[Victim Service Provider]]</f>
        <v>0</v>
      </c>
      <c r="R328" t="str">
        <f>Table1[[#This Row],[Target Population]]</f>
        <v>NA</v>
      </c>
      <c r="S328">
        <f>Table1[[#This Row],[federalFundingOtherSpecify]]</f>
        <v>0</v>
      </c>
      <c r="T328">
        <f>Table1[[#This Row],[Bed Type]]</f>
        <v>0</v>
      </c>
      <c r="U328" t="str">
        <f>Table1[[#This Row],[address1]]</f>
        <v>100 E Six Forks Rd # 200</v>
      </c>
      <c r="V328">
        <f>Table1[[#This Row],[address2]]</f>
        <v>0</v>
      </c>
      <c r="W328" t="str">
        <f>Table1[[#This Row],[city]]</f>
        <v>Raleigh</v>
      </c>
      <c r="X328" t="str">
        <f>Table1[[#This Row],[state]]</f>
        <v>NC</v>
      </c>
      <c r="Y328">
        <f>Table1[[#This Row],[zip]]</f>
        <v>27573</v>
      </c>
      <c r="Z328">
        <f>Table1[[#This Row],[Total Seasonal Beds]]</f>
        <v>0</v>
      </c>
    </row>
    <row r="329" spans="2:26" x14ac:dyDescent="0.35">
      <c r="B329" t="str">
        <f>Table1[[#This Row],[CoC]]</f>
        <v>North Carolina Balance of State CoC</v>
      </c>
      <c r="C329" t="str">
        <f>_xlfn.XLOOKUP(Table2[[#This Row],[HMIS Project ID]],'region ref'!A:A,'region ref'!C:C,"",0)</f>
        <v>Region 12</v>
      </c>
      <c r="D329" t="str">
        <f>_xlfn.XLOOKUP(Table2[[#This Row],[HMIS Project ID]],'region ref'!A:A,'region ref'!B:B,"",0)</f>
        <v>Pitt</v>
      </c>
      <c r="E329" t="str">
        <f>Table1[[#This Row],[Organization Name]]</f>
        <v>North Carolina Commission of Indian Affairs - Multiple BoS Counties</v>
      </c>
      <c r="F329" t="str">
        <f>Table1[[#This Row],[Project Name]]</f>
        <v>North Carolina Commission of Indian Affairs - Pitt County - EHV - PH - HUD</v>
      </c>
      <c r="G329">
        <f>Table1[[#This Row],[HMIS Project ID]]</f>
        <v>20828</v>
      </c>
      <c r="H329" t="str">
        <f>Table1[[#This Row],[Project Type]]</f>
        <v>OPH</v>
      </c>
      <c r="I329">
        <f>Table1[[#This Row],[Beds HH w/ Children]]</f>
        <v>2</v>
      </c>
      <c r="J329">
        <f>Table1[[#This Row],[Units HH w/ Children]]</f>
        <v>1</v>
      </c>
      <c r="K329">
        <f>Table1[[#This Row],[Beds HH w/o Children]]</f>
        <v>0</v>
      </c>
      <c r="L329">
        <f>Table1[[#This Row],[Year-Round Beds]]</f>
        <v>2</v>
      </c>
      <c r="M329">
        <f>Table1[[#This Row],[O/V Beds]]</f>
        <v>0</v>
      </c>
      <c r="N329">
        <f>Table1[[#This Row],[Pit Count]]</f>
        <v>2</v>
      </c>
      <c r="O329">
        <f>Table1[[#This Row],[Total Beds]]</f>
        <v>2</v>
      </c>
      <c r="P329" t="str">
        <f>Table1[[#This Row],[HMIS Participating]]</f>
        <v>No</v>
      </c>
      <c r="Q329">
        <f>Table1[[#This Row],[Victim Service Provider]]</f>
        <v>0</v>
      </c>
      <c r="R329" t="str">
        <f>Table1[[#This Row],[Target Population]]</f>
        <v>NA</v>
      </c>
      <c r="S329">
        <f>Table1[[#This Row],[federalFundingOtherSpecify]]</f>
        <v>0</v>
      </c>
      <c r="T329">
        <f>Table1[[#This Row],[Bed Type]]</f>
        <v>0</v>
      </c>
      <c r="U329" t="str">
        <f>Table1[[#This Row],[address1]]</f>
        <v>100 E Six Forks Rd # 200</v>
      </c>
      <c r="V329">
        <f>Table1[[#This Row],[address2]]</f>
        <v>0</v>
      </c>
      <c r="W329" t="str">
        <f>Table1[[#This Row],[city]]</f>
        <v>Raleigh</v>
      </c>
      <c r="X329" t="str">
        <f>Table1[[#This Row],[state]]</f>
        <v>NC</v>
      </c>
      <c r="Y329">
        <f>Table1[[#This Row],[zip]]</f>
        <v>27834</v>
      </c>
      <c r="Z329">
        <f>Table1[[#This Row],[Total Seasonal Beds]]</f>
        <v>0</v>
      </c>
    </row>
    <row r="330" spans="2:26" x14ac:dyDescent="0.35">
      <c r="B330" t="str">
        <f>Table1[[#This Row],[CoC]]</f>
        <v>North Carolina Balance of State CoC</v>
      </c>
      <c r="C330" t="str">
        <f>_xlfn.XLOOKUP(Table2[[#This Row],[HMIS Project ID]],'region ref'!A:A,'region ref'!C:C,"",0)</f>
        <v>Region 05</v>
      </c>
      <c r="D330" t="str">
        <f>_xlfn.XLOOKUP(Table2[[#This Row],[HMIS Project ID]],'region ref'!A:A,'region ref'!B:B,"",0)</f>
        <v>Rowan</v>
      </c>
      <c r="E330" t="str">
        <f>Table1[[#This Row],[Organization Name]]</f>
        <v>North Carolina Commission of Indian Affairs - Multiple BoS Counties</v>
      </c>
      <c r="F330" t="str">
        <f>Table1[[#This Row],[Project Name]]</f>
        <v>North Carolina Commission of Indian Affairs - Rowan County - EHV - PH - HUD</v>
      </c>
      <c r="G330">
        <f>Table1[[#This Row],[HMIS Project ID]]</f>
        <v>20829</v>
      </c>
      <c r="H330" t="str">
        <f>Table1[[#This Row],[Project Type]]</f>
        <v>OPH</v>
      </c>
      <c r="I330">
        <f>Table1[[#This Row],[Beds HH w/ Children]]</f>
        <v>0</v>
      </c>
      <c r="J330">
        <f>Table1[[#This Row],[Units HH w/ Children]]</f>
        <v>0</v>
      </c>
      <c r="K330">
        <f>Table1[[#This Row],[Beds HH w/o Children]]</f>
        <v>3</v>
      </c>
      <c r="L330">
        <f>Table1[[#This Row],[Year-Round Beds]]</f>
        <v>3</v>
      </c>
      <c r="M330">
        <f>Table1[[#This Row],[O/V Beds]]</f>
        <v>0</v>
      </c>
      <c r="N330">
        <f>Table1[[#This Row],[Pit Count]]</f>
        <v>3</v>
      </c>
      <c r="O330">
        <f>Table1[[#This Row],[Total Beds]]</f>
        <v>3</v>
      </c>
      <c r="P330" t="str">
        <f>Table1[[#This Row],[HMIS Participating]]</f>
        <v>No</v>
      </c>
      <c r="Q330">
        <f>Table1[[#This Row],[Victim Service Provider]]</f>
        <v>0</v>
      </c>
      <c r="R330" t="str">
        <f>Table1[[#This Row],[Target Population]]</f>
        <v>NA</v>
      </c>
      <c r="S330">
        <f>Table1[[#This Row],[federalFundingOtherSpecify]]</f>
        <v>0</v>
      </c>
      <c r="T330">
        <f>Table1[[#This Row],[Bed Type]]</f>
        <v>0</v>
      </c>
      <c r="U330" t="str">
        <f>Table1[[#This Row],[address1]]</f>
        <v>100 E Six Forks Rd # 200</v>
      </c>
      <c r="V330">
        <f>Table1[[#This Row],[address2]]</f>
        <v>0</v>
      </c>
      <c r="W330" t="str">
        <f>Table1[[#This Row],[city]]</f>
        <v>Raleigh</v>
      </c>
      <c r="X330" t="str">
        <f>Table1[[#This Row],[state]]</f>
        <v>NC</v>
      </c>
      <c r="Y330">
        <f>Table1[[#This Row],[zip]]</f>
        <v>28144</v>
      </c>
      <c r="Z330">
        <f>Table1[[#This Row],[Total Seasonal Beds]]</f>
        <v>0</v>
      </c>
    </row>
    <row r="331" spans="2:26" x14ac:dyDescent="0.35">
      <c r="B331" t="str">
        <f>Table1[[#This Row],[CoC]]</f>
        <v>North Carolina Balance of State CoC</v>
      </c>
      <c r="C331" t="str">
        <f>_xlfn.XLOOKUP(Table2[[#This Row],[HMIS Project ID]],'region ref'!A:A,'region ref'!C:C,"",0)</f>
        <v>Region 09</v>
      </c>
      <c r="D331" t="str">
        <f>_xlfn.XLOOKUP(Table2[[#This Row],[HMIS Project ID]],'region ref'!A:A,'region ref'!B:B,"",0)</f>
        <v>Vance</v>
      </c>
      <c r="E331" t="str">
        <f>Table1[[#This Row],[Organization Name]]</f>
        <v>North Carolina Commission of Indian Affairs - Multiple BoS Counties</v>
      </c>
      <c r="F331" t="str">
        <f>Table1[[#This Row],[Project Name]]</f>
        <v>North Carolina Commission of Indian Affairs - Vance County - EHV - PH - HUD</v>
      </c>
      <c r="G331">
        <f>Table1[[#This Row],[HMIS Project ID]]</f>
        <v>20832</v>
      </c>
      <c r="H331" t="str">
        <f>Table1[[#This Row],[Project Type]]</f>
        <v>OPH</v>
      </c>
      <c r="I331">
        <f>Table1[[#This Row],[Beds HH w/ Children]]</f>
        <v>124</v>
      </c>
      <c r="J331">
        <f>Table1[[#This Row],[Units HH w/ Children]]</f>
        <v>33</v>
      </c>
      <c r="K331">
        <f>Table1[[#This Row],[Beds HH w/o Children]]</f>
        <v>9</v>
      </c>
      <c r="L331">
        <f>Table1[[#This Row],[Year-Round Beds]]</f>
        <v>133</v>
      </c>
      <c r="M331">
        <f>Table1[[#This Row],[O/V Beds]]</f>
        <v>0</v>
      </c>
      <c r="N331">
        <f>Table1[[#This Row],[Pit Count]]</f>
        <v>133</v>
      </c>
      <c r="O331">
        <f>Table1[[#This Row],[Total Beds]]</f>
        <v>133</v>
      </c>
      <c r="P331" t="str">
        <f>Table1[[#This Row],[HMIS Participating]]</f>
        <v>No</v>
      </c>
      <c r="Q331">
        <f>Table1[[#This Row],[Victim Service Provider]]</f>
        <v>0</v>
      </c>
      <c r="R331" t="str">
        <f>Table1[[#This Row],[Target Population]]</f>
        <v>NA</v>
      </c>
      <c r="S331">
        <f>Table1[[#This Row],[federalFundingOtherSpecify]]</f>
        <v>0</v>
      </c>
      <c r="T331">
        <f>Table1[[#This Row],[Bed Type]]</f>
        <v>0</v>
      </c>
      <c r="U331" t="str">
        <f>Table1[[#This Row],[address1]]</f>
        <v>100 E Six Forks Rd # 200</v>
      </c>
      <c r="V331">
        <f>Table1[[#This Row],[address2]]</f>
        <v>0</v>
      </c>
      <c r="W331" t="str">
        <f>Table1[[#This Row],[city]]</f>
        <v>Raleigh</v>
      </c>
      <c r="X331" t="str">
        <f>Table1[[#This Row],[state]]</f>
        <v>NC</v>
      </c>
      <c r="Y331">
        <f>Table1[[#This Row],[zip]]</f>
        <v>27536</v>
      </c>
      <c r="Z331">
        <f>Table1[[#This Row],[Total Seasonal Beds]]</f>
        <v>0</v>
      </c>
    </row>
    <row r="332" spans="2:26" x14ac:dyDescent="0.35">
      <c r="B332" t="str">
        <f>Table1[[#This Row],[CoC]]</f>
        <v>North Carolina Balance of State CoC</v>
      </c>
      <c r="C332" t="str">
        <f>_xlfn.XLOOKUP(Table2[[#This Row],[HMIS Project ID]],'region ref'!A:A,'region ref'!C:C,"",0)</f>
        <v>Region 09</v>
      </c>
      <c r="D332" t="str">
        <f>_xlfn.XLOOKUP(Table2[[#This Row],[HMIS Project ID]],'region ref'!A:A,'region ref'!B:B,"",0)</f>
        <v>Warren</v>
      </c>
      <c r="E332" t="str">
        <f>Table1[[#This Row],[Organization Name]]</f>
        <v>North Carolina Commission of Indian Affairs - Multiple BoS Counties</v>
      </c>
      <c r="F332" t="str">
        <f>Table1[[#This Row],[Project Name]]</f>
        <v>North Carolina Commission of Indian Affairs - Warren County - EHV - PH - HUD</v>
      </c>
      <c r="G332">
        <f>Table1[[#This Row],[HMIS Project ID]]</f>
        <v>20833</v>
      </c>
      <c r="H332" t="str">
        <f>Table1[[#This Row],[Project Type]]</f>
        <v>OPH</v>
      </c>
      <c r="I332">
        <f>Table1[[#This Row],[Beds HH w/ Children]]</f>
        <v>38</v>
      </c>
      <c r="J332">
        <f>Table1[[#This Row],[Units HH w/ Children]]</f>
        <v>8</v>
      </c>
      <c r="K332">
        <f>Table1[[#This Row],[Beds HH w/o Children]]</f>
        <v>4</v>
      </c>
      <c r="L332">
        <f>Table1[[#This Row],[Year-Round Beds]]</f>
        <v>42</v>
      </c>
      <c r="M332">
        <f>Table1[[#This Row],[O/V Beds]]</f>
        <v>0</v>
      </c>
      <c r="N332">
        <f>Table1[[#This Row],[Pit Count]]</f>
        <v>42</v>
      </c>
      <c r="O332">
        <f>Table1[[#This Row],[Total Beds]]</f>
        <v>42</v>
      </c>
      <c r="P332" t="str">
        <f>Table1[[#This Row],[HMIS Participating]]</f>
        <v>No</v>
      </c>
      <c r="Q332">
        <f>Table1[[#This Row],[Victim Service Provider]]</f>
        <v>0</v>
      </c>
      <c r="R332" t="str">
        <f>Table1[[#This Row],[Target Population]]</f>
        <v>NA</v>
      </c>
      <c r="S332">
        <f>Table1[[#This Row],[federalFundingOtherSpecify]]</f>
        <v>0</v>
      </c>
      <c r="T332">
        <f>Table1[[#This Row],[Bed Type]]</f>
        <v>0</v>
      </c>
      <c r="U332" t="str">
        <f>Table1[[#This Row],[address1]]</f>
        <v>100 E Six Forks Rd # 200</v>
      </c>
      <c r="V332">
        <f>Table1[[#This Row],[address2]]</f>
        <v>0</v>
      </c>
      <c r="W332" t="str">
        <f>Table1[[#This Row],[city]]</f>
        <v>Raleigh</v>
      </c>
      <c r="X332" t="str">
        <f>Table1[[#This Row],[state]]</f>
        <v>NC</v>
      </c>
      <c r="Y332">
        <f>Table1[[#This Row],[zip]]</f>
        <v>27589</v>
      </c>
      <c r="Z332">
        <f>Table1[[#This Row],[Total Seasonal Beds]]</f>
        <v>0</v>
      </c>
    </row>
    <row r="333" spans="2:26" x14ac:dyDescent="0.35">
      <c r="B333" t="str">
        <f>Table1[[#This Row],[CoC]]</f>
        <v>North Carolina Balance of State CoC</v>
      </c>
      <c r="C333" t="str">
        <f>_xlfn.XLOOKUP(Table2[[#This Row],[HMIS Project ID]],'region ref'!A:A,'region ref'!C:C,"",0)</f>
        <v>Region 10</v>
      </c>
      <c r="D333" t="str">
        <f>_xlfn.XLOOKUP(Table2[[#This Row],[HMIS Project ID]],'region ref'!A:A,'region ref'!B:B,"",0)</f>
        <v>Wayne</v>
      </c>
      <c r="E333" t="str">
        <f>Table1[[#This Row],[Organization Name]]</f>
        <v>North Carolina Commission of Indian Affairs - Multiple BoS Counties</v>
      </c>
      <c r="F333" t="str">
        <f>Table1[[#This Row],[Project Name]]</f>
        <v>North Carolina Commission of Indian Affairs - Wayne County - EHV - PH - HUD</v>
      </c>
      <c r="G333">
        <f>Table1[[#This Row],[HMIS Project ID]]</f>
        <v>20834</v>
      </c>
      <c r="H333" t="str">
        <f>Table1[[#This Row],[Project Type]]</f>
        <v>OPH</v>
      </c>
      <c r="I333">
        <f>Table1[[#This Row],[Beds HH w/ Children]]</f>
        <v>16</v>
      </c>
      <c r="J333">
        <f>Table1[[#This Row],[Units HH w/ Children]]</f>
        <v>4</v>
      </c>
      <c r="K333">
        <f>Table1[[#This Row],[Beds HH w/o Children]]</f>
        <v>3</v>
      </c>
      <c r="L333">
        <f>Table1[[#This Row],[Year-Round Beds]]</f>
        <v>19</v>
      </c>
      <c r="M333">
        <f>Table1[[#This Row],[O/V Beds]]</f>
        <v>0</v>
      </c>
      <c r="N333">
        <f>Table1[[#This Row],[Pit Count]]</f>
        <v>19</v>
      </c>
      <c r="O333">
        <f>Table1[[#This Row],[Total Beds]]</f>
        <v>19</v>
      </c>
      <c r="P333" t="str">
        <f>Table1[[#This Row],[HMIS Participating]]</f>
        <v>No</v>
      </c>
      <c r="Q333">
        <f>Table1[[#This Row],[Victim Service Provider]]</f>
        <v>0</v>
      </c>
      <c r="R333" t="str">
        <f>Table1[[#This Row],[Target Population]]</f>
        <v>NA</v>
      </c>
      <c r="S333">
        <f>Table1[[#This Row],[federalFundingOtherSpecify]]</f>
        <v>0</v>
      </c>
      <c r="T333">
        <f>Table1[[#This Row],[Bed Type]]</f>
        <v>0</v>
      </c>
      <c r="U333">
        <f>Table1[[#This Row],[address1]]</f>
        <v>0</v>
      </c>
      <c r="V333">
        <f>Table1[[#This Row],[address2]]</f>
        <v>0</v>
      </c>
      <c r="W333">
        <f>Table1[[#This Row],[city]]</f>
        <v>0</v>
      </c>
      <c r="X333" t="str">
        <f>Table1[[#This Row],[state]]</f>
        <v>NC</v>
      </c>
      <c r="Y333">
        <f>Table1[[#This Row],[zip]]</f>
        <v>27530</v>
      </c>
      <c r="Z333">
        <f>Table1[[#This Row],[Total Seasonal Beds]]</f>
        <v>0</v>
      </c>
    </row>
    <row r="334" spans="2:26" x14ac:dyDescent="0.35">
      <c r="B334" t="str">
        <f>Table1[[#This Row],[CoC]]</f>
        <v>North Carolina Balance of State CoC</v>
      </c>
      <c r="C334" t="str">
        <f>_xlfn.XLOOKUP(Table2[[#This Row],[HMIS Project ID]],'region ref'!A:A,'region ref'!C:C,"",0)</f>
        <v>Region 10</v>
      </c>
      <c r="D334" t="str">
        <f>_xlfn.XLOOKUP(Table2[[#This Row],[HMIS Project ID]],'region ref'!A:A,'region ref'!B:B,"",0)</f>
        <v>Wilson</v>
      </c>
      <c r="E334" t="str">
        <f>Table1[[#This Row],[Organization Name]]</f>
        <v>North Carolina Commission of Indian Affairs - Multiple BoS Counties</v>
      </c>
      <c r="F334" t="str">
        <f>Table1[[#This Row],[Project Name]]</f>
        <v>North Carolina Commission of Indian Affairs - Wilson County - EHV - PH - HUD</v>
      </c>
      <c r="G334">
        <f>Table1[[#This Row],[HMIS Project ID]]</f>
        <v>20835</v>
      </c>
      <c r="H334" t="str">
        <f>Table1[[#This Row],[Project Type]]</f>
        <v>OPH</v>
      </c>
      <c r="I334">
        <f>Table1[[#This Row],[Beds HH w/ Children]]</f>
        <v>10</v>
      </c>
      <c r="J334">
        <f>Table1[[#This Row],[Units HH w/ Children]]</f>
        <v>4</v>
      </c>
      <c r="K334">
        <f>Table1[[#This Row],[Beds HH w/o Children]]</f>
        <v>6</v>
      </c>
      <c r="L334">
        <f>Table1[[#This Row],[Year-Round Beds]]</f>
        <v>16</v>
      </c>
      <c r="M334">
        <f>Table1[[#This Row],[O/V Beds]]</f>
        <v>0</v>
      </c>
      <c r="N334">
        <f>Table1[[#This Row],[Pit Count]]</f>
        <v>16</v>
      </c>
      <c r="O334">
        <f>Table1[[#This Row],[Total Beds]]</f>
        <v>16</v>
      </c>
      <c r="P334" t="str">
        <f>Table1[[#This Row],[HMIS Participating]]</f>
        <v>No</v>
      </c>
      <c r="Q334">
        <f>Table1[[#This Row],[Victim Service Provider]]</f>
        <v>0</v>
      </c>
      <c r="R334" t="str">
        <f>Table1[[#This Row],[Target Population]]</f>
        <v>NA</v>
      </c>
      <c r="S334">
        <f>Table1[[#This Row],[federalFundingOtherSpecify]]</f>
        <v>0</v>
      </c>
      <c r="T334">
        <f>Table1[[#This Row],[Bed Type]]</f>
        <v>0</v>
      </c>
      <c r="U334" t="str">
        <f>Table1[[#This Row],[address1]]</f>
        <v>100 E Six Forks Rd # 200</v>
      </c>
      <c r="V334">
        <f>Table1[[#This Row],[address2]]</f>
        <v>0</v>
      </c>
      <c r="W334" t="str">
        <f>Table1[[#This Row],[city]]</f>
        <v>Raleigh</v>
      </c>
      <c r="X334" t="str">
        <f>Table1[[#This Row],[state]]</f>
        <v>NC</v>
      </c>
      <c r="Y334">
        <f>Table1[[#This Row],[zip]]</f>
        <v>27822</v>
      </c>
      <c r="Z334">
        <f>Table1[[#This Row],[Total Seasonal Beds]]</f>
        <v>0</v>
      </c>
    </row>
    <row r="335" spans="2:26" x14ac:dyDescent="0.35">
      <c r="B335" t="str">
        <f>Table1[[#This Row],[CoC]]</f>
        <v>North Carolina Balance of State CoC</v>
      </c>
      <c r="C335" t="str">
        <f>_xlfn.XLOOKUP(Table2[[#This Row],[HMIS Project ID]],'region ref'!A:A,'region ref'!C:C,"",0)</f>
        <v>Region 08</v>
      </c>
      <c r="D335" t="str">
        <f>_xlfn.XLOOKUP(Table2[[#This Row],[HMIS Project ID]],'region ref'!A:A,'region ref'!B:B,"",0)</f>
        <v>Columbus</v>
      </c>
      <c r="E335" t="str">
        <f>Table1[[#This Row],[Organization Name]]</f>
        <v>North Carolina Commission of Indian Affairs - Multiple BoS Counties</v>
      </c>
      <c r="F335" t="str">
        <f>Table1[[#This Row],[Project Name]]</f>
        <v>North Carolina Commission of Indian Affairs - Columbus County - HCV - PH - HUD</v>
      </c>
      <c r="G335">
        <f>Table1[[#This Row],[HMIS Project ID]]</f>
        <v>20837</v>
      </c>
      <c r="H335" t="str">
        <f>Table1[[#This Row],[Project Type]]</f>
        <v>OPH</v>
      </c>
      <c r="I335">
        <f>Table1[[#This Row],[Beds HH w/ Children]]</f>
        <v>0</v>
      </c>
      <c r="J335">
        <f>Table1[[#This Row],[Units HH w/ Children]]</f>
        <v>0</v>
      </c>
      <c r="K335">
        <f>Table1[[#This Row],[Beds HH w/o Children]]</f>
        <v>3</v>
      </c>
      <c r="L335">
        <f>Table1[[#This Row],[Year-Round Beds]]</f>
        <v>3</v>
      </c>
      <c r="M335">
        <f>Table1[[#This Row],[O/V Beds]]</f>
        <v>0</v>
      </c>
      <c r="N335">
        <f>Table1[[#This Row],[Pit Count]]</f>
        <v>0</v>
      </c>
      <c r="O335">
        <f>Table1[[#This Row],[Total Beds]]</f>
        <v>3</v>
      </c>
      <c r="P335" t="str">
        <f>Table1[[#This Row],[HMIS Participating]]</f>
        <v>No</v>
      </c>
      <c r="Q335">
        <f>Table1[[#This Row],[Victim Service Provider]]</f>
        <v>0</v>
      </c>
      <c r="R335" t="str">
        <f>Table1[[#This Row],[Target Population]]</f>
        <v>NA</v>
      </c>
      <c r="S335">
        <f>Table1[[#This Row],[federalFundingOtherSpecify]]</f>
        <v>0</v>
      </c>
      <c r="T335">
        <f>Table1[[#This Row],[Bed Type]]</f>
        <v>0</v>
      </c>
      <c r="U335" t="str">
        <f>Table1[[#This Row],[address1]]</f>
        <v>100 E Six Forks Rd # 200</v>
      </c>
      <c r="V335">
        <f>Table1[[#This Row],[address2]]</f>
        <v>0</v>
      </c>
      <c r="W335" t="str">
        <f>Table1[[#This Row],[city]]</f>
        <v>Raleigh</v>
      </c>
      <c r="X335" t="str">
        <f>Table1[[#This Row],[state]]</f>
        <v>NC</v>
      </c>
      <c r="Y335">
        <f>Table1[[#This Row],[zip]]</f>
        <v>28472</v>
      </c>
      <c r="Z335">
        <f>Table1[[#This Row],[Total Seasonal Beds]]</f>
        <v>0</v>
      </c>
    </row>
    <row r="336" spans="2:26" x14ac:dyDescent="0.35">
      <c r="B336" t="str">
        <f>Table1[[#This Row],[CoC]]</f>
        <v>North Carolina Balance of State CoC</v>
      </c>
      <c r="C336" t="str">
        <f>_xlfn.XLOOKUP(Table2[[#This Row],[HMIS Project ID]],'region ref'!A:A,'region ref'!C:C,"",0)</f>
        <v>Region 09</v>
      </c>
      <c r="D336" t="str">
        <f>_xlfn.XLOOKUP(Table2[[#This Row],[HMIS Project ID]],'region ref'!A:A,'region ref'!B:B,"",0)</f>
        <v>Granville</v>
      </c>
      <c r="E336" t="str">
        <f>Table1[[#This Row],[Organization Name]]</f>
        <v>North Carolina Commission of Indian Affairs - Multiple BoS Counties</v>
      </c>
      <c r="F336" t="str">
        <f>Table1[[#This Row],[Project Name]]</f>
        <v>North Carolina Commission of Indian Affairs - Granville County - HCV - PH - HUD</v>
      </c>
      <c r="G336">
        <f>Table1[[#This Row],[HMIS Project ID]]</f>
        <v>20838</v>
      </c>
      <c r="H336" t="str">
        <f>Table1[[#This Row],[Project Type]]</f>
        <v>OPH</v>
      </c>
      <c r="I336">
        <f>Table1[[#This Row],[Beds HH w/ Children]]</f>
        <v>0</v>
      </c>
      <c r="J336">
        <f>Table1[[#This Row],[Units HH w/ Children]]</f>
        <v>0</v>
      </c>
      <c r="K336">
        <f>Table1[[#This Row],[Beds HH w/o Children]]</f>
        <v>4</v>
      </c>
      <c r="L336">
        <f>Table1[[#This Row],[Year-Round Beds]]</f>
        <v>4</v>
      </c>
      <c r="M336">
        <f>Table1[[#This Row],[O/V Beds]]</f>
        <v>0</v>
      </c>
      <c r="N336">
        <f>Table1[[#This Row],[Pit Count]]</f>
        <v>0</v>
      </c>
      <c r="O336">
        <f>Table1[[#This Row],[Total Beds]]</f>
        <v>4</v>
      </c>
      <c r="P336" t="str">
        <f>Table1[[#This Row],[HMIS Participating]]</f>
        <v>No</v>
      </c>
      <c r="Q336">
        <f>Table1[[#This Row],[Victim Service Provider]]</f>
        <v>0</v>
      </c>
      <c r="R336" t="str">
        <f>Table1[[#This Row],[Target Population]]</f>
        <v>NA</v>
      </c>
      <c r="S336">
        <f>Table1[[#This Row],[federalFundingOtherSpecify]]</f>
        <v>0</v>
      </c>
      <c r="T336">
        <f>Table1[[#This Row],[Bed Type]]</f>
        <v>0</v>
      </c>
      <c r="U336" t="str">
        <f>Table1[[#This Row],[address1]]</f>
        <v>100 E Six Forks Rd # 200</v>
      </c>
      <c r="V336">
        <f>Table1[[#This Row],[address2]]</f>
        <v>0</v>
      </c>
      <c r="W336" t="str">
        <f>Table1[[#This Row],[city]]</f>
        <v>Raleigh</v>
      </c>
      <c r="X336" t="str">
        <f>Table1[[#This Row],[state]]</f>
        <v>NC</v>
      </c>
      <c r="Y336">
        <f>Table1[[#This Row],[zip]]</f>
        <v>27565</v>
      </c>
      <c r="Z336">
        <f>Table1[[#This Row],[Total Seasonal Beds]]</f>
        <v>0</v>
      </c>
    </row>
    <row r="337" spans="2:26" x14ac:dyDescent="0.35">
      <c r="B337" t="str">
        <f>Table1[[#This Row],[CoC]]</f>
        <v>North Carolina Balance of State CoC</v>
      </c>
      <c r="C337" t="str">
        <f>_xlfn.XLOOKUP(Table2[[#This Row],[HMIS Project ID]],'region ref'!A:A,'region ref'!C:C,"",0)</f>
        <v>Region 09</v>
      </c>
      <c r="D337" t="str">
        <f>_xlfn.XLOOKUP(Table2[[#This Row],[HMIS Project ID]],'region ref'!A:A,'region ref'!B:B,"",0)</f>
        <v>Halifax</v>
      </c>
      <c r="E337" t="str">
        <f>Table1[[#This Row],[Organization Name]]</f>
        <v>North Carolina Commission of Indian Affairs - Multiple BoS Counties</v>
      </c>
      <c r="F337" t="str">
        <f>Table1[[#This Row],[Project Name]]</f>
        <v>North Carolina Commission of Indian Affairs - Halifax County - HCV - PH - HUD</v>
      </c>
      <c r="G337">
        <f>Table1[[#This Row],[HMIS Project ID]]</f>
        <v>20839</v>
      </c>
      <c r="H337" t="str">
        <f>Table1[[#This Row],[Project Type]]</f>
        <v>OPH</v>
      </c>
      <c r="I337">
        <f>Table1[[#This Row],[Beds HH w/ Children]]</f>
        <v>0</v>
      </c>
      <c r="J337">
        <f>Table1[[#This Row],[Units HH w/ Children]]</f>
        <v>0</v>
      </c>
      <c r="K337">
        <f>Table1[[#This Row],[Beds HH w/o Children]]</f>
        <v>5</v>
      </c>
      <c r="L337">
        <f>Table1[[#This Row],[Year-Round Beds]]</f>
        <v>5</v>
      </c>
      <c r="M337">
        <f>Table1[[#This Row],[O/V Beds]]</f>
        <v>0</v>
      </c>
      <c r="N337">
        <f>Table1[[#This Row],[Pit Count]]</f>
        <v>0</v>
      </c>
      <c r="O337">
        <f>Table1[[#This Row],[Total Beds]]</f>
        <v>5</v>
      </c>
      <c r="P337" t="str">
        <f>Table1[[#This Row],[HMIS Participating]]</f>
        <v>No</v>
      </c>
      <c r="Q337">
        <f>Table1[[#This Row],[Victim Service Provider]]</f>
        <v>0</v>
      </c>
      <c r="R337" t="str">
        <f>Table1[[#This Row],[Target Population]]</f>
        <v>NA</v>
      </c>
      <c r="S337">
        <f>Table1[[#This Row],[federalFundingOtherSpecify]]</f>
        <v>0</v>
      </c>
      <c r="T337">
        <f>Table1[[#This Row],[Bed Type]]</f>
        <v>0</v>
      </c>
      <c r="U337" t="str">
        <f>Table1[[#This Row],[address1]]</f>
        <v>100 E Six Forks Rd # 200</v>
      </c>
      <c r="V337">
        <f>Table1[[#This Row],[address2]]</f>
        <v>0</v>
      </c>
      <c r="W337" t="str">
        <f>Table1[[#This Row],[city]]</f>
        <v>Raleigh</v>
      </c>
      <c r="X337" t="str">
        <f>Table1[[#This Row],[state]]</f>
        <v>NC</v>
      </c>
      <c r="Y337">
        <f>Table1[[#This Row],[zip]]</f>
        <v>27870</v>
      </c>
      <c r="Z337">
        <f>Table1[[#This Row],[Total Seasonal Beds]]</f>
        <v>0</v>
      </c>
    </row>
    <row r="338" spans="2:26" x14ac:dyDescent="0.35">
      <c r="B338" t="str">
        <f>Table1[[#This Row],[CoC]]</f>
        <v>North Carolina Balance of State CoC</v>
      </c>
      <c r="C338" t="str">
        <f>_xlfn.XLOOKUP(Table2[[#This Row],[HMIS Project ID]],'region ref'!A:A,'region ref'!C:C,"",0)</f>
        <v>Region 07</v>
      </c>
      <c r="D338" t="str">
        <f>_xlfn.XLOOKUP(Table2[[#This Row],[HMIS Project ID]],'region ref'!A:A,'region ref'!B:B,"",0)</f>
        <v>Hoke</v>
      </c>
      <c r="E338" t="str">
        <f>Table1[[#This Row],[Organization Name]]</f>
        <v>North Carolina Commission of Indian Affairs - Multiple BoS Counties</v>
      </c>
      <c r="F338" t="str">
        <f>Table1[[#This Row],[Project Name]]</f>
        <v>North Carolina Commission of Indian Affairs - Hoke County - HCV - PH - HUD</v>
      </c>
      <c r="G338">
        <f>Table1[[#This Row],[HMIS Project ID]]</f>
        <v>20840</v>
      </c>
      <c r="H338" t="str">
        <f>Table1[[#This Row],[Project Type]]</f>
        <v>OPH</v>
      </c>
      <c r="I338">
        <f>Table1[[#This Row],[Beds HH w/ Children]]</f>
        <v>0</v>
      </c>
      <c r="J338">
        <f>Table1[[#This Row],[Units HH w/ Children]]</f>
        <v>0</v>
      </c>
      <c r="K338">
        <f>Table1[[#This Row],[Beds HH w/o Children]]</f>
        <v>4</v>
      </c>
      <c r="L338">
        <f>Table1[[#This Row],[Year-Round Beds]]</f>
        <v>4</v>
      </c>
      <c r="M338">
        <f>Table1[[#This Row],[O/V Beds]]</f>
        <v>0</v>
      </c>
      <c r="N338">
        <f>Table1[[#This Row],[Pit Count]]</f>
        <v>0</v>
      </c>
      <c r="O338">
        <f>Table1[[#This Row],[Total Beds]]</f>
        <v>4</v>
      </c>
      <c r="P338" t="str">
        <f>Table1[[#This Row],[HMIS Participating]]</f>
        <v>No</v>
      </c>
      <c r="Q338">
        <f>Table1[[#This Row],[Victim Service Provider]]</f>
        <v>0</v>
      </c>
      <c r="R338" t="str">
        <f>Table1[[#This Row],[Target Population]]</f>
        <v>NA</v>
      </c>
      <c r="S338">
        <f>Table1[[#This Row],[federalFundingOtherSpecify]]</f>
        <v>0</v>
      </c>
      <c r="T338">
        <f>Table1[[#This Row],[Bed Type]]</f>
        <v>0</v>
      </c>
      <c r="U338" t="str">
        <f>Table1[[#This Row],[address1]]</f>
        <v>100 E Six Forks Rd # 200</v>
      </c>
      <c r="V338">
        <f>Table1[[#This Row],[address2]]</f>
        <v>0</v>
      </c>
      <c r="W338" t="str">
        <f>Table1[[#This Row],[city]]</f>
        <v>Raleigh</v>
      </c>
      <c r="X338" t="str">
        <f>Table1[[#This Row],[state]]</f>
        <v>NC</v>
      </c>
      <c r="Y338">
        <f>Table1[[#This Row],[zip]]</f>
        <v>28376</v>
      </c>
      <c r="Z338">
        <f>Table1[[#This Row],[Total Seasonal Beds]]</f>
        <v>0</v>
      </c>
    </row>
    <row r="339" spans="2:26" x14ac:dyDescent="0.35">
      <c r="B339" t="str">
        <f>Table1[[#This Row],[CoC]]</f>
        <v>North Carolina Balance of State CoC</v>
      </c>
      <c r="C339" t="str">
        <f>_xlfn.XLOOKUP(Table2[[#This Row],[HMIS Project ID]],'region ref'!A:A,'region ref'!C:C,"",0)</f>
        <v>Region 06</v>
      </c>
      <c r="D339" t="str">
        <f>_xlfn.XLOOKUP(Table2[[#This Row],[HMIS Project ID]],'region ref'!A:A,'region ref'!B:B,"",0)</f>
        <v>Person</v>
      </c>
      <c r="E339" t="str">
        <f>Table1[[#This Row],[Organization Name]]</f>
        <v>North Carolina Commission of Indian Affairs - Multiple BoS Counties</v>
      </c>
      <c r="F339" t="str">
        <f>Table1[[#This Row],[Project Name]]</f>
        <v>North Carolina Commission of Indian Affairs - Person County - HCV - PH - HUD</v>
      </c>
      <c r="G339">
        <f>Table1[[#This Row],[HMIS Project ID]]</f>
        <v>20841</v>
      </c>
      <c r="H339" t="str">
        <f>Table1[[#This Row],[Project Type]]</f>
        <v>OPH</v>
      </c>
      <c r="I339">
        <f>Table1[[#This Row],[Beds HH w/ Children]]</f>
        <v>0</v>
      </c>
      <c r="J339">
        <f>Table1[[#This Row],[Units HH w/ Children]]</f>
        <v>0</v>
      </c>
      <c r="K339">
        <f>Table1[[#This Row],[Beds HH w/o Children]]</f>
        <v>3</v>
      </c>
      <c r="L339">
        <f>Table1[[#This Row],[Year-Round Beds]]</f>
        <v>3</v>
      </c>
      <c r="M339">
        <f>Table1[[#This Row],[O/V Beds]]</f>
        <v>0</v>
      </c>
      <c r="N339">
        <f>Table1[[#This Row],[Pit Count]]</f>
        <v>0</v>
      </c>
      <c r="O339">
        <f>Table1[[#This Row],[Total Beds]]</f>
        <v>3</v>
      </c>
      <c r="P339" t="str">
        <f>Table1[[#This Row],[HMIS Participating]]</f>
        <v>No</v>
      </c>
      <c r="Q339">
        <f>Table1[[#This Row],[Victim Service Provider]]</f>
        <v>0</v>
      </c>
      <c r="R339" t="str">
        <f>Table1[[#This Row],[Target Population]]</f>
        <v>NA</v>
      </c>
      <c r="S339">
        <f>Table1[[#This Row],[federalFundingOtherSpecify]]</f>
        <v>0</v>
      </c>
      <c r="T339">
        <f>Table1[[#This Row],[Bed Type]]</f>
        <v>0</v>
      </c>
      <c r="U339" t="str">
        <f>Table1[[#This Row],[address1]]</f>
        <v>100 E Six Forks Rd # 200</v>
      </c>
      <c r="V339">
        <f>Table1[[#This Row],[address2]]</f>
        <v>0</v>
      </c>
      <c r="W339" t="str">
        <f>Table1[[#This Row],[city]]</f>
        <v>Raleigh</v>
      </c>
      <c r="X339" t="str">
        <f>Table1[[#This Row],[state]]</f>
        <v>NC</v>
      </c>
      <c r="Y339">
        <f>Table1[[#This Row],[zip]]</f>
        <v>27574</v>
      </c>
      <c r="Z339">
        <f>Table1[[#This Row],[Total Seasonal Beds]]</f>
        <v>0</v>
      </c>
    </row>
    <row r="340" spans="2:26" x14ac:dyDescent="0.35">
      <c r="B340" t="str">
        <f>Table1[[#This Row],[CoC]]</f>
        <v>North Carolina Balance of State CoC</v>
      </c>
      <c r="C340" t="str">
        <f>_xlfn.XLOOKUP(Table2[[#This Row],[HMIS Project ID]],'region ref'!A:A,'region ref'!C:C,"",0)</f>
        <v>Region 10</v>
      </c>
      <c r="D340" t="str">
        <f>_xlfn.XLOOKUP(Table2[[#This Row],[HMIS Project ID]],'region ref'!A:A,'region ref'!B:B,"",0)</f>
        <v>Sampson</v>
      </c>
      <c r="E340" t="str">
        <f>Table1[[#This Row],[Organization Name]]</f>
        <v>North Carolina Commission of Indian Affairs - Multiple BoS Counties</v>
      </c>
      <c r="F340" t="str">
        <f>Table1[[#This Row],[Project Name]]</f>
        <v>North Carolina Commission of Indian Affairs - Sampson County - HCV - PH - HUD</v>
      </c>
      <c r="G340">
        <f>Table1[[#This Row],[HMIS Project ID]]</f>
        <v>20842</v>
      </c>
      <c r="H340" t="str">
        <f>Table1[[#This Row],[Project Type]]</f>
        <v>OPH</v>
      </c>
      <c r="I340">
        <f>Table1[[#This Row],[Beds HH w/ Children]]</f>
        <v>0</v>
      </c>
      <c r="J340">
        <f>Table1[[#This Row],[Units HH w/ Children]]</f>
        <v>0</v>
      </c>
      <c r="K340">
        <f>Table1[[#This Row],[Beds HH w/o Children]]</f>
        <v>3</v>
      </c>
      <c r="L340">
        <f>Table1[[#This Row],[Year-Round Beds]]</f>
        <v>3</v>
      </c>
      <c r="M340">
        <f>Table1[[#This Row],[O/V Beds]]</f>
        <v>0</v>
      </c>
      <c r="N340">
        <f>Table1[[#This Row],[Pit Count]]</f>
        <v>0</v>
      </c>
      <c r="O340">
        <f>Table1[[#This Row],[Total Beds]]</f>
        <v>3</v>
      </c>
      <c r="P340" t="str">
        <f>Table1[[#This Row],[HMIS Participating]]</f>
        <v>No</v>
      </c>
      <c r="Q340">
        <f>Table1[[#This Row],[Victim Service Provider]]</f>
        <v>0</v>
      </c>
      <c r="R340" t="str">
        <f>Table1[[#This Row],[Target Population]]</f>
        <v>NA</v>
      </c>
      <c r="S340">
        <f>Table1[[#This Row],[federalFundingOtherSpecify]]</f>
        <v>0</v>
      </c>
      <c r="T340">
        <f>Table1[[#This Row],[Bed Type]]</f>
        <v>0</v>
      </c>
      <c r="U340" t="str">
        <f>Table1[[#This Row],[address1]]</f>
        <v>100 E Six Forks Rd # 200</v>
      </c>
      <c r="V340">
        <f>Table1[[#This Row],[address2]]</f>
        <v>0</v>
      </c>
      <c r="W340" t="str">
        <f>Table1[[#This Row],[city]]</f>
        <v>Raleigh</v>
      </c>
      <c r="X340" t="str">
        <f>Table1[[#This Row],[state]]</f>
        <v>NC</v>
      </c>
      <c r="Y340">
        <f>Table1[[#This Row],[zip]]</f>
        <v>28328</v>
      </c>
      <c r="Z340">
        <f>Table1[[#This Row],[Total Seasonal Beds]]</f>
        <v>0</v>
      </c>
    </row>
    <row r="341" spans="2:26" x14ac:dyDescent="0.35">
      <c r="B341" t="str">
        <f>Table1[[#This Row],[CoC]]</f>
        <v>North Carolina Balance of State CoC</v>
      </c>
      <c r="C341" t="str">
        <f>_xlfn.XLOOKUP(Table2[[#This Row],[HMIS Project ID]],'region ref'!A:A,'region ref'!C:C,"",0)</f>
        <v>Region 09</v>
      </c>
      <c r="D341" t="str">
        <f>_xlfn.XLOOKUP(Table2[[#This Row],[HMIS Project ID]],'region ref'!A:A,'region ref'!B:B,"",0)</f>
        <v>Warren</v>
      </c>
      <c r="E341" t="str">
        <f>Table1[[#This Row],[Organization Name]]</f>
        <v>North Carolina Commission of Indian Affairs - Multiple BoS Counties</v>
      </c>
      <c r="F341" t="str">
        <f>Table1[[#This Row],[Project Name]]</f>
        <v>North Carolina Commission of Indian Affairs - Warren County - HCV - PH - HUD</v>
      </c>
      <c r="G341">
        <f>Table1[[#This Row],[HMIS Project ID]]</f>
        <v>20843</v>
      </c>
      <c r="H341" t="str">
        <f>Table1[[#This Row],[Project Type]]</f>
        <v>OPH</v>
      </c>
      <c r="I341">
        <f>Table1[[#This Row],[Beds HH w/ Children]]</f>
        <v>0</v>
      </c>
      <c r="J341">
        <f>Table1[[#This Row],[Units HH w/ Children]]</f>
        <v>0</v>
      </c>
      <c r="K341">
        <f>Table1[[#This Row],[Beds HH w/o Children]]</f>
        <v>3</v>
      </c>
      <c r="L341">
        <f>Table1[[#This Row],[Year-Round Beds]]</f>
        <v>3</v>
      </c>
      <c r="M341">
        <f>Table1[[#This Row],[O/V Beds]]</f>
        <v>0</v>
      </c>
      <c r="N341">
        <f>Table1[[#This Row],[Pit Count]]</f>
        <v>0</v>
      </c>
      <c r="O341">
        <f>Table1[[#This Row],[Total Beds]]</f>
        <v>3</v>
      </c>
      <c r="P341" t="str">
        <f>Table1[[#This Row],[HMIS Participating]]</f>
        <v>No</v>
      </c>
      <c r="Q341">
        <f>Table1[[#This Row],[Victim Service Provider]]</f>
        <v>0</v>
      </c>
      <c r="R341" t="str">
        <f>Table1[[#This Row],[Target Population]]</f>
        <v>NA</v>
      </c>
      <c r="S341">
        <f>Table1[[#This Row],[federalFundingOtherSpecify]]</f>
        <v>0</v>
      </c>
      <c r="T341">
        <f>Table1[[#This Row],[Bed Type]]</f>
        <v>0</v>
      </c>
      <c r="U341" t="str">
        <f>Table1[[#This Row],[address1]]</f>
        <v>100 E Six Forks Rd # 200</v>
      </c>
      <c r="V341">
        <f>Table1[[#This Row],[address2]]</f>
        <v>0</v>
      </c>
      <c r="W341" t="str">
        <f>Table1[[#This Row],[city]]</f>
        <v>Raleigh</v>
      </c>
      <c r="X341" t="str">
        <f>Table1[[#This Row],[state]]</f>
        <v>NC</v>
      </c>
      <c r="Y341">
        <f>Table1[[#This Row],[zip]]</f>
        <v>27589</v>
      </c>
      <c r="Z341">
        <f>Table1[[#This Row],[Total Seasonal Beds]]</f>
        <v>0</v>
      </c>
    </row>
    <row r="342" spans="2:26" x14ac:dyDescent="0.35">
      <c r="B342" t="str">
        <f>Table1[[#This Row],[CoC]]</f>
        <v>North Carolina Balance of State CoC</v>
      </c>
      <c r="C342" t="str">
        <f>_xlfn.XLOOKUP(Table2[[#This Row],[HMIS Project ID]],'region ref'!A:A,'region ref'!C:C,"",0)</f>
        <v>Region 08</v>
      </c>
      <c r="D342" t="str">
        <f>_xlfn.XLOOKUP(Table2[[#This Row],[HMIS Project ID]],'region ref'!A:A,'region ref'!B:B,"",0)</f>
        <v>Columbus</v>
      </c>
      <c r="E342" t="str">
        <f>Table1[[#This Row],[Organization Name]]</f>
        <v>North Carolina Commission of Indian Affairs - Multiple BoS Counties</v>
      </c>
      <c r="F342" t="str">
        <f>Table1[[#This Row],[Project Name]]</f>
        <v>North Carolina Commission of Indian Affairs - Columbus County - SV - PH - HUD</v>
      </c>
      <c r="G342">
        <f>Table1[[#This Row],[HMIS Project ID]]</f>
        <v>20844</v>
      </c>
      <c r="H342" t="str">
        <f>Table1[[#This Row],[Project Type]]</f>
        <v>OPH</v>
      </c>
      <c r="I342">
        <f>Table1[[#This Row],[Beds HH w/ Children]]</f>
        <v>0</v>
      </c>
      <c r="J342">
        <f>Table1[[#This Row],[Units HH w/ Children]]</f>
        <v>0</v>
      </c>
      <c r="K342">
        <f>Table1[[#This Row],[Beds HH w/o Children]]</f>
        <v>2</v>
      </c>
      <c r="L342">
        <f>Table1[[#This Row],[Year-Round Beds]]</f>
        <v>2</v>
      </c>
      <c r="M342">
        <f>Table1[[#This Row],[O/V Beds]]</f>
        <v>0</v>
      </c>
      <c r="N342">
        <f>Table1[[#This Row],[Pit Count]]</f>
        <v>0</v>
      </c>
      <c r="O342">
        <f>Table1[[#This Row],[Total Beds]]</f>
        <v>2</v>
      </c>
      <c r="P342" t="str">
        <f>Table1[[#This Row],[HMIS Participating]]</f>
        <v>No</v>
      </c>
      <c r="Q342">
        <f>Table1[[#This Row],[Victim Service Provider]]</f>
        <v>0</v>
      </c>
      <c r="R342" t="str">
        <f>Table1[[#This Row],[Target Population]]</f>
        <v>NA</v>
      </c>
      <c r="S342">
        <f>Table1[[#This Row],[federalFundingOtherSpecify]]</f>
        <v>0</v>
      </c>
      <c r="T342">
        <f>Table1[[#This Row],[Bed Type]]</f>
        <v>0</v>
      </c>
      <c r="U342">
        <f>Table1[[#This Row],[address1]]</f>
        <v>0</v>
      </c>
      <c r="V342">
        <f>Table1[[#This Row],[address2]]</f>
        <v>0</v>
      </c>
      <c r="W342">
        <f>Table1[[#This Row],[city]]</f>
        <v>0</v>
      </c>
      <c r="X342" t="str">
        <f>Table1[[#This Row],[state]]</f>
        <v>NC</v>
      </c>
      <c r="Y342">
        <f>Table1[[#This Row],[zip]]</f>
        <v>28472</v>
      </c>
      <c r="Z342">
        <f>Table1[[#This Row],[Total Seasonal Beds]]</f>
        <v>0</v>
      </c>
    </row>
    <row r="343" spans="2:26" x14ac:dyDescent="0.35">
      <c r="B343" t="str">
        <f>Table1[[#This Row],[CoC]]</f>
        <v>North Carolina Balance of State CoC</v>
      </c>
      <c r="C343" t="str">
        <f>_xlfn.XLOOKUP(Table2[[#This Row],[HMIS Project ID]],'region ref'!A:A,'region ref'!C:C,"",0)</f>
        <v>Region 07</v>
      </c>
      <c r="D343" t="str">
        <f>_xlfn.XLOOKUP(Table2[[#This Row],[HMIS Project ID]],'region ref'!A:A,'region ref'!B:B,"",0)</f>
        <v>Hoke</v>
      </c>
      <c r="E343" t="str">
        <f>Table1[[#This Row],[Organization Name]]</f>
        <v>North Carolina Commission of Indian Affairs - Multiple BoS Counties</v>
      </c>
      <c r="F343" t="str">
        <f>Table1[[#This Row],[Project Name]]</f>
        <v>North Carolina Commission of Indian Affairs - Hoke County - SV - PH - HUD</v>
      </c>
      <c r="G343">
        <f>Table1[[#This Row],[HMIS Project ID]]</f>
        <v>20846</v>
      </c>
      <c r="H343" t="str">
        <f>Table1[[#This Row],[Project Type]]</f>
        <v>OPH</v>
      </c>
      <c r="I343">
        <f>Table1[[#This Row],[Beds HH w/ Children]]</f>
        <v>0</v>
      </c>
      <c r="J343">
        <f>Table1[[#This Row],[Units HH w/ Children]]</f>
        <v>0</v>
      </c>
      <c r="K343">
        <f>Table1[[#This Row],[Beds HH w/o Children]]</f>
        <v>1</v>
      </c>
      <c r="L343">
        <f>Table1[[#This Row],[Year-Round Beds]]</f>
        <v>1</v>
      </c>
      <c r="M343">
        <f>Table1[[#This Row],[O/V Beds]]</f>
        <v>0</v>
      </c>
      <c r="N343">
        <f>Table1[[#This Row],[Pit Count]]</f>
        <v>0</v>
      </c>
      <c r="O343">
        <f>Table1[[#This Row],[Total Beds]]</f>
        <v>1</v>
      </c>
      <c r="P343" t="str">
        <f>Table1[[#This Row],[HMIS Participating]]</f>
        <v>No</v>
      </c>
      <c r="Q343">
        <f>Table1[[#This Row],[Victim Service Provider]]</f>
        <v>0</v>
      </c>
      <c r="R343" t="str">
        <f>Table1[[#This Row],[Target Population]]</f>
        <v>NA</v>
      </c>
      <c r="S343">
        <f>Table1[[#This Row],[federalFundingOtherSpecify]]</f>
        <v>0</v>
      </c>
      <c r="T343">
        <f>Table1[[#This Row],[Bed Type]]</f>
        <v>0</v>
      </c>
      <c r="U343" t="str">
        <f>Table1[[#This Row],[address1]]</f>
        <v>100 E Six Forks Rd # 200</v>
      </c>
      <c r="V343">
        <f>Table1[[#This Row],[address2]]</f>
        <v>0</v>
      </c>
      <c r="W343" t="str">
        <f>Table1[[#This Row],[city]]</f>
        <v>Raleigh</v>
      </c>
      <c r="X343" t="str">
        <f>Table1[[#This Row],[state]]</f>
        <v>NC</v>
      </c>
      <c r="Y343">
        <f>Table1[[#This Row],[zip]]</f>
        <v>28376</v>
      </c>
      <c r="Z343">
        <f>Table1[[#This Row],[Total Seasonal Beds]]</f>
        <v>0</v>
      </c>
    </row>
    <row r="344" spans="2:26" x14ac:dyDescent="0.35">
      <c r="B344" t="str">
        <f>Table1[[#This Row],[CoC]]</f>
        <v>North Carolina Balance of State CoC</v>
      </c>
      <c r="C344" t="str">
        <f>_xlfn.XLOOKUP(Table2[[#This Row],[HMIS Project ID]],'region ref'!A:A,'region ref'!C:C,"",0)</f>
        <v>Region 03</v>
      </c>
      <c r="D344" t="str">
        <f>_xlfn.XLOOKUP(Table2[[#This Row],[HMIS Project ID]],'region ref'!A:A,'region ref'!B:B,"",0)</f>
        <v>Alexander</v>
      </c>
      <c r="E344" t="str">
        <f>Table1[[#This Row],[Organization Name]]</f>
        <v>Western Piedmont Council of Governments - Catawba County</v>
      </c>
      <c r="F344" t="str">
        <f>Table1[[#This Row],[Project Name]]</f>
        <v>Western Piedmont Council of Governments - Alexander County - HCV - OPH - HUD</v>
      </c>
      <c r="G344">
        <f>Table1[[#This Row],[HMIS Project ID]]</f>
        <v>20849</v>
      </c>
      <c r="H344" t="str">
        <f>Table1[[#This Row],[Project Type]]</f>
        <v>OPH</v>
      </c>
      <c r="I344">
        <f>Table1[[#This Row],[Beds HH w/ Children]]</f>
        <v>0</v>
      </c>
      <c r="J344">
        <f>Table1[[#This Row],[Units HH w/ Children]]</f>
        <v>0</v>
      </c>
      <c r="K344">
        <f>Table1[[#This Row],[Beds HH w/o Children]]</f>
        <v>1</v>
      </c>
      <c r="L344">
        <f>Table1[[#This Row],[Year-Round Beds]]</f>
        <v>1</v>
      </c>
      <c r="M344">
        <f>Table1[[#This Row],[O/V Beds]]</f>
        <v>0</v>
      </c>
      <c r="N344">
        <f>Table1[[#This Row],[Pit Count]]</f>
        <v>0</v>
      </c>
      <c r="O344">
        <f>Table1[[#This Row],[Total Beds]]</f>
        <v>1</v>
      </c>
      <c r="P344" t="str">
        <f>Table1[[#This Row],[HMIS Participating]]</f>
        <v>No</v>
      </c>
      <c r="Q344">
        <f>Table1[[#This Row],[Victim Service Provider]]</f>
        <v>0</v>
      </c>
      <c r="R344" t="str">
        <f>Table1[[#This Row],[Target Population]]</f>
        <v>NA</v>
      </c>
      <c r="S344">
        <f>Table1[[#This Row],[federalFundingOtherSpecify]]</f>
        <v>0</v>
      </c>
      <c r="T344">
        <f>Table1[[#This Row],[Bed Type]]</f>
        <v>0</v>
      </c>
      <c r="U344">
        <f>Table1[[#This Row],[address1]]</f>
        <v>0</v>
      </c>
      <c r="V344">
        <f>Table1[[#This Row],[address2]]</f>
        <v>0</v>
      </c>
      <c r="W344">
        <f>Table1[[#This Row],[city]]</f>
        <v>0</v>
      </c>
      <c r="X344" t="str">
        <f>Table1[[#This Row],[state]]</f>
        <v>NC</v>
      </c>
      <c r="Y344">
        <f>Table1[[#This Row],[zip]]</f>
        <v>28681</v>
      </c>
      <c r="Z344">
        <f>Table1[[#This Row],[Total Seasonal Beds]]</f>
        <v>0</v>
      </c>
    </row>
    <row r="345" spans="2:26" x14ac:dyDescent="0.35">
      <c r="B345" t="str">
        <f>Table1[[#This Row],[CoC]]</f>
        <v>North Carolina Balance of State CoC</v>
      </c>
      <c r="C345" t="str">
        <f>_xlfn.XLOOKUP(Table2[[#This Row],[HMIS Project ID]],'region ref'!A:A,'region ref'!C:C,"",0)</f>
        <v>Region 03</v>
      </c>
      <c r="D345" t="str">
        <f>_xlfn.XLOOKUP(Table2[[#This Row],[HMIS Project ID]],'region ref'!A:A,'region ref'!B:B,"",0)</f>
        <v>Burke</v>
      </c>
      <c r="E345" t="str">
        <f>Table1[[#This Row],[Organization Name]]</f>
        <v>Western Piedmont Council of Governments - Catawba County</v>
      </c>
      <c r="F345" t="str">
        <f>Table1[[#This Row],[Project Name]]</f>
        <v>Western Piedmont Council of Governments - Burke County - HCV - OPH - HUD</v>
      </c>
      <c r="G345">
        <f>Table1[[#This Row],[HMIS Project ID]]</f>
        <v>20850</v>
      </c>
      <c r="H345" t="str">
        <f>Table1[[#This Row],[Project Type]]</f>
        <v>OPH</v>
      </c>
      <c r="I345">
        <f>Table1[[#This Row],[Beds HH w/ Children]]</f>
        <v>0</v>
      </c>
      <c r="J345">
        <f>Table1[[#This Row],[Units HH w/ Children]]</f>
        <v>0</v>
      </c>
      <c r="K345">
        <f>Table1[[#This Row],[Beds HH w/o Children]]</f>
        <v>22</v>
      </c>
      <c r="L345">
        <f>Table1[[#This Row],[Year-Round Beds]]</f>
        <v>22</v>
      </c>
      <c r="M345">
        <f>Table1[[#This Row],[O/V Beds]]</f>
        <v>0</v>
      </c>
      <c r="N345">
        <f>Table1[[#This Row],[Pit Count]]</f>
        <v>0</v>
      </c>
      <c r="O345">
        <f>Table1[[#This Row],[Total Beds]]</f>
        <v>22</v>
      </c>
      <c r="P345" t="str">
        <f>Table1[[#This Row],[HMIS Participating]]</f>
        <v>No</v>
      </c>
      <c r="Q345">
        <f>Table1[[#This Row],[Victim Service Provider]]</f>
        <v>0</v>
      </c>
      <c r="R345" t="str">
        <f>Table1[[#This Row],[Target Population]]</f>
        <v>NA</v>
      </c>
      <c r="S345">
        <f>Table1[[#This Row],[federalFundingOtherSpecify]]</f>
        <v>0</v>
      </c>
      <c r="T345">
        <f>Table1[[#This Row],[Bed Type]]</f>
        <v>0</v>
      </c>
      <c r="U345">
        <f>Table1[[#This Row],[address1]]</f>
        <v>0</v>
      </c>
      <c r="V345">
        <f>Table1[[#This Row],[address2]]</f>
        <v>0</v>
      </c>
      <c r="W345">
        <f>Table1[[#This Row],[city]]</f>
        <v>0</v>
      </c>
      <c r="X345" t="str">
        <f>Table1[[#This Row],[state]]</f>
        <v>NC</v>
      </c>
      <c r="Y345">
        <f>Table1[[#This Row],[zip]]</f>
        <v>28655</v>
      </c>
      <c r="Z345">
        <f>Table1[[#This Row],[Total Seasonal Beds]]</f>
        <v>0</v>
      </c>
    </row>
    <row r="346" spans="2:26" x14ac:dyDescent="0.35">
      <c r="B346" t="str">
        <f>Table1[[#This Row],[CoC]]</f>
        <v>North Carolina Balance of State CoC</v>
      </c>
      <c r="C346" t="str">
        <f>_xlfn.XLOOKUP(Table2[[#This Row],[HMIS Project ID]],'region ref'!A:A,'region ref'!C:C,"",0)</f>
        <v>Region 03</v>
      </c>
      <c r="D346" t="str">
        <f>_xlfn.XLOOKUP(Table2[[#This Row],[HMIS Project ID]],'region ref'!A:A,'region ref'!B:B,"",0)</f>
        <v>Caldwell</v>
      </c>
      <c r="E346" t="str">
        <f>Table1[[#This Row],[Organization Name]]</f>
        <v>Western Piedmont Council of Governments - Catawba County</v>
      </c>
      <c r="F346" t="str">
        <f>Table1[[#This Row],[Project Name]]</f>
        <v>Western Piedmont Council of Governments - Caldwell County - HCV - OPH - HUD</v>
      </c>
      <c r="G346">
        <f>Table1[[#This Row],[HMIS Project ID]]</f>
        <v>20851</v>
      </c>
      <c r="H346" t="str">
        <f>Table1[[#This Row],[Project Type]]</f>
        <v>OPH</v>
      </c>
      <c r="I346">
        <f>Table1[[#This Row],[Beds HH w/ Children]]</f>
        <v>0</v>
      </c>
      <c r="J346">
        <f>Table1[[#This Row],[Units HH w/ Children]]</f>
        <v>0</v>
      </c>
      <c r="K346">
        <f>Table1[[#This Row],[Beds HH w/o Children]]</f>
        <v>1</v>
      </c>
      <c r="L346">
        <f>Table1[[#This Row],[Year-Round Beds]]</f>
        <v>1</v>
      </c>
      <c r="M346">
        <f>Table1[[#This Row],[O/V Beds]]</f>
        <v>0</v>
      </c>
      <c r="N346">
        <f>Table1[[#This Row],[Pit Count]]</f>
        <v>0</v>
      </c>
      <c r="O346">
        <f>Table1[[#This Row],[Total Beds]]</f>
        <v>1</v>
      </c>
      <c r="P346" t="str">
        <f>Table1[[#This Row],[HMIS Participating]]</f>
        <v>No</v>
      </c>
      <c r="Q346">
        <f>Table1[[#This Row],[Victim Service Provider]]</f>
        <v>0</v>
      </c>
      <c r="R346" t="str">
        <f>Table1[[#This Row],[Target Population]]</f>
        <v>NA</v>
      </c>
      <c r="S346">
        <f>Table1[[#This Row],[federalFundingOtherSpecify]]</f>
        <v>0</v>
      </c>
      <c r="T346">
        <f>Table1[[#This Row],[Bed Type]]</f>
        <v>0</v>
      </c>
      <c r="U346">
        <f>Table1[[#This Row],[address1]]</f>
        <v>0</v>
      </c>
      <c r="V346">
        <f>Table1[[#This Row],[address2]]</f>
        <v>0</v>
      </c>
      <c r="W346">
        <f>Table1[[#This Row],[city]]</f>
        <v>0</v>
      </c>
      <c r="X346" t="str">
        <f>Table1[[#This Row],[state]]</f>
        <v>NC</v>
      </c>
      <c r="Y346">
        <f>Table1[[#This Row],[zip]]</f>
        <v>28645</v>
      </c>
      <c r="Z346">
        <f>Table1[[#This Row],[Total Seasonal Beds]]</f>
        <v>0</v>
      </c>
    </row>
    <row r="347" spans="2:26" x14ac:dyDescent="0.35">
      <c r="B347" t="str">
        <f>Table1[[#This Row],[CoC]]</f>
        <v>North Carolina Balance of State CoC</v>
      </c>
      <c r="C347" t="str">
        <f>_xlfn.XLOOKUP(Table2[[#This Row],[HMIS Project ID]],'region ref'!A:A,'region ref'!C:C,"",0)</f>
        <v>Region 03</v>
      </c>
      <c r="D347" t="str">
        <f>_xlfn.XLOOKUP(Table2[[#This Row],[HMIS Project ID]],'region ref'!A:A,'region ref'!B:B,"",0)</f>
        <v>Burke</v>
      </c>
      <c r="E347" t="str">
        <f>Table1[[#This Row],[Organization Name]]</f>
        <v>Western Piedmont Council of Governments - Catawba County</v>
      </c>
      <c r="F347" t="str">
        <f>Table1[[#This Row],[Project Name]]</f>
        <v>Western Piedmont Council of Governments - Burke County - SV - OPH - HUD</v>
      </c>
      <c r="G347">
        <f>Table1[[#This Row],[HMIS Project ID]]</f>
        <v>20854</v>
      </c>
      <c r="H347" t="str">
        <f>Table1[[#This Row],[Project Type]]</f>
        <v>OPH</v>
      </c>
      <c r="I347">
        <f>Table1[[#This Row],[Beds HH w/ Children]]</f>
        <v>0</v>
      </c>
      <c r="J347">
        <f>Table1[[#This Row],[Units HH w/ Children]]</f>
        <v>0</v>
      </c>
      <c r="K347">
        <f>Table1[[#This Row],[Beds HH w/o Children]]</f>
        <v>1</v>
      </c>
      <c r="L347">
        <f>Table1[[#This Row],[Year-Round Beds]]</f>
        <v>1</v>
      </c>
      <c r="M347">
        <f>Table1[[#This Row],[O/V Beds]]</f>
        <v>0</v>
      </c>
      <c r="N347">
        <f>Table1[[#This Row],[Pit Count]]</f>
        <v>0</v>
      </c>
      <c r="O347">
        <f>Table1[[#This Row],[Total Beds]]</f>
        <v>1</v>
      </c>
      <c r="P347" t="str">
        <f>Table1[[#This Row],[HMIS Participating]]</f>
        <v>No</v>
      </c>
      <c r="Q347">
        <f>Table1[[#This Row],[Victim Service Provider]]</f>
        <v>0</v>
      </c>
      <c r="R347" t="str">
        <f>Table1[[#This Row],[Target Population]]</f>
        <v>NA</v>
      </c>
      <c r="S347">
        <f>Table1[[#This Row],[federalFundingOtherSpecify]]</f>
        <v>0</v>
      </c>
      <c r="T347">
        <f>Table1[[#This Row],[Bed Type]]</f>
        <v>0</v>
      </c>
      <c r="U347">
        <f>Table1[[#This Row],[address1]]</f>
        <v>0</v>
      </c>
      <c r="V347">
        <f>Table1[[#This Row],[address2]]</f>
        <v>0</v>
      </c>
      <c r="W347">
        <f>Table1[[#This Row],[city]]</f>
        <v>0</v>
      </c>
      <c r="X347" t="str">
        <f>Table1[[#This Row],[state]]</f>
        <v>NC</v>
      </c>
      <c r="Y347">
        <f>Table1[[#This Row],[zip]]</f>
        <v>28655</v>
      </c>
      <c r="Z347">
        <f>Table1[[#This Row],[Total Seasonal Beds]]</f>
        <v>0</v>
      </c>
    </row>
    <row r="348" spans="2:26" x14ac:dyDescent="0.35">
      <c r="B348" t="str">
        <f>Table1[[#This Row],[CoC]]</f>
        <v>North Carolina Balance of State CoC</v>
      </c>
      <c r="C348" t="str">
        <f>_xlfn.XLOOKUP(Table2[[#This Row],[HMIS Project ID]],'region ref'!A:A,'region ref'!C:C,"",0)</f>
        <v>Region 03</v>
      </c>
      <c r="D348" t="str">
        <f>_xlfn.XLOOKUP(Table2[[#This Row],[HMIS Project ID]],'region ref'!A:A,'region ref'!B:B,"",0)</f>
        <v>Catawba</v>
      </c>
      <c r="E348" t="str">
        <f>Table1[[#This Row],[Organization Name]]</f>
        <v>Western Piedmont Council of Governments - Catawba County</v>
      </c>
      <c r="F348" t="str">
        <f>Table1[[#This Row],[Project Name]]</f>
        <v>Western Piedmont Council of Governments - Catawba County - SV - OPH - HUD</v>
      </c>
      <c r="G348">
        <f>Table1[[#This Row],[HMIS Project ID]]</f>
        <v>20856</v>
      </c>
      <c r="H348" t="str">
        <f>Table1[[#This Row],[Project Type]]</f>
        <v>OPH</v>
      </c>
      <c r="I348">
        <f>Table1[[#This Row],[Beds HH w/ Children]]</f>
        <v>0</v>
      </c>
      <c r="J348">
        <f>Table1[[#This Row],[Units HH w/ Children]]</f>
        <v>0</v>
      </c>
      <c r="K348">
        <f>Table1[[#This Row],[Beds HH w/o Children]]</f>
        <v>2</v>
      </c>
      <c r="L348">
        <f>Table1[[#This Row],[Year-Round Beds]]</f>
        <v>2</v>
      </c>
      <c r="M348">
        <f>Table1[[#This Row],[O/V Beds]]</f>
        <v>0</v>
      </c>
      <c r="N348">
        <f>Table1[[#This Row],[Pit Count]]</f>
        <v>0</v>
      </c>
      <c r="O348">
        <f>Table1[[#This Row],[Total Beds]]</f>
        <v>2</v>
      </c>
      <c r="P348" t="str">
        <f>Table1[[#This Row],[HMIS Participating]]</f>
        <v>No</v>
      </c>
      <c r="Q348">
        <f>Table1[[#This Row],[Victim Service Provider]]</f>
        <v>0</v>
      </c>
      <c r="R348" t="str">
        <f>Table1[[#This Row],[Target Population]]</f>
        <v>NA</v>
      </c>
      <c r="S348">
        <f>Table1[[#This Row],[federalFundingOtherSpecify]]</f>
        <v>0</v>
      </c>
      <c r="T348">
        <f>Table1[[#This Row],[Bed Type]]</f>
        <v>0</v>
      </c>
      <c r="U348">
        <f>Table1[[#This Row],[address1]]</f>
        <v>0</v>
      </c>
      <c r="V348">
        <f>Table1[[#This Row],[address2]]</f>
        <v>0</v>
      </c>
      <c r="W348">
        <f>Table1[[#This Row],[city]]</f>
        <v>0</v>
      </c>
      <c r="X348" t="str">
        <f>Table1[[#This Row],[state]]</f>
        <v>NC</v>
      </c>
      <c r="Y348">
        <f>Table1[[#This Row],[zip]]</f>
        <v>28601</v>
      </c>
      <c r="Z348">
        <f>Table1[[#This Row],[Total Seasonal Beds]]</f>
        <v>0</v>
      </c>
    </row>
    <row r="349" spans="2:26" x14ac:dyDescent="0.35">
      <c r="B349" t="str">
        <f>Table1[[#This Row],[CoC]]</f>
        <v>North Carolina Balance of State CoC</v>
      </c>
      <c r="C349" t="str">
        <f>_xlfn.XLOOKUP(Table2[[#This Row],[HMIS Project ID]],'region ref'!A:A,'region ref'!C:C,"",0)</f>
        <v>Region 07</v>
      </c>
      <c r="D349" t="str">
        <f>_xlfn.XLOOKUP(Table2[[#This Row],[HMIS Project ID]],'region ref'!A:A,'region ref'!B:B,"",0)</f>
        <v>Anson</v>
      </c>
      <c r="E349" t="str">
        <f>Table1[[#This Row],[Organization Name]]</f>
        <v>Anson County Homes of Hope - Anson County</v>
      </c>
      <c r="F349" t="str">
        <f>Table1[[#This Row],[Project Name]]</f>
        <v>Anson County Homes of Hope - Anson County - Transitional Housing - TH - Private</v>
      </c>
      <c r="G349">
        <f>Table1[[#This Row],[HMIS Project ID]]</f>
        <v>20857</v>
      </c>
      <c r="H349" t="str">
        <f>Table1[[#This Row],[Project Type]]</f>
        <v>TH</v>
      </c>
      <c r="I349">
        <f>Table1[[#This Row],[Beds HH w/ Children]]</f>
        <v>12</v>
      </c>
      <c r="J349">
        <f>Table1[[#This Row],[Units HH w/ Children]]</f>
        <v>3</v>
      </c>
      <c r="K349">
        <f>Table1[[#This Row],[Beds HH w/o Children]]</f>
        <v>1</v>
      </c>
      <c r="L349">
        <f>Table1[[#This Row],[Year-Round Beds]]</f>
        <v>13</v>
      </c>
      <c r="M349">
        <f>Table1[[#This Row],[O/V Beds]]</f>
        <v>0</v>
      </c>
      <c r="N349">
        <f>Table1[[#This Row],[Pit Count]]</f>
        <v>13</v>
      </c>
      <c r="O349">
        <f>Table1[[#This Row],[Total Beds]]</f>
        <v>13</v>
      </c>
      <c r="P349" t="str">
        <f>Table1[[#This Row],[HMIS Participating]]</f>
        <v>No</v>
      </c>
      <c r="Q349">
        <f>Table1[[#This Row],[Victim Service Provider]]</f>
        <v>0</v>
      </c>
      <c r="R349" t="str">
        <f>Table1[[#This Row],[Target Population]]</f>
        <v>NA</v>
      </c>
      <c r="S349">
        <f>Table1[[#This Row],[federalFundingOtherSpecify]]</f>
        <v>0</v>
      </c>
      <c r="T349">
        <f>Table1[[#This Row],[Bed Type]]</f>
        <v>0</v>
      </c>
      <c r="U349" t="str">
        <f>Table1[[#This Row],[address1]]</f>
        <v>207 South Park Road</v>
      </c>
      <c r="V349">
        <f>Table1[[#This Row],[address2]]</f>
        <v>0</v>
      </c>
      <c r="W349" t="str">
        <f>Table1[[#This Row],[city]]</f>
        <v>Wadesboro</v>
      </c>
      <c r="X349" t="str">
        <f>Table1[[#This Row],[state]]</f>
        <v>NC</v>
      </c>
      <c r="Y349">
        <f>Table1[[#This Row],[zip]]</f>
        <v>28170</v>
      </c>
      <c r="Z349">
        <f>Table1[[#This Row],[Total Seasonal Beds]]</f>
        <v>0</v>
      </c>
    </row>
    <row r="350" spans="2:26" x14ac:dyDescent="0.35">
      <c r="B350" t="str">
        <f>Table1[[#This Row],[CoC]]</f>
        <v>North Carolina Balance of State CoC</v>
      </c>
      <c r="C350" t="str">
        <f>_xlfn.XLOOKUP(Table2[[#This Row],[HMIS Project ID]],'region ref'!A:A,'region ref'!C:C,"",0)</f>
        <v>Region 06</v>
      </c>
      <c r="D350" t="str">
        <f>_xlfn.XLOOKUP(Table2[[#This Row],[HMIS Project ID]],'region ref'!A:A,'region ref'!B:B,"",0)</f>
        <v>Chatham</v>
      </c>
      <c r="E350" t="str">
        <f>Table1[[#This Row],[Organization Name]]</f>
        <v>Love Chatham - Chatham County</v>
      </c>
      <c r="F350" t="str">
        <f>Table1[[#This Row],[Project Name]]</f>
        <v>Love Chatham - Chatham County - Hotel - ES - Private</v>
      </c>
      <c r="G350">
        <f>Table1[[#This Row],[HMIS Project ID]]</f>
        <v>20859</v>
      </c>
      <c r="H350" t="str">
        <f>Table1[[#This Row],[Project Type]]</f>
        <v>ES</v>
      </c>
      <c r="I350">
        <f>Table1[[#This Row],[Beds HH w/ Children]]</f>
        <v>0</v>
      </c>
      <c r="J350">
        <f>Table1[[#This Row],[Units HH w/ Children]]</f>
        <v>0</v>
      </c>
      <c r="K350">
        <f>Table1[[#This Row],[Beds HH w/o Children]]</f>
        <v>0</v>
      </c>
      <c r="L350">
        <f>Table1[[#This Row],[Year-Round Beds]]</f>
        <v>0</v>
      </c>
      <c r="M350">
        <f>Table1[[#This Row],[O/V Beds]]</f>
        <v>1</v>
      </c>
      <c r="N350">
        <f>Table1[[#This Row],[Pit Count]]</f>
        <v>1</v>
      </c>
      <c r="O350">
        <f>Table1[[#This Row],[Total Beds]]</f>
        <v>1</v>
      </c>
      <c r="P350" t="str">
        <f>Table1[[#This Row],[HMIS Participating]]</f>
        <v>No</v>
      </c>
      <c r="Q350">
        <f>Table1[[#This Row],[Victim Service Provider]]</f>
        <v>0</v>
      </c>
      <c r="R350" t="str">
        <f>Table1[[#This Row],[Target Population]]</f>
        <v>NA</v>
      </c>
      <c r="S350" t="str">
        <f>Table1[[#This Row],[federalFundingOtherSpecify]]</f>
        <v>N/A</v>
      </c>
      <c r="T350" t="str">
        <f>Table1[[#This Row],[Bed Type]]</f>
        <v>Voucher</v>
      </c>
      <c r="U350" t="str">
        <f>Table1[[#This Row],[address1]]</f>
        <v>1002 N 2nd Ave</v>
      </c>
      <c r="V350">
        <f>Table1[[#This Row],[address2]]</f>
        <v>0</v>
      </c>
      <c r="W350" t="str">
        <f>Table1[[#This Row],[city]]</f>
        <v>Siler City</v>
      </c>
      <c r="X350" t="str">
        <f>Table1[[#This Row],[state]]</f>
        <v>NC</v>
      </c>
      <c r="Y350">
        <f>Table1[[#This Row],[zip]]</f>
        <v>27344</v>
      </c>
      <c r="Z350">
        <f>Table1[[#This Row],[Total Seasonal Beds]]</f>
        <v>0</v>
      </c>
    </row>
    <row r="351" spans="2:26" x14ac:dyDescent="0.35">
      <c r="B351" t="str">
        <f>Table1[[#This Row],[CoC]]</f>
        <v>North Carolina Balance of State CoC</v>
      </c>
      <c r="C351" t="str">
        <f>_xlfn.XLOOKUP(Table2[[#This Row],[HMIS Project ID]],'region ref'!A:A,'region ref'!C:C,"",0)</f>
        <v>Region 06</v>
      </c>
      <c r="D351" t="str">
        <f>_xlfn.XLOOKUP(Table2[[#This Row],[HMIS Project ID]],'region ref'!A:A,'region ref'!B:B,"",0)</f>
        <v>Chatham</v>
      </c>
      <c r="E351" t="str">
        <f>Table1[[#This Row],[Organization Name]]</f>
        <v>Love Chatham - Chatham County</v>
      </c>
      <c r="F351" t="str">
        <f>Table1[[#This Row],[Project Name]]</f>
        <v>Love Chatham - Chatham County - Our House - TH - Private</v>
      </c>
      <c r="G351">
        <f>Table1[[#This Row],[HMIS Project ID]]</f>
        <v>20861</v>
      </c>
      <c r="H351" t="str">
        <f>Table1[[#This Row],[Project Type]]</f>
        <v>TH</v>
      </c>
      <c r="I351">
        <f>Table1[[#This Row],[Beds HH w/ Children]]</f>
        <v>7</v>
      </c>
      <c r="J351">
        <f>Table1[[#This Row],[Units HH w/ Children]]</f>
        <v>3</v>
      </c>
      <c r="K351">
        <f>Table1[[#This Row],[Beds HH w/o Children]]</f>
        <v>0</v>
      </c>
      <c r="L351">
        <f>Table1[[#This Row],[Year-Round Beds]]</f>
        <v>7</v>
      </c>
      <c r="M351">
        <f>Table1[[#This Row],[O/V Beds]]</f>
        <v>0</v>
      </c>
      <c r="N351">
        <f>Table1[[#This Row],[Pit Count]]</f>
        <v>5</v>
      </c>
      <c r="O351">
        <f>Table1[[#This Row],[Total Beds]]</f>
        <v>7</v>
      </c>
      <c r="P351" t="str">
        <f>Table1[[#This Row],[HMIS Participating]]</f>
        <v>No</v>
      </c>
      <c r="Q351">
        <f>Table1[[#This Row],[Victim Service Provider]]</f>
        <v>0</v>
      </c>
      <c r="R351" t="str">
        <f>Table1[[#This Row],[Target Population]]</f>
        <v>NA</v>
      </c>
      <c r="S351" t="str">
        <f>Table1[[#This Row],[federalFundingOtherSpecify]]</f>
        <v>N/A</v>
      </c>
      <c r="T351">
        <f>Table1[[#This Row],[Bed Type]]</f>
        <v>0</v>
      </c>
      <c r="U351" t="str">
        <f>Table1[[#This Row],[address1]]</f>
        <v>501 W. 5th Street</v>
      </c>
      <c r="V351">
        <f>Table1[[#This Row],[address2]]</f>
        <v>0</v>
      </c>
      <c r="W351" t="str">
        <f>Table1[[#This Row],[city]]</f>
        <v>Siler City</v>
      </c>
      <c r="X351" t="str">
        <f>Table1[[#This Row],[state]]</f>
        <v>NC</v>
      </c>
      <c r="Y351">
        <f>Table1[[#This Row],[zip]]</f>
        <v>27344</v>
      </c>
      <c r="Z351">
        <f>Table1[[#This Row],[Total Seasonal Beds]]</f>
        <v>0</v>
      </c>
    </row>
    <row r="352" spans="2:26" x14ac:dyDescent="0.35">
      <c r="B352" t="str">
        <f>Table1[[#This Row],[CoC]]</f>
        <v>North Carolina Balance of State CoC</v>
      </c>
      <c r="C352" t="str">
        <f>_xlfn.XLOOKUP(Table2[[#This Row],[HMIS Project ID]],'region ref'!A:A,'region ref'!C:C,"",0)</f>
        <v>Region 12</v>
      </c>
      <c r="D352" t="str">
        <f>_xlfn.XLOOKUP(Table2[[#This Row],[HMIS Project ID]],'region ref'!A:A,'region ref'!B:B,"",0)</f>
        <v>Pitt</v>
      </c>
      <c r="E352" t="str">
        <f>Table1[[#This Row],[Organization Name]]</f>
        <v>Greenville Housing Authority - Pitt County</v>
      </c>
      <c r="F352" t="str">
        <f>Table1[[#This Row],[Project Name]]</f>
        <v>Greenville Housing Authority - Pitt County - Stability Vouchers - PH - HUD</v>
      </c>
      <c r="G352">
        <f>Table1[[#This Row],[HMIS Project ID]]</f>
        <v>20862</v>
      </c>
      <c r="H352" t="str">
        <f>Table1[[#This Row],[Project Type]]</f>
        <v>OPH</v>
      </c>
      <c r="I352">
        <f>Table1[[#This Row],[Beds HH w/ Children]]</f>
        <v>0</v>
      </c>
      <c r="J352">
        <f>Table1[[#This Row],[Units HH w/ Children]]</f>
        <v>0</v>
      </c>
      <c r="K352">
        <f>Table1[[#This Row],[Beds HH w/o Children]]</f>
        <v>2</v>
      </c>
      <c r="L352">
        <f>Table1[[#This Row],[Year-Round Beds]]</f>
        <v>2</v>
      </c>
      <c r="M352">
        <f>Table1[[#This Row],[O/V Beds]]</f>
        <v>0</v>
      </c>
      <c r="N352">
        <f>Table1[[#This Row],[Pit Count]]</f>
        <v>0</v>
      </c>
      <c r="O352">
        <f>Table1[[#This Row],[Total Beds]]</f>
        <v>2</v>
      </c>
      <c r="P352" t="str">
        <f>Table1[[#This Row],[HMIS Participating]]</f>
        <v>No</v>
      </c>
      <c r="Q352">
        <f>Table1[[#This Row],[Victim Service Provider]]</f>
        <v>0</v>
      </c>
      <c r="R352" t="str">
        <f>Table1[[#This Row],[Target Population]]</f>
        <v>NA</v>
      </c>
      <c r="S352">
        <f>Table1[[#This Row],[federalFundingOtherSpecify]]</f>
        <v>0</v>
      </c>
      <c r="T352">
        <f>Table1[[#This Row],[Bed Type]]</f>
        <v>0</v>
      </c>
      <c r="U352">
        <f>Table1[[#This Row],[address1]]</f>
        <v>0</v>
      </c>
      <c r="V352">
        <f>Table1[[#This Row],[address2]]</f>
        <v>0</v>
      </c>
      <c r="W352" t="str">
        <f>Table1[[#This Row],[city]]</f>
        <v>Greenville</v>
      </c>
      <c r="X352" t="str">
        <f>Table1[[#This Row],[state]]</f>
        <v>NC</v>
      </c>
      <c r="Y352">
        <f>Table1[[#This Row],[zip]]</f>
        <v>27834</v>
      </c>
      <c r="Z352">
        <f>Table1[[#This Row],[Total Seasonal Beds]]</f>
        <v>0</v>
      </c>
    </row>
    <row r="353" spans="2:26" x14ac:dyDescent="0.35">
      <c r="B353" t="str">
        <f>Table1[[#This Row],[CoC]]</f>
        <v>North Carolina Balance of State CoC</v>
      </c>
      <c r="C353" t="str">
        <f>_xlfn.XLOOKUP(Table2[[#This Row],[HMIS Project ID]],'region ref'!A:A,'region ref'!C:C,"",0)</f>
        <v>Region 03</v>
      </c>
      <c r="D353" t="str">
        <f>_xlfn.XLOOKUP(Table2[[#This Row],[HMIS Project ID]],'region ref'!A:A,'region ref'!B:B,"",0)</f>
        <v>Catawba</v>
      </c>
      <c r="E353" t="str">
        <f>Table1[[#This Row],[Organization Name]]</f>
        <v>Housing Authority of the City of Concord - Cabarrus County</v>
      </c>
      <c r="F353" t="str">
        <f>Table1[[#This Row],[Project Name]]</f>
        <v>Hickory Housing Authority - Catawba County - SV - PH - PIH</v>
      </c>
      <c r="G353">
        <f>Table1[[#This Row],[HMIS Project ID]]</f>
        <v>20866</v>
      </c>
      <c r="H353" t="str">
        <f>Table1[[#This Row],[Project Type]]</f>
        <v>OPH</v>
      </c>
      <c r="I353">
        <f>Table1[[#This Row],[Beds HH w/ Children]]</f>
        <v>0</v>
      </c>
      <c r="J353">
        <f>Table1[[#This Row],[Units HH w/ Children]]</f>
        <v>0</v>
      </c>
      <c r="K353">
        <f>Table1[[#This Row],[Beds HH w/o Children]]</f>
        <v>5</v>
      </c>
      <c r="L353">
        <f>Table1[[#This Row],[Year-Round Beds]]</f>
        <v>5</v>
      </c>
      <c r="M353">
        <f>Table1[[#This Row],[O/V Beds]]</f>
        <v>0</v>
      </c>
      <c r="N353">
        <f>Table1[[#This Row],[Pit Count]]</f>
        <v>0</v>
      </c>
      <c r="O353">
        <f>Table1[[#This Row],[Total Beds]]</f>
        <v>5</v>
      </c>
      <c r="P353" t="str">
        <f>Table1[[#This Row],[HMIS Participating]]</f>
        <v>No</v>
      </c>
      <c r="Q353">
        <f>Table1[[#This Row],[Victim Service Provider]]</f>
        <v>0</v>
      </c>
      <c r="R353" t="str">
        <f>Table1[[#This Row],[Target Population]]</f>
        <v>NA</v>
      </c>
      <c r="S353">
        <f>Table1[[#This Row],[federalFundingOtherSpecify]]</f>
        <v>0</v>
      </c>
      <c r="T353">
        <f>Table1[[#This Row],[Bed Type]]</f>
        <v>0</v>
      </c>
      <c r="U353" t="str">
        <f>Table1[[#This Row],[address1]]</f>
        <v>283 Harold Goodman Cir SW</v>
      </c>
      <c r="V353">
        <f>Table1[[#This Row],[address2]]</f>
        <v>0</v>
      </c>
      <c r="W353" t="str">
        <f>Table1[[#This Row],[city]]</f>
        <v>Concord</v>
      </c>
      <c r="X353" t="str">
        <f>Table1[[#This Row],[state]]</f>
        <v>NC</v>
      </c>
      <c r="Y353">
        <f>Table1[[#This Row],[zip]]</f>
        <v>28601</v>
      </c>
      <c r="Z353">
        <f>Table1[[#This Row],[Total Seasonal Beds]]</f>
        <v>0</v>
      </c>
    </row>
    <row r="354" spans="2:26" x14ac:dyDescent="0.35">
      <c r="B354" t="str">
        <f>Table1[[#This Row],[CoC]]</f>
        <v>North Carolina Balance of State CoC</v>
      </c>
      <c r="C354" t="str">
        <f>_xlfn.XLOOKUP(Table2[[#This Row],[HMIS Project ID]],'region ref'!A:A,'region ref'!C:C,"",0)</f>
        <v>Region 03</v>
      </c>
      <c r="D354">
        <f>_xlfn.XLOOKUP(Table2[[#This Row],[HMIS Project ID]],'region ref'!A:A,'region ref'!B:B,"",0)</f>
        <v>0</v>
      </c>
      <c r="E354" t="str">
        <f>Table1[[#This Row],[Organization Name]]</f>
        <v>Mission Ministries Alliance - McDowell County</v>
      </c>
      <c r="F354" t="str">
        <f>Table1[[#This Row],[Project Name]]</f>
        <v>Mission Ministries Alliance - McDowell County - Transitional Housing - TH - Private</v>
      </c>
      <c r="G354">
        <f>Table1[[#This Row],[HMIS Project ID]]</f>
        <v>20869</v>
      </c>
      <c r="H354" t="str">
        <f>Table1[[#This Row],[Project Type]]</f>
        <v>TH</v>
      </c>
      <c r="I354">
        <f>Table1[[#This Row],[Beds HH w/ Children]]</f>
        <v>0</v>
      </c>
      <c r="J354">
        <f>Table1[[#This Row],[Units HH w/ Children]]</f>
        <v>0</v>
      </c>
      <c r="K354">
        <f>Table1[[#This Row],[Beds HH w/o Children]]</f>
        <v>9</v>
      </c>
      <c r="L354">
        <f>Table1[[#This Row],[Year-Round Beds]]</f>
        <v>9</v>
      </c>
      <c r="M354">
        <f>Table1[[#This Row],[O/V Beds]]</f>
        <v>0</v>
      </c>
      <c r="N354">
        <f>Table1[[#This Row],[Pit Count]]</f>
        <v>4</v>
      </c>
      <c r="O354">
        <f>Table1[[#This Row],[Total Beds]]</f>
        <v>9</v>
      </c>
      <c r="P354" t="str">
        <f>Table1[[#This Row],[HMIS Participating]]</f>
        <v>Yes</v>
      </c>
      <c r="Q354">
        <f>Table1[[#This Row],[Victim Service Provider]]</f>
        <v>0</v>
      </c>
      <c r="R354" t="str">
        <f>Table1[[#This Row],[Target Population]]</f>
        <v>NA</v>
      </c>
      <c r="S354" t="str">
        <f>Table1[[#This Row],[federalFundingOtherSpecify]]</f>
        <v>N/A</v>
      </c>
      <c r="T354">
        <f>Table1[[#This Row],[Bed Type]]</f>
        <v>0</v>
      </c>
      <c r="U354" t="str">
        <f>Table1[[#This Row],[address1]]</f>
        <v>PO Box 297</v>
      </c>
      <c r="V354">
        <f>Table1[[#This Row],[address2]]</f>
        <v>0</v>
      </c>
      <c r="W354" t="str">
        <f>Table1[[#This Row],[city]]</f>
        <v>Marion</v>
      </c>
      <c r="X354" t="str">
        <f>Table1[[#This Row],[state]]</f>
        <v>NC</v>
      </c>
      <c r="Y354">
        <f>Table1[[#This Row],[zip]]</f>
        <v>28752</v>
      </c>
      <c r="Z354">
        <f>Table1[[#This Row],[Total Seasonal Beds]]</f>
        <v>0</v>
      </c>
    </row>
    <row r="355" spans="2:26" x14ac:dyDescent="0.35">
      <c r="B355" t="str">
        <f>Table1[[#This Row],[CoC]]</f>
        <v>North Carolina Balance of State CoC</v>
      </c>
      <c r="C355" t="str">
        <f>_xlfn.XLOOKUP(Table2[[#This Row],[HMIS Project ID]],'region ref'!A:A,'region ref'!C:C,"",0)</f>
        <v>Region 05</v>
      </c>
      <c r="D355">
        <f>_xlfn.XLOOKUP(Table2[[#This Row],[HMIS Project ID]],'region ref'!A:A,'region ref'!B:B,"",0)</f>
        <v>0</v>
      </c>
      <c r="E355" t="str">
        <f>Table1[[#This Row],[Organization Name]]</f>
        <v>Brick Capital Community Development - Multiple BoS Counties</v>
      </c>
      <c r="F355" t="str">
        <f>Table1[[#This Row],[Project Name]]</f>
        <v>Brick Capital Community Development - Piedmont Transfer - PSH - HUD</v>
      </c>
      <c r="G355">
        <f>Table1[[#This Row],[HMIS Project ID]]</f>
        <v>20873</v>
      </c>
      <c r="H355" t="str">
        <f>Table1[[#This Row],[Project Type]]</f>
        <v>PSH</v>
      </c>
      <c r="I355">
        <f>Table1[[#This Row],[Beds HH w/ Children]]</f>
        <v>91</v>
      </c>
      <c r="J355">
        <f>Table1[[#This Row],[Units HH w/ Children]]</f>
        <v>23</v>
      </c>
      <c r="K355">
        <f>Table1[[#This Row],[Beds HH w/o Children]]</f>
        <v>63</v>
      </c>
      <c r="L355">
        <f>Table1[[#This Row],[Year-Round Beds]]</f>
        <v>154</v>
      </c>
      <c r="M355">
        <f>Table1[[#This Row],[O/V Beds]]</f>
        <v>0</v>
      </c>
      <c r="N355">
        <f>Table1[[#This Row],[Pit Count]]</f>
        <v>154</v>
      </c>
      <c r="O355">
        <f>Table1[[#This Row],[Total Beds]]</f>
        <v>154</v>
      </c>
      <c r="P355" t="str">
        <f>Table1[[#This Row],[HMIS Participating]]</f>
        <v>Yes</v>
      </c>
      <c r="Q355">
        <f>Table1[[#This Row],[Victim Service Provider]]</f>
        <v>0</v>
      </c>
      <c r="R355" t="str">
        <f>Table1[[#This Row],[Target Population]]</f>
        <v>NA</v>
      </c>
      <c r="S355">
        <f>Table1[[#This Row],[federalFundingOtherSpecify]]</f>
        <v>0</v>
      </c>
      <c r="T355">
        <f>Table1[[#This Row],[Bed Type]]</f>
        <v>0</v>
      </c>
      <c r="U355" t="str">
        <f>Table1[[#This Row],[address1]]</f>
        <v>403 W Makepeace St.</v>
      </c>
      <c r="V355">
        <f>Table1[[#This Row],[address2]]</f>
        <v>0</v>
      </c>
      <c r="W355" t="str">
        <f>Table1[[#This Row],[city]]</f>
        <v>Sanford</v>
      </c>
      <c r="X355" t="str">
        <f>Table1[[#This Row],[state]]</f>
        <v>NC</v>
      </c>
      <c r="Y355">
        <f>Table1[[#This Row],[zip]]</f>
        <v>28025</v>
      </c>
      <c r="Z355">
        <f>Table1[[#This Row],[Total Seasonal Beds]]</f>
        <v>0</v>
      </c>
    </row>
    <row r="356" spans="2:26" x14ac:dyDescent="0.35">
      <c r="B356" t="str">
        <f>Table1[[#This Row],[CoC]]</f>
        <v>North Carolina Balance of State CoC</v>
      </c>
      <c r="C356" t="str">
        <f>_xlfn.XLOOKUP(Table2[[#This Row],[HMIS Project ID]],'region ref'!A:A,'region ref'!C:C,"",0)</f>
        <v>Region 03</v>
      </c>
      <c r="D356">
        <f>_xlfn.XLOOKUP(Table2[[#This Row],[HMIS Project ID]],'region ref'!A:A,'region ref'!B:B,"",0)</f>
        <v>0</v>
      </c>
      <c r="E356" t="str">
        <f>Table1[[#This Row],[Organization Name]]</f>
        <v>The Meeting Place One - Burke County</v>
      </c>
      <c r="F356" t="str">
        <f>Table1[[#This Row],[Project Name]]</f>
        <v>The Meeting Place One - Burke County - Rapid Re-Housing - Private</v>
      </c>
      <c r="G356">
        <f>Table1[[#This Row],[HMIS Project ID]]</f>
        <v>20881</v>
      </c>
      <c r="H356" t="str">
        <f>Table1[[#This Row],[Project Type]]</f>
        <v>RRH</v>
      </c>
      <c r="I356">
        <f>Table1[[#This Row],[Beds HH w/ Children]]</f>
        <v>0</v>
      </c>
      <c r="J356">
        <f>Table1[[#This Row],[Units HH w/ Children]]</f>
        <v>0</v>
      </c>
      <c r="K356">
        <f>Table1[[#This Row],[Beds HH w/o Children]]</f>
        <v>0</v>
      </c>
      <c r="L356">
        <f>Table1[[#This Row],[Year-Round Beds]]</f>
        <v>0</v>
      </c>
      <c r="M356">
        <f>Table1[[#This Row],[O/V Beds]]</f>
        <v>0</v>
      </c>
      <c r="N356">
        <f>Table1[[#This Row],[Pit Count]]</f>
        <v>0</v>
      </c>
      <c r="O356">
        <f>Table1[[#This Row],[Total Beds]]</f>
        <v>0</v>
      </c>
      <c r="P356" t="str">
        <f>Table1[[#This Row],[HMIS Participating]]</f>
        <v>Yes</v>
      </c>
      <c r="Q356">
        <f>Table1[[#This Row],[Victim Service Provider]]</f>
        <v>0</v>
      </c>
      <c r="R356" t="str">
        <f>Table1[[#This Row],[Target Population]]</f>
        <v>NA</v>
      </c>
      <c r="S356" t="str">
        <f>Table1[[#This Row],[federalFundingOtherSpecify]]</f>
        <v>Grants, and Donations</v>
      </c>
      <c r="T356">
        <f>Table1[[#This Row],[Bed Type]]</f>
        <v>0</v>
      </c>
      <c r="U356" t="str">
        <f>Table1[[#This Row],[address1]]</f>
        <v>P.O. Box 2861</v>
      </c>
      <c r="V356">
        <f>Table1[[#This Row],[address2]]</f>
        <v>0</v>
      </c>
      <c r="W356" t="str">
        <f>Table1[[#This Row],[city]]</f>
        <v>Morganton</v>
      </c>
      <c r="X356" t="str">
        <f>Table1[[#This Row],[state]]</f>
        <v>NC</v>
      </c>
      <c r="Y356">
        <f>Table1[[#This Row],[zip]]</f>
        <v>28680</v>
      </c>
      <c r="Z356">
        <f>Table1[[#This Row],[Total Seasonal Beds]]</f>
        <v>0</v>
      </c>
    </row>
    <row r="357" spans="2:26" x14ac:dyDescent="0.35">
      <c r="B357" t="str">
        <f>Table1[[#This Row],[CoC]]</f>
        <v>North Carolina Balance of State CoC</v>
      </c>
      <c r="C357" t="str">
        <f>_xlfn.XLOOKUP(Table2[[#This Row],[HMIS Project ID]],'region ref'!A:A,'region ref'!C:C,"",0)</f>
        <v>Region 03</v>
      </c>
      <c r="D357">
        <f>_xlfn.XLOOKUP(Table2[[#This Row],[HMIS Project ID]],'region ref'!A:A,'region ref'!B:B,"",0)</f>
        <v>0</v>
      </c>
      <c r="E357" t="str">
        <f>Table1[[#This Row],[Organization Name]]</f>
        <v>The Meeting Place One - Burke County</v>
      </c>
      <c r="F357" t="str">
        <f>Table1[[#This Row],[Project Name]]</f>
        <v>The Meeting Place One - Burke County - Women's Transitional Program - TH - Private</v>
      </c>
      <c r="G357">
        <f>Table1[[#This Row],[HMIS Project ID]]</f>
        <v>20899</v>
      </c>
      <c r="H357" t="str">
        <f>Table1[[#This Row],[Project Type]]</f>
        <v>TH</v>
      </c>
      <c r="I357">
        <f>Table1[[#This Row],[Beds HH w/ Children]]</f>
        <v>0</v>
      </c>
      <c r="J357">
        <f>Table1[[#This Row],[Units HH w/ Children]]</f>
        <v>0</v>
      </c>
      <c r="K357">
        <f>Table1[[#This Row],[Beds HH w/o Children]]</f>
        <v>8</v>
      </c>
      <c r="L357">
        <f>Table1[[#This Row],[Year-Round Beds]]</f>
        <v>8</v>
      </c>
      <c r="M357">
        <f>Table1[[#This Row],[O/V Beds]]</f>
        <v>0</v>
      </c>
      <c r="N357">
        <f>Table1[[#This Row],[Pit Count]]</f>
        <v>5</v>
      </c>
      <c r="O357">
        <f>Table1[[#This Row],[Total Beds]]</f>
        <v>8</v>
      </c>
      <c r="P357" t="str">
        <f>Table1[[#This Row],[HMIS Participating]]</f>
        <v>Yes</v>
      </c>
      <c r="Q357">
        <f>Table1[[#This Row],[Victim Service Provider]]</f>
        <v>0</v>
      </c>
      <c r="R357" t="str">
        <f>Table1[[#This Row],[Target Population]]</f>
        <v>NA</v>
      </c>
      <c r="S357" t="str">
        <f>Table1[[#This Row],[federalFundingOtherSpecify]]</f>
        <v>N/A</v>
      </c>
      <c r="T357">
        <f>Table1[[#This Row],[Bed Type]]</f>
        <v>0</v>
      </c>
      <c r="U357" t="str">
        <f>Table1[[#This Row],[address1]]</f>
        <v>P.O. Box 2861</v>
      </c>
      <c r="V357">
        <f>Table1[[#This Row],[address2]]</f>
        <v>0</v>
      </c>
      <c r="W357" t="str">
        <f>Table1[[#This Row],[city]]</f>
        <v>Morganton</v>
      </c>
      <c r="X357" t="str">
        <f>Table1[[#This Row],[state]]</f>
        <v>NC</v>
      </c>
      <c r="Y357">
        <f>Table1[[#This Row],[zip]]</f>
        <v>28680</v>
      </c>
      <c r="Z357">
        <f>Table1[[#This Row],[Total Seasonal Beds]]</f>
        <v>0</v>
      </c>
    </row>
    <row r="358" spans="2:26" x14ac:dyDescent="0.35">
      <c r="B358" t="str">
        <f>Table1[[#This Row],[CoC]]</f>
        <v>North Carolina Balance of State CoC</v>
      </c>
      <c r="C358" t="str">
        <f>_xlfn.XLOOKUP(Table2[[#This Row],[HMIS Project ID]],'region ref'!A:A,'region ref'!C:C,"",0)</f>
        <v>Region 09</v>
      </c>
      <c r="D358">
        <f>_xlfn.XLOOKUP(Table2[[#This Row],[HMIS Project ID]],'region ref'!A:A,'region ref'!B:B,"",0)</f>
        <v>0</v>
      </c>
      <c r="E358" t="str">
        <f>Table1[[#This Row],[Organization Name]]</f>
        <v>Centre for Homeownership &amp; Economic Development Corporation, Inc. (CHOEDC)</v>
      </c>
      <c r="F358" t="str">
        <f>Table1[[#This Row],[Project Name]]</f>
        <v>CHOEDC - Multiple BoS Counties - Region 9 - RRH - State ESG</v>
      </c>
      <c r="G358">
        <f>Table1[[#This Row],[HMIS Project ID]]</f>
        <v>20928</v>
      </c>
      <c r="H358" t="str">
        <f>Table1[[#This Row],[Project Type]]</f>
        <v>RRH</v>
      </c>
      <c r="I358">
        <f>Table1[[#This Row],[Beds HH w/ Children]]</f>
        <v>6</v>
      </c>
      <c r="J358">
        <f>Table1[[#This Row],[Units HH w/ Children]]</f>
        <v>2</v>
      </c>
      <c r="K358">
        <f>Table1[[#This Row],[Beds HH w/o Children]]</f>
        <v>3</v>
      </c>
      <c r="L358">
        <f>Table1[[#This Row],[Year-Round Beds]]</f>
        <v>9</v>
      </c>
      <c r="M358">
        <f>Table1[[#This Row],[O/V Beds]]</f>
        <v>0</v>
      </c>
      <c r="N358">
        <f>Table1[[#This Row],[Pit Count]]</f>
        <v>9</v>
      </c>
      <c r="O358">
        <f>Table1[[#This Row],[Total Beds]]</f>
        <v>9</v>
      </c>
      <c r="P358" t="str">
        <f>Table1[[#This Row],[HMIS Participating]]</f>
        <v>Yes</v>
      </c>
      <c r="Q358">
        <f>Table1[[#This Row],[Victim Service Provider]]</f>
        <v>0</v>
      </c>
      <c r="R358" t="str">
        <f>Table1[[#This Row],[Target Population]]</f>
        <v>NA</v>
      </c>
      <c r="S358">
        <f>Table1[[#This Row],[federalFundingOtherSpecify]]</f>
        <v>0</v>
      </c>
      <c r="T358">
        <f>Table1[[#This Row],[Bed Type]]</f>
        <v>0</v>
      </c>
      <c r="U358" t="str">
        <f>Table1[[#This Row],[address1]]</f>
        <v>960 Corporate Drive, Suite 405</v>
      </c>
      <c r="V358">
        <f>Table1[[#This Row],[address2]]</f>
        <v>0</v>
      </c>
      <c r="W358" t="str">
        <f>Table1[[#This Row],[city]]</f>
        <v>Hillsborough</v>
      </c>
      <c r="X358" t="str">
        <f>Table1[[#This Row],[state]]</f>
        <v>NC</v>
      </c>
      <c r="Y358">
        <f>Table1[[#This Row],[zip]]</f>
        <v>27801</v>
      </c>
      <c r="Z358">
        <f>Table1[[#This Row],[Total Seasonal Beds]]</f>
        <v>0</v>
      </c>
    </row>
    <row r="359" spans="2:26" x14ac:dyDescent="0.35">
      <c r="B359" t="str">
        <f>Table1[[#This Row],[CoC]]</f>
        <v>North Carolina Balance of State CoC</v>
      </c>
      <c r="C359" t="str">
        <f>_xlfn.XLOOKUP(Table2[[#This Row],[HMIS Project ID]],'region ref'!A:A,'region ref'!C:C,"",0)</f>
        <v>Region 08</v>
      </c>
      <c r="D359" t="str">
        <f>_xlfn.XLOOKUP(Table2[[#This Row],[HMIS Project ID]],'region ref'!A:A,'region ref'!B:B,"",0)</f>
        <v>Robeson</v>
      </c>
      <c r="E359" t="str">
        <f>Table1[[#This Row],[Organization Name]]</f>
        <v>Sacred Pathways - Robeson County</v>
      </c>
      <c r="F359" t="str">
        <f>Table1[[#This Row],[Project Name]]</f>
        <v>Sacred Pathways - Robeson County - The Shelter at Sacred Pathways - ES - Private</v>
      </c>
      <c r="G359">
        <f>Table1[[#This Row],[HMIS Project ID]]</f>
        <v>20930</v>
      </c>
      <c r="H359" t="str">
        <f>Table1[[#This Row],[Project Type]]</f>
        <v>ES</v>
      </c>
      <c r="I359">
        <f>Table1[[#This Row],[Beds HH w/ Children]]</f>
        <v>0</v>
      </c>
      <c r="J359">
        <f>Table1[[#This Row],[Units HH w/ Children]]</f>
        <v>0</v>
      </c>
      <c r="K359">
        <f>Table1[[#This Row],[Beds HH w/o Children]]</f>
        <v>0</v>
      </c>
      <c r="L359">
        <f>Table1[[#This Row],[Year-Round Beds]]</f>
        <v>0</v>
      </c>
      <c r="M359">
        <f>Table1[[#This Row],[O/V Beds]]</f>
        <v>0</v>
      </c>
      <c r="N359">
        <f>Table1[[#This Row],[Pit Count]]</f>
        <v>17</v>
      </c>
      <c r="O359">
        <f>Table1[[#This Row],[Total Beds]]</f>
        <v>17</v>
      </c>
      <c r="P359" t="str">
        <f>Table1[[#This Row],[HMIS Participating]]</f>
        <v>No</v>
      </c>
      <c r="Q359">
        <f>Table1[[#This Row],[Victim Service Provider]]</f>
        <v>0</v>
      </c>
      <c r="R359" t="str">
        <f>Table1[[#This Row],[Target Population]]</f>
        <v>NA</v>
      </c>
      <c r="S359" t="str">
        <f>Table1[[#This Row],[federalFundingOtherSpecify]]</f>
        <v>Private</v>
      </c>
      <c r="T359" t="str">
        <f>Table1[[#This Row],[Bed Type]]</f>
        <v>Facility</v>
      </c>
      <c r="U359" t="str">
        <f>Table1[[#This Row],[address1]]</f>
        <v>303 College Street</v>
      </c>
      <c r="V359">
        <f>Table1[[#This Row],[address2]]</f>
        <v>0</v>
      </c>
      <c r="W359" t="str">
        <f>Table1[[#This Row],[city]]</f>
        <v>Pembroke</v>
      </c>
      <c r="X359" t="str">
        <f>Table1[[#This Row],[state]]</f>
        <v>NC</v>
      </c>
      <c r="Y359">
        <f>Table1[[#This Row],[zip]]</f>
        <v>28372</v>
      </c>
      <c r="Z359">
        <f>Table1[[#This Row],[Total Seasonal Beds]]</f>
        <v>17</v>
      </c>
    </row>
    <row r="360" spans="2:26" x14ac:dyDescent="0.35">
      <c r="B360" t="str">
        <f>Table1[[#This Row],[CoC]]</f>
        <v>North Carolina Balance of State CoC</v>
      </c>
      <c r="C360" t="str">
        <f>_xlfn.XLOOKUP(Table2[[#This Row],[HMIS Project ID]],'region ref'!A:A,'region ref'!C:C,"",0)</f>
        <v>Region 12</v>
      </c>
      <c r="D360" t="str">
        <f>_xlfn.XLOOKUP(Table2[[#This Row],[HMIS Project ID]],'region ref'!A:A,'region ref'!B:B,"",0)</f>
        <v>Pitt</v>
      </c>
      <c r="E360" t="str">
        <f>Table1[[#This Row],[Organization Name]]</f>
        <v>Everlasting Covenant Church - Pitt County</v>
      </c>
      <c r="F360" t="str">
        <f>Table1[[#This Row],[Project Name]]</f>
        <v>Everlasting Covenant Church - Pitt County - Hotel/Motel - ES - Private</v>
      </c>
      <c r="G360">
        <f>Table1[[#This Row],[HMIS Project ID]]</f>
        <v>20943</v>
      </c>
      <c r="H360" t="str">
        <f>Table1[[#This Row],[Project Type]]</f>
        <v>ES</v>
      </c>
      <c r="I360">
        <f>Table1[[#This Row],[Beds HH w/ Children]]</f>
        <v>0</v>
      </c>
      <c r="J360">
        <f>Table1[[#This Row],[Units HH w/ Children]]</f>
        <v>0</v>
      </c>
      <c r="K360">
        <f>Table1[[#This Row],[Beds HH w/o Children]]</f>
        <v>0</v>
      </c>
      <c r="L360">
        <f>Table1[[#This Row],[Year-Round Beds]]</f>
        <v>0</v>
      </c>
      <c r="M360">
        <f>Table1[[#This Row],[O/V Beds]]</f>
        <v>4</v>
      </c>
      <c r="N360">
        <f>Table1[[#This Row],[Pit Count]]</f>
        <v>4</v>
      </c>
      <c r="O360">
        <f>Table1[[#This Row],[Total Beds]]</f>
        <v>4</v>
      </c>
      <c r="P360" t="str">
        <f>Table1[[#This Row],[HMIS Participating]]</f>
        <v>No</v>
      </c>
      <c r="Q360">
        <f>Table1[[#This Row],[Victim Service Provider]]</f>
        <v>0</v>
      </c>
      <c r="R360" t="str">
        <f>Table1[[#This Row],[Target Population]]</f>
        <v>NA</v>
      </c>
      <c r="S360" t="str">
        <f>Table1[[#This Row],[federalFundingOtherSpecify]]</f>
        <v>Private</v>
      </c>
      <c r="T360" t="str">
        <f>Table1[[#This Row],[Bed Type]]</f>
        <v>Facility</v>
      </c>
      <c r="U360" t="str">
        <f>Table1[[#This Row],[address1]]</f>
        <v>PO Box 301 Greenville Blvd SE</v>
      </c>
      <c r="V360">
        <f>Table1[[#This Row],[address2]]</f>
        <v>0</v>
      </c>
      <c r="W360" t="str">
        <f>Table1[[#This Row],[city]]</f>
        <v>Greenville</v>
      </c>
      <c r="X360" t="str">
        <f>Table1[[#This Row],[state]]</f>
        <v>NC</v>
      </c>
      <c r="Y360">
        <f>Table1[[#This Row],[zip]]</f>
        <v>27858</v>
      </c>
      <c r="Z360">
        <f>Table1[[#This Row],[Total Seasonal Beds]]</f>
        <v>0</v>
      </c>
    </row>
    <row r="361" spans="2:26" x14ac:dyDescent="0.35">
      <c r="B361" t="str">
        <f>Table1[[#This Row],[CoC]]</f>
        <v>North Carolina Balance of State CoC</v>
      </c>
      <c r="C361" t="str">
        <f>_xlfn.XLOOKUP(Table2[[#This Row],[HMIS Project ID]],'region ref'!A:A,'region ref'!C:C,"",0)</f>
        <v>Region 08</v>
      </c>
      <c r="D361" t="str">
        <f>_xlfn.XLOOKUP(Table2[[#This Row],[HMIS Project ID]],'region ref'!A:A,'region ref'!B:B,"",0)</f>
        <v>Columbus</v>
      </c>
      <c r="E361" t="str">
        <f>Table1[[#This Row],[Organization Name]]</f>
        <v>Families First - Columbus County</v>
      </c>
      <c r="F361" t="str">
        <f>Table1[[#This Row],[Project Name]]</f>
        <v>Families First - Columbus County - DV Hotel/Motel Shelter - Private</v>
      </c>
      <c r="G361">
        <f>Table1[[#This Row],[HMIS Project ID]]</f>
        <v>20944</v>
      </c>
      <c r="H361" t="str">
        <f>Table1[[#This Row],[Project Type]]</f>
        <v>ES</v>
      </c>
      <c r="I361">
        <f>Table1[[#This Row],[Beds HH w/ Children]]</f>
        <v>4</v>
      </c>
      <c r="J361">
        <f>Table1[[#This Row],[Units HH w/ Children]]</f>
        <v>1</v>
      </c>
      <c r="K361">
        <f>Table1[[#This Row],[Beds HH w/o Children]]</f>
        <v>2</v>
      </c>
      <c r="L361">
        <f>Table1[[#This Row],[Year-Round Beds]]</f>
        <v>6</v>
      </c>
      <c r="M361">
        <f>Table1[[#This Row],[O/V Beds]]</f>
        <v>0</v>
      </c>
      <c r="N361">
        <f>Table1[[#This Row],[Pit Count]]</f>
        <v>6</v>
      </c>
      <c r="O361">
        <f>Table1[[#This Row],[Total Beds]]</f>
        <v>6</v>
      </c>
      <c r="P361" t="str">
        <f>Table1[[#This Row],[HMIS Participating]]</f>
        <v>Comparable</v>
      </c>
      <c r="Q361" t="str">
        <f>Table1[[#This Row],[Victim Service Provider]]</f>
        <v>VSP</v>
      </c>
      <c r="R361" t="str">
        <f>Table1[[#This Row],[Target Population]]</f>
        <v>DV</v>
      </c>
      <c r="S361">
        <f>Table1[[#This Row],[federalFundingOtherSpecify]]</f>
        <v>0</v>
      </c>
      <c r="T361" t="str">
        <f>Table1[[#This Row],[Bed Type]]</f>
        <v>Facility</v>
      </c>
      <c r="U361" t="str">
        <f>Table1[[#This Row],[address1]]</f>
        <v>P.O. Box 1776</v>
      </c>
      <c r="V361">
        <f>Table1[[#This Row],[address2]]</f>
        <v>0</v>
      </c>
      <c r="W361" t="str">
        <f>Table1[[#This Row],[city]]</f>
        <v>Whiteville</v>
      </c>
      <c r="X361" t="str">
        <f>Table1[[#This Row],[state]]</f>
        <v>NC</v>
      </c>
      <c r="Y361">
        <f>Table1[[#This Row],[zip]]</f>
        <v>28431</v>
      </c>
      <c r="Z361">
        <f>Table1[[#This Row],[Total Seasonal Beds]]</f>
        <v>0</v>
      </c>
    </row>
    <row r="362" spans="2:26" x14ac:dyDescent="0.35">
      <c r="B362" t="str">
        <f>Table1[[#This Row],[CoC]]</f>
        <v>North Carolina Balance of State CoC</v>
      </c>
      <c r="C362" t="str">
        <f>_xlfn.XLOOKUP(Table2[[#This Row],[HMIS Project ID]],'region ref'!A:A,'region ref'!C:C,"",0)</f>
        <v>Region 08</v>
      </c>
      <c r="D362" t="str">
        <f>_xlfn.XLOOKUP(Table2[[#This Row],[HMIS Project ID]],'region ref'!A:A,'region ref'!B:B,"",0)</f>
        <v>Scotland</v>
      </c>
      <c r="E362" t="str">
        <f>Table1[[#This Row],[Organization Name]]</f>
        <v>Family Promise of Scotland - Scotland County</v>
      </c>
      <c r="F362" t="str">
        <f>Table1[[#This Row],[Project Name]]</f>
        <v>Family Promise of Scotland - Scotland County - Transitional Housing - ES - Private</v>
      </c>
      <c r="G362">
        <f>Table1[[#This Row],[HMIS Project ID]]</f>
        <v>20946</v>
      </c>
      <c r="H362" t="str">
        <f>Table1[[#This Row],[Project Type]]</f>
        <v>ES</v>
      </c>
      <c r="I362">
        <f>Table1[[#This Row],[Beds HH w/ Children]]</f>
        <v>15</v>
      </c>
      <c r="J362">
        <f>Table1[[#This Row],[Units HH w/ Children]]</f>
        <v>5</v>
      </c>
      <c r="K362">
        <f>Table1[[#This Row],[Beds HH w/o Children]]</f>
        <v>0</v>
      </c>
      <c r="L362">
        <f>Table1[[#This Row],[Year-Round Beds]]</f>
        <v>15</v>
      </c>
      <c r="M362">
        <f>Table1[[#This Row],[O/V Beds]]</f>
        <v>0</v>
      </c>
      <c r="N362">
        <f>Table1[[#This Row],[Pit Count]]</f>
        <v>11</v>
      </c>
      <c r="O362">
        <f>Table1[[#This Row],[Total Beds]]</f>
        <v>15</v>
      </c>
      <c r="P362" t="str">
        <f>Table1[[#This Row],[HMIS Participating]]</f>
        <v>No</v>
      </c>
      <c r="Q362">
        <f>Table1[[#This Row],[Victim Service Provider]]</f>
        <v>0</v>
      </c>
      <c r="R362" t="str">
        <f>Table1[[#This Row],[Target Population]]</f>
        <v>NA</v>
      </c>
      <c r="S362" t="str">
        <f>Table1[[#This Row],[federalFundingOtherSpecify]]</f>
        <v>Private</v>
      </c>
      <c r="T362" t="str">
        <f>Table1[[#This Row],[Bed Type]]</f>
        <v>Facility</v>
      </c>
      <c r="U362" t="str">
        <f>Table1[[#This Row],[address1]]</f>
        <v>402 S Caledonia Roada</v>
      </c>
      <c r="V362">
        <f>Table1[[#This Row],[address2]]</f>
        <v>0</v>
      </c>
      <c r="W362" t="str">
        <f>Table1[[#This Row],[city]]</f>
        <v>Laurinburg</v>
      </c>
      <c r="X362" t="str">
        <f>Table1[[#This Row],[state]]</f>
        <v>NC</v>
      </c>
      <c r="Y362">
        <f>Table1[[#This Row],[zip]]</f>
        <v>29352</v>
      </c>
      <c r="Z362">
        <f>Table1[[#This Row],[Total Seasonal Beds]]</f>
        <v>0</v>
      </c>
    </row>
    <row r="363" spans="2:26" x14ac:dyDescent="0.35">
      <c r="B363" t="str">
        <f>Table1[[#This Row],[CoC]]</f>
        <v>North Carolina Balance of State CoC</v>
      </c>
      <c r="C363" t="str">
        <f>_xlfn.XLOOKUP(Table2[[#This Row],[HMIS Project ID]],'region ref'!A:A,'region ref'!C:C,"",0)</f>
        <v>Region 06</v>
      </c>
      <c r="D363" t="str">
        <f>_xlfn.XLOOKUP(Table2[[#This Row],[HMIS Project ID]],'region ref'!A:A,'region ref'!B:B,"",0)</f>
        <v>Alamance</v>
      </c>
      <c r="E363" t="str">
        <f>Table1[[#This Row],[Organization Name]]</f>
        <v>Grace &amp; Mercy Shelter - Alamance County</v>
      </c>
      <c r="F363" t="str">
        <f>Table1[[#This Row],[Project Name]]</f>
        <v>Grace &amp; Mercy Shelter - Alamance County - ES - Private</v>
      </c>
      <c r="G363">
        <f>Table1[[#This Row],[HMIS Project ID]]</f>
        <v>20948</v>
      </c>
      <c r="H363" t="str">
        <f>Table1[[#This Row],[Project Type]]</f>
        <v>ES</v>
      </c>
      <c r="I363">
        <f>Table1[[#This Row],[Beds HH w/ Children]]</f>
        <v>0</v>
      </c>
      <c r="J363">
        <f>Table1[[#This Row],[Units HH w/ Children]]</f>
        <v>0</v>
      </c>
      <c r="K363">
        <f>Table1[[#This Row],[Beds HH w/o Children]]</f>
        <v>0</v>
      </c>
      <c r="L363">
        <f>Table1[[#This Row],[Year-Round Beds]]</f>
        <v>0</v>
      </c>
      <c r="M363">
        <f>Table1[[#This Row],[O/V Beds]]</f>
        <v>0</v>
      </c>
      <c r="N363">
        <f>Table1[[#This Row],[Pit Count]]</f>
        <v>5</v>
      </c>
      <c r="O363">
        <f>Table1[[#This Row],[Total Beds]]</f>
        <v>12</v>
      </c>
      <c r="P363" t="str">
        <f>Table1[[#This Row],[HMIS Participating]]</f>
        <v>No</v>
      </c>
      <c r="Q363">
        <f>Table1[[#This Row],[Victim Service Provider]]</f>
        <v>0</v>
      </c>
      <c r="R363" t="str">
        <f>Table1[[#This Row],[Target Population]]</f>
        <v>NA</v>
      </c>
      <c r="S363" t="str">
        <f>Table1[[#This Row],[federalFundingOtherSpecify]]</f>
        <v>Private</v>
      </c>
      <c r="T363" t="str">
        <f>Table1[[#This Row],[Bed Type]]</f>
        <v>Facility</v>
      </c>
      <c r="U363" t="str">
        <f>Table1[[#This Row],[address1]]</f>
        <v>402 S Caledonia Roada</v>
      </c>
      <c r="V363">
        <f>Table1[[#This Row],[address2]]</f>
        <v>0</v>
      </c>
      <c r="W363" t="str">
        <f>Table1[[#This Row],[city]]</f>
        <v>Burlington</v>
      </c>
      <c r="X363" t="str">
        <f>Table1[[#This Row],[state]]</f>
        <v>NC</v>
      </c>
      <c r="Y363">
        <f>Table1[[#This Row],[zip]]</f>
        <v>27217</v>
      </c>
      <c r="Z363">
        <f>Table1[[#This Row],[Total Seasonal Beds]]</f>
        <v>12</v>
      </c>
    </row>
    <row r="364" spans="2:26" x14ac:dyDescent="0.35">
      <c r="B364" t="str">
        <f>Table1[[#This Row],[CoC]]</f>
        <v>North Carolina Balance of State CoC</v>
      </c>
      <c r="C364" t="str">
        <f>_xlfn.XLOOKUP(Table2[[#This Row],[HMIS Project ID]],'region ref'!A:A,'region ref'!C:C,"",0)</f>
        <v>Region 12</v>
      </c>
      <c r="D364" t="str">
        <f>_xlfn.XLOOKUP(Table2[[#This Row],[HMIS Project ID]],'region ref'!A:A,'region ref'!B:B,"",0)</f>
        <v>Pitt</v>
      </c>
      <c r="E364" t="str">
        <f>Table1[[#This Row],[Organization Name]]</f>
        <v>Pitt County Community Development - Pitt County</v>
      </c>
      <c r="F364" t="str">
        <f>Table1[[#This Row],[Project Name]]</f>
        <v>Pitt County Community Development - Pitt County - Safe Shelter Hotel/Motel - ES - ARPA</v>
      </c>
      <c r="G364">
        <f>Table1[[#This Row],[HMIS Project ID]]</f>
        <v>20949</v>
      </c>
      <c r="H364" t="str">
        <f>Table1[[#This Row],[Project Type]]</f>
        <v>ES</v>
      </c>
      <c r="I364">
        <f>Table1[[#This Row],[Beds HH w/ Children]]</f>
        <v>0</v>
      </c>
      <c r="J364">
        <f>Table1[[#This Row],[Units HH w/ Children]]</f>
        <v>0</v>
      </c>
      <c r="K364">
        <f>Table1[[#This Row],[Beds HH w/o Children]]</f>
        <v>1</v>
      </c>
      <c r="L364">
        <f>Table1[[#This Row],[Year-Round Beds]]</f>
        <v>1</v>
      </c>
      <c r="M364">
        <f>Table1[[#This Row],[O/V Beds]]</f>
        <v>0</v>
      </c>
      <c r="N364">
        <f>Table1[[#This Row],[Pit Count]]</f>
        <v>1</v>
      </c>
      <c r="O364">
        <f>Table1[[#This Row],[Total Beds]]</f>
        <v>1</v>
      </c>
      <c r="P364" t="str">
        <f>Table1[[#This Row],[HMIS Participating]]</f>
        <v>No</v>
      </c>
      <c r="Q364">
        <f>Table1[[#This Row],[Victim Service Provider]]</f>
        <v>0</v>
      </c>
      <c r="R364" t="str">
        <f>Table1[[#This Row],[Target Population]]</f>
        <v>NA</v>
      </c>
      <c r="S364" t="str">
        <f>Table1[[#This Row],[federalFundingOtherSpecify]]</f>
        <v>Local</v>
      </c>
      <c r="T364" t="str">
        <f>Table1[[#This Row],[Bed Type]]</f>
        <v>Facility</v>
      </c>
      <c r="U364" t="str">
        <f>Table1[[#This Row],[address1]]</f>
        <v>1717 West 5th St</v>
      </c>
      <c r="V364">
        <f>Table1[[#This Row],[address2]]</f>
        <v>0</v>
      </c>
      <c r="W364" t="str">
        <f>Table1[[#This Row],[city]]</f>
        <v>Greenville</v>
      </c>
      <c r="X364" t="str">
        <f>Table1[[#This Row],[state]]</f>
        <v>NC</v>
      </c>
      <c r="Y364">
        <f>Table1[[#This Row],[zip]]</f>
        <v>27834</v>
      </c>
      <c r="Z364">
        <f>Table1[[#This Row],[Total Seasonal Beds]]</f>
        <v>0</v>
      </c>
    </row>
    <row r="365" spans="2:26" x14ac:dyDescent="0.35">
      <c r="B365" t="str">
        <f>Table1[[#This Row],[CoC]]</f>
        <v>North Carolina Balance of State CoC</v>
      </c>
      <c r="C365" t="str">
        <f>_xlfn.XLOOKUP(Table2[[#This Row],[HMIS Project ID]],'region ref'!A:A,'region ref'!C:C,"",0)</f>
        <v>Region 05</v>
      </c>
      <c r="D365" t="str">
        <f>_xlfn.XLOOKUP(Table2[[#This Row],[HMIS Project ID]],'region ref'!A:A,'region ref'!B:B,"",0)</f>
        <v>Cabarrus</v>
      </c>
      <c r="E365" t="str">
        <f>Table1[[#This Row],[Organization Name]]</f>
        <v>NCCADV - Multiple BoS Counties</v>
      </c>
      <c r="F365" t="str">
        <f>Table1[[#This Row],[Project Name]]</f>
        <v>NCCADV - Cabarrus County - Safe@Home FSD - RRH - CoC</v>
      </c>
      <c r="G365">
        <f>Table1[[#This Row],[HMIS Project ID]]</f>
        <v>20952</v>
      </c>
      <c r="H365" t="str">
        <f>Table1[[#This Row],[Project Type]]</f>
        <v>RRH</v>
      </c>
      <c r="I365">
        <f>Table1[[#This Row],[Beds HH w/ Children]]</f>
        <v>3</v>
      </c>
      <c r="J365">
        <f>Table1[[#This Row],[Units HH w/ Children]]</f>
        <v>1</v>
      </c>
      <c r="K365">
        <f>Table1[[#This Row],[Beds HH w/o Children]]</f>
        <v>0</v>
      </c>
      <c r="L365">
        <f>Table1[[#This Row],[Year-Round Beds]]</f>
        <v>3</v>
      </c>
      <c r="M365">
        <f>Table1[[#This Row],[O/V Beds]]</f>
        <v>0</v>
      </c>
      <c r="N365">
        <f>Table1[[#This Row],[Pit Count]]</f>
        <v>3</v>
      </c>
      <c r="O365">
        <f>Table1[[#This Row],[Total Beds]]</f>
        <v>3</v>
      </c>
      <c r="P365" t="str">
        <f>Table1[[#This Row],[HMIS Participating]]</f>
        <v>Comparable</v>
      </c>
      <c r="Q365" t="str">
        <f>Table1[[#This Row],[Victim Service Provider]]</f>
        <v>VSP</v>
      </c>
      <c r="R365" t="str">
        <f>Table1[[#This Row],[Target Population]]</f>
        <v>DV</v>
      </c>
      <c r="S365">
        <f>Table1[[#This Row],[federalFundingOtherSpecify]]</f>
        <v>0</v>
      </c>
      <c r="T365">
        <f>Table1[[#This Row],[Bed Type]]</f>
        <v>0</v>
      </c>
      <c r="U365">
        <f>Table1[[#This Row],[address1]]</f>
        <v>0</v>
      </c>
      <c r="V365">
        <f>Table1[[#This Row],[address2]]</f>
        <v>0</v>
      </c>
      <c r="W365" t="str">
        <f>Table1[[#This Row],[city]]</f>
        <v>Concord</v>
      </c>
      <c r="X365" t="str">
        <f>Table1[[#This Row],[state]]</f>
        <v>NC</v>
      </c>
      <c r="Y365">
        <f>Table1[[#This Row],[zip]]</f>
        <v>28027</v>
      </c>
      <c r="Z365">
        <f>Table1[[#This Row],[Total Seasonal Beds]]</f>
        <v>0</v>
      </c>
    </row>
    <row r="366" spans="2:26" x14ac:dyDescent="0.35">
      <c r="B366" t="str">
        <f>Table1[[#This Row],[CoC]]</f>
        <v>North Carolina Balance of State CoC</v>
      </c>
      <c r="C366" t="str">
        <f>_xlfn.XLOOKUP(Table2[[#This Row],[HMIS Project ID]],'region ref'!A:A,'region ref'!C:C,"",0)</f>
        <v>Region 07</v>
      </c>
      <c r="D366" t="str">
        <f>_xlfn.XLOOKUP(Table2[[#This Row],[HMIS Project ID]],'region ref'!A:A,'region ref'!B:B,"",0)</f>
        <v>Lee</v>
      </c>
      <c r="E366" t="str">
        <f>Table1[[#This Row],[Organization Name]]</f>
        <v>NCCADV - Multiple BoS Counties</v>
      </c>
      <c r="F366" t="str">
        <f>Table1[[#This Row],[Project Name]]</f>
        <v>NCCADV - Lee County - Safe@Home - Haven of Lee/Safe of Harnett/Friend to Friend RRH - CoC</v>
      </c>
      <c r="G366">
        <f>Table1[[#This Row],[HMIS Project ID]]</f>
        <v>20953</v>
      </c>
      <c r="H366" t="str">
        <f>Table1[[#This Row],[Project Type]]</f>
        <v>RRH</v>
      </c>
      <c r="I366">
        <f>Table1[[#This Row],[Beds HH w/ Children]]</f>
        <v>3</v>
      </c>
      <c r="J366">
        <f>Table1[[#This Row],[Units HH w/ Children]]</f>
        <v>1</v>
      </c>
      <c r="K366">
        <f>Table1[[#This Row],[Beds HH w/o Children]]</f>
        <v>1</v>
      </c>
      <c r="L366">
        <f>Table1[[#This Row],[Year-Round Beds]]</f>
        <v>4</v>
      </c>
      <c r="M366">
        <f>Table1[[#This Row],[O/V Beds]]</f>
        <v>0</v>
      </c>
      <c r="N366">
        <f>Table1[[#This Row],[Pit Count]]</f>
        <v>4</v>
      </c>
      <c r="O366">
        <f>Table1[[#This Row],[Total Beds]]</f>
        <v>4</v>
      </c>
      <c r="P366" t="str">
        <f>Table1[[#This Row],[HMIS Participating]]</f>
        <v>Comparable</v>
      </c>
      <c r="Q366" t="str">
        <f>Table1[[#This Row],[Victim Service Provider]]</f>
        <v>VSP</v>
      </c>
      <c r="R366" t="str">
        <f>Table1[[#This Row],[Target Population]]</f>
        <v>DV</v>
      </c>
      <c r="S366">
        <f>Table1[[#This Row],[federalFundingOtherSpecify]]</f>
        <v>0</v>
      </c>
      <c r="T366">
        <f>Table1[[#This Row],[Bed Type]]</f>
        <v>0</v>
      </c>
      <c r="U366" t="str">
        <f>Table1[[#This Row],[address1]]</f>
        <v>n/a</v>
      </c>
      <c r="V366">
        <f>Table1[[#This Row],[address2]]</f>
        <v>0</v>
      </c>
      <c r="W366" t="str">
        <f>Table1[[#This Row],[city]]</f>
        <v>Spring Lake</v>
      </c>
      <c r="X366" t="str">
        <f>Table1[[#This Row],[state]]</f>
        <v>NC</v>
      </c>
      <c r="Y366">
        <f>Table1[[#This Row],[zip]]</f>
        <v>28390</v>
      </c>
      <c r="Z366">
        <f>Table1[[#This Row],[Total Seasonal Beds]]</f>
        <v>0</v>
      </c>
    </row>
    <row r="367" spans="2:26" x14ac:dyDescent="0.35">
      <c r="B367" t="str">
        <f>Table1[[#This Row],[CoC]]</f>
        <v>North Carolina Balance of State CoC</v>
      </c>
      <c r="C367" t="str">
        <f>_xlfn.XLOOKUP(Table2[[#This Row],[HMIS Project ID]],'region ref'!A:A,'region ref'!C:C,"",0)</f>
        <v>Region 07</v>
      </c>
      <c r="D367" t="str">
        <f>_xlfn.XLOOKUP(Table2[[#This Row],[HMIS Project ID]],'region ref'!A:A,'region ref'!B:B,"",0)</f>
        <v>Harnett</v>
      </c>
      <c r="E367" t="str">
        <f>Table1[[#This Row],[Organization Name]]</f>
        <v>NCCADV - Multiple BoS Counties</v>
      </c>
      <c r="F367" t="str">
        <f>Table1[[#This Row],[Project Name]]</f>
        <v>NCCADV - Harnett County - Safe@Home - Haven of Lee/Safe of Harnett/Friend to Friend RRH - CoC</v>
      </c>
      <c r="G367">
        <f>Table1[[#This Row],[HMIS Project ID]]</f>
        <v>20954</v>
      </c>
      <c r="H367" t="str">
        <f>Table1[[#This Row],[Project Type]]</f>
        <v>RRH</v>
      </c>
      <c r="I367">
        <f>Table1[[#This Row],[Beds HH w/ Children]]</f>
        <v>9</v>
      </c>
      <c r="J367">
        <f>Table1[[#This Row],[Units HH w/ Children]]</f>
        <v>3</v>
      </c>
      <c r="K367">
        <f>Table1[[#This Row],[Beds HH w/o Children]]</f>
        <v>1</v>
      </c>
      <c r="L367">
        <f>Table1[[#This Row],[Year-Round Beds]]</f>
        <v>10</v>
      </c>
      <c r="M367">
        <f>Table1[[#This Row],[O/V Beds]]</f>
        <v>0</v>
      </c>
      <c r="N367">
        <f>Table1[[#This Row],[Pit Count]]</f>
        <v>10</v>
      </c>
      <c r="O367">
        <f>Table1[[#This Row],[Total Beds]]</f>
        <v>10</v>
      </c>
      <c r="P367" t="str">
        <f>Table1[[#This Row],[HMIS Participating]]</f>
        <v>Comparable</v>
      </c>
      <c r="Q367" t="str">
        <f>Table1[[#This Row],[Victim Service Provider]]</f>
        <v>VSP</v>
      </c>
      <c r="R367" t="str">
        <f>Table1[[#This Row],[Target Population]]</f>
        <v>DV</v>
      </c>
      <c r="S367">
        <f>Table1[[#This Row],[federalFundingOtherSpecify]]</f>
        <v>0</v>
      </c>
      <c r="T367">
        <f>Table1[[#This Row],[Bed Type]]</f>
        <v>0</v>
      </c>
      <c r="U367" t="str">
        <f>Table1[[#This Row],[address1]]</f>
        <v>n/a</v>
      </c>
      <c r="V367">
        <f>Table1[[#This Row],[address2]]</f>
        <v>0</v>
      </c>
      <c r="W367" t="str">
        <f>Table1[[#This Row],[city]]</f>
        <v>Southern Pines</v>
      </c>
      <c r="X367" t="str">
        <f>Table1[[#This Row],[state]]</f>
        <v>NC</v>
      </c>
      <c r="Y367">
        <f>Table1[[#This Row],[zip]]</f>
        <v>27330</v>
      </c>
      <c r="Z367">
        <f>Table1[[#This Row],[Total Seasonal Beds]]</f>
        <v>0</v>
      </c>
    </row>
    <row r="368" spans="2:26" x14ac:dyDescent="0.35">
      <c r="B368" t="str">
        <f>Table1[[#This Row],[CoC]]</f>
        <v>North Carolina Balance of State CoC</v>
      </c>
      <c r="C368" t="str">
        <f>_xlfn.XLOOKUP(Table2[[#This Row],[HMIS Project ID]],'region ref'!A:A,'region ref'!C:C,"",0)</f>
        <v>Region 07</v>
      </c>
      <c r="D368" t="str">
        <f>_xlfn.XLOOKUP(Table2[[#This Row],[HMIS Project ID]],'region ref'!A:A,'region ref'!B:B,"",0)</f>
        <v>Moore</v>
      </c>
      <c r="E368" t="str">
        <f>Table1[[#This Row],[Organization Name]]</f>
        <v>NCCADV - Multiple BoS Counties</v>
      </c>
      <c r="F368" t="str">
        <f>Table1[[#This Row],[Project Name]]</f>
        <v>NCCADV - Moore County - Safe@Home - Haven of Lee/Safe of Harnett/Friend to Friend RRH - CoC</v>
      </c>
      <c r="G368">
        <f>Table1[[#This Row],[HMIS Project ID]]</f>
        <v>20955</v>
      </c>
      <c r="H368" t="str">
        <f>Table1[[#This Row],[Project Type]]</f>
        <v>RRH</v>
      </c>
      <c r="I368">
        <f>Table1[[#This Row],[Beds HH w/ Children]]</f>
        <v>6</v>
      </c>
      <c r="J368">
        <f>Table1[[#This Row],[Units HH w/ Children]]</f>
        <v>2</v>
      </c>
      <c r="K368">
        <f>Table1[[#This Row],[Beds HH w/o Children]]</f>
        <v>3</v>
      </c>
      <c r="L368">
        <f>Table1[[#This Row],[Year-Round Beds]]</f>
        <v>9</v>
      </c>
      <c r="M368">
        <f>Table1[[#This Row],[O/V Beds]]</f>
        <v>0</v>
      </c>
      <c r="N368">
        <f>Table1[[#This Row],[Pit Count]]</f>
        <v>9</v>
      </c>
      <c r="O368">
        <f>Table1[[#This Row],[Total Beds]]</f>
        <v>9</v>
      </c>
      <c r="P368" t="str">
        <f>Table1[[#This Row],[HMIS Participating]]</f>
        <v>Comparable</v>
      </c>
      <c r="Q368" t="str">
        <f>Table1[[#This Row],[Victim Service Provider]]</f>
        <v>VSP</v>
      </c>
      <c r="R368" t="str">
        <f>Table1[[#This Row],[Target Population]]</f>
        <v>DV</v>
      </c>
      <c r="S368">
        <f>Table1[[#This Row],[federalFundingOtherSpecify]]</f>
        <v>0</v>
      </c>
      <c r="T368">
        <f>Table1[[#This Row],[Bed Type]]</f>
        <v>0</v>
      </c>
      <c r="U368">
        <f>Table1[[#This Row],[address1]]</f>
        <v>0</v>
      </c>
      <c r="V368">
        <f>Table1[[#This Row],[address2]]</f>
        <v>0</v>
      </c>
      <c r="W368" t="str">
        <f>Table1[[#This Row],[city]]</f>
        <v>Spring Lake</v>
      </c>
      <c r="X368" t="str">
        <f>Table1[[#This Row],[state]]</f>
        <v>NC</v>
      </c>
      <c r="Y368">
        <f>Table1[[#This Row],[zip]]</f>
        <v>28388</v>
      </c>
      <c r="Z368">
        <f>Table1[[#This Row],[Total Seasonal Beds]]</f>
        <v>0</v>
      </c>
    </row>
    <row r="369" spans="2:26" x14ac:dyDescent="0.35">
      <c r="B369" t="str">
        <f>Table1[[#This Row],[CoC]]</f>
        <v>North Carolina Balance of State CoC</v>
      </c>
      <c r="C369" t="str">
        <f>_xlfn.XLOOKUP(Table2[[#This Row],[HMIS Project ID]],'region ref'!A:A,'region ref'!C:C,"",0)</f>
        <v>Region 13</v>
      </c>
      <c r="D369" t="str">
        <f>_xlfn.XLOOKUP(Table2[[#This Row],[HMIS Project ID]],'region ref'!A:A,'region ref'!B:B,"",0)</f>
        <v>Hyde</v>
      </c>
      <c r="E369" t="str">
        <f>Table1[[#This Row],[Organization Name]]</f>
        <v>NCCADV - Multiple BoS Counties</v>
      </c>
      <c r="F369" t="str">
        <f>Table1[[#This Row],[Project Name]]</f>
        <v>NCCADV - Hyde County - Safe@Home Hyde Co Hotline - RRH - CoC</v>
      </c>
      <c r="G369">
        <f>Table1[[#This Row],[HMIS Project ID]]</f>
        <v>20956</v>
      </c>
      <c r="H369" t="str">
        <f>Table1[[#This Row],[Project Type]]</f>
        <v>RRH</v>
      </c>
      <c r="I369">
        <f>Table1[[#This Row],[Beds HH w/ Children]]</f>
        <v>3</v>
      </c>
      <c r="J369">
        <f>Table1[[#This Row],[Units HH w/ Children]]</f>
        <v>1</v>
      </c>
      <c r="K369">
        <f>Table1[[#This Row],[Beds HH w/o Children]]</f>
        <v>1</v>
      </c>
      <c r="L369">
        <f>Table1[[#This Row],[Year-Round Beds]]</f>
        <v>4</v>
      </c>
      <c r="M369">
        <f>Table1[[#This Row],[O/V Beds]]</f>
        <v>0</v>
      </c>
      <c r="N369">
        <f>Table1[[#This Row],[Pit Count]]</f>
        <v>4</v>
      </c>
      <c r="O369">
        <f>Table1[[#This Row],[Total Beds]]</f>
        <v>4</v>
      </c>
      <c r="P369" t="str">
        <f>Table1[[#This Row],[HMIS Participating]]</f>
        <v>Comparable</v>
      </c>
      <c r="Q369" t="str">
        <f>Table1[[#This Row],[Victim Service Provider]]</f>
        <v>VSP</v>
      </c>
      <c r="R369" t="str">
        <f>Table1[[#This Row],[Target Population]]</f>
        <v>DV</v>
      </c>
      <c r="S369">
        <f>Table1[[#This Row],[federalFundingOtherSpecify]]</f>
        <v>0</v>
      </c>
      <c r="T369">
        <f>Table1[[#This Row],[Bed Type]]</f>
        <v>0</v>
      </c>
      <c r="U369" t="str">
        <f>Table1[[#This Row],[address1]]</f>
        <v>n/a</v>
      </c>
      <c r="V369">
        <f>Table1[[#This Row],[address2]]</f>
        <v>0</v>
      </c>
      <c r="W369" t="str">
        <f>Table1[[#This Row],[city]]</f>
        <v>Engelhard</v>
      </c>
      <c r="X369" t="str">
        <f>Table1[[#This Row],[state]]</f>
        <v>NC</v>
      </c>
      <c r="Y369">
        <f>Table1[[#This Row],[zip]]</f>
        <v>27824</v>
      </c>
      <c r="Z369">
        <f>Table1[[#This Row],[Total Seasonal Beds]]</f>
        <v>0</v>
      </c>
    </row>
    <row r="370" spans="2:26" x14ac:dyDescent="0.35">
      <c r="B370" t="str">
        <f>Table1[[#This Row],[CoC]]</f>
        <v>North Carolina Balance of State CoC</v>
      </c>
      <c r="C370" t="str">
        <f>_xlfn.XLOOKUP(Table2[[#This Row],[HMIS Project ID]],'region ref'!A:A,'region ref'!C:C,"",0)</f>
        <v>Region 06</v>
      </c>
      <c r="D370" t="str">
        <f>_xlfn.XLOOKUP(Table2[[#This Row],[HMIS Project ID]],'region ref'!A:A,'region ref'!B:B,"",0)</f>
        <v>Alamance</v>
      </c>
      <c r="E370" t="str">
        <f>Table1[[#This Row],[Organization Name]]</f>
        <v>NCCADV - Multiple BoS Counties</v>
      </c>
      <c r="F370" t="str">
        <f>Table1[[#This Row],[Project Name]]</f>
        <v>NCCADV - Alamance County - Safe@Home FAS - RRH - CoC</v>
      </c>
      <c r="G370">
        <f>Table1[[#This Row],[HMIS Project ID]]</f>
        <v>20957</v>
      </c>
      <c r="H370" t="str">
        <f>Table1[[#This Row],[Project Type]]</f>
        <v>RRH</v>
      </c>
      <c r="I370">
        <f>Table1[[#This Row],[Beds HH w/ Children]]</f>
        <v>10</v>
      </c>
      <c r="J370">
        <f>Table1[[#This Row],[Units HH w/ Children]]</f>
        <v>4</v>
      </c>
      <c r="K370">
        <f>Table1[[#This Row],[Beds HH w/o Children]]</f>
        <v>0</v>
      </c>
      <c r="L370">
        <f>Table1[[#This Row],[Year-Round Beds]]</f>
        <v>10</v>
      </c>
      <c r="M370">
        <f>Table1[[#This Row],[O/V Beds]]</f>
        <v>0</v>
      </c>
      <c r="N370">
        <f>Table1[[#This Row],[Pit Count]]</f>
        <v>10</v>
      </c>
      <c r="O370">
        <f>Table1[[#This Row],[Total Beds]]</f>
        <v>10</v>
      </c>
      <c r="P370" t="str">
        <f>Table1[[#This Row],[HMIS Participating]]</f>
        <v>Comparable</v>
      </c>
      <c r="Q370" t="str">
        <f>Table1[[#This Row],[Victim Service Provider]]</f>
        <v>VSP</v>
      </c>
      <c r="R370" t="str">
        <f>Table1[[#This Row],[Target Population]]</f>
        <v>DV</v>
      </c>
      <c r="S370">
        <f>Table1[[#This Row],[federalFundingOtherSpecify]]</f>
        <v>0</v>
      </c>
      <c r="T370">
        <f>Table1[[#This Row],[Bed Type]]</f>
        <v>0</v>
      </c>
      <c r="U370">
        <f>Table1[[#This Row],[address1]]</f>
        <v>0</v>
      </c>
      <c r="V370">
        <f>Table1[[#This Row],[address2]]</f>
        <v>0</v>
      </c>
      <c r="W370" t="str">
        <f>Table1[[#This Row],[city]]</f>
        <v>Burlington</v>
      </c>
      <c r="X370" t="str">
        <f>Table1[[#This Row],[state]]</f>
        <v>NC</v>
      </c>
      <c r="Y370">
        <f>Table1[[#This Row],[zip]]</f>
        <v>27217</v>
      </c>
      <c r="Z370">
        <f>Table1[[#This Row],[Total Seasonal Beds]]</f>
        <v>0</v>
      </c>
    </row>
    <row r="371" spans="2:26" x14ac:dyDescent="0.35">
      <c r="B371" t="str">
        <f>Table1[[#This Row],[CoC]]</f>
        <v>North Carolina Balance of State CoC</v>
      </c>
      <c r="C371" t="str">
        <f>_xlfn.XLOOKUP(Table2[[#This Row],[HMIS Project ID]],'region ref'!A:A,'region ref'!C:C,"",0)</f>
        <v>Region 09</v>
      </c>
      <c r="D371" t="str">
        <f>_xlfn.XLOOKUP(Table2[[#This Row],[HMIS Project ID]],'region ref'!A:A,'region ref'!B:B,"",0)</f>
        <v>Edgecombe</v>
      </c>
      <c r="E371" t="str">
        <f>Table1[[#This Row],[Organization Name]]</f>
        <v>NCCADV - Multiple BoS Counties</v>
      </c>
      <c r="F371" t="str">
        <f>Table1[[#This Row],[Project Name]]</f>
        <v>NCCADV - Edgecombe County - Safe@Home Reach Center - RRH - CoC</v>
      </c>
      <c r="G371">
        <f>Table1[[#This Row],[HMIS Project ID]]</f>
        <v>20958</v>
      </c>
      <c r="H371" t="str">
        <f>Table1[[#This Row],[Project Type]]</f>
        <v>RRH</v>
      </c>
      <c r="I371">
        <f>Table1[[#This Row],[Beds HH w/ Children]]</f>
        <v>3</v>
      </c>
      <c r="J371">
        <f>Table1[[#This Row],[Units HH w/ Children]]</f>
        <v>1</v>
      </c>
      <c r="K371">
        <f>Table1[[#This Row],[Beds HH w/o Children]]</f>
        <v>2</v>
      </c>
      <c r="L371">
        <f>Table1[[#This Row],[Year-Round Beds]]</f>
        <v>5</v>
      </c>
      <c r="M371">
        <f>Table1[[#This Row],[O/V Beds]]</f>
        <v>0</v>
      </c>
      <c r="N371">
        <f>Table1[[#This Row],[Pit Count]]</f>
        <v>5</v>
      </c>
      <c r="O371">
        <f>Table1[[#This Row],[Total Beds]]</f>
        <v>5</v>
      </c>
      <c r="P371" t="str">
        <f>Table1[[#This Row],[HMIS Participating]]</f>
        <v>Comparable</v>
      </c>
      <c r="Q371" t="str">
        <f>Table1[[#This Row],[Victim Service Provider]]</f>
        <v>VSP</v>
      </c>
      <c r="R371" t="str">
        <f>Table1[[#This Row],[Target Population]]</f>
        <v>DV</v>
      </c>
      <c r="S371">
        <f>Table1[[#This Row],[federalFundingOtherSpecify]]</f>
        <v>0</v>
      </c>
      <c r="T371">
        <f>Table1[[#This Row],[Bed Type]]</f>
        <v>0</v>
      </c>
      <c r="U371">
        <f>Table1[[#This Row],[address1]]</f>
        <v>0</v>
      </c>
      <c r="V371">
        <f>Table1[[#This Row],[address2]]</f>
        <v>0</v>
      </c>
      <c r="W371" t="str">
        <f>Table1[[#This Row],[city]]</f>
        <v>Rocky Mount</v>
      </c>
      <c r="X371" t="str">
        <f>Table1[[#This Row],[state]]</f>
        <v>NC</v>
      </c>
      <c r="Y371">
        <f>Table1[[#This Row],[zip]]</f>
        <v>27801</v>
      </c>
      <c r="Z371">
        <f>Table1[[#This Row],[Total Seasonal Beds]]</f>
        <v>0</v>
      </c>
    </row>
    <row r="372" spans="2:26" x14ac:dyDescent="0.35">
      <c r="B372" t="str">
        <f>Table1[[#This Row],[CoC]]</f>
        <v>North Carolina Balance of State CoC</v>
      </c>
      <c r="C372" t="str">
        <f>_xlfn.XLOOKUP(Table2[[#This Row],[HMIS Project ID]],'region ref'!A:A,'region ref'!C:C,"",0)</f>
        <v>Region 09</v>
      </c>
      <c r="D372" t="str">
        <f>_xlfn.XLOOKUP(Table2[[#This Row],[HMIS Project ID]],'region ref'!A:A,'region ref'!B:B,"",0)</f>
        <v>Nash</v>
      </c>
      <c r="E372" t="str">
        <f>Table1[[#This Row],[Organization Name]]</f>
        <v>NCCADV - Multiple BoS Counties</v>
      </c>
      <c r="F372" t="str">
        <f>Table1[[#This Row],[Project Name]]</f>
        <v>NCCADV - Nash County - Safe@Home Reach Center - RRH - CoC</v>
      </c>
      <c r="G372">
        <f>Table1[[#This Row],[HMIS Project ID]]</f>
        <v>20959</v>
      </c>
      <c r="H372" t="str">
        <f>Table1[[#This Row],[Project Type]]</f>
        <v>RRH</v>
      </c>
      <c r="I372">
        <f>Table1[[#This Row],[Beds HH w/ Children]]</f>
        <v>3</v>
      </c>
      <c r="J372">
        <f>Table1[[#This Row],[Units HH w/ Children]]</f>
        <v>1</v>
      </c>
      <c r="K372">
        <f>Table1[[#This Row],[Beds HH w/o Children]]</f>
        <v>2</v>
      </c>
      <c r="L372">
        <f>Table1[[#This Row],[Year-Round Beds]]</f>
        <v>5</v>
      </c>
      <c r="M372">
        <f>Table1[[#This Row],[O/V Beds]]</f>
        <v>0</v>
      </c>
      <c r="N372">
        <f>Table1[[#This Row],[Pit Count]]</f>
        <v>5</v>
      </c>
      <c r="O372">
        <f>Table1[[#This Row],[Total Beds]]</f>
        <v>5</v>
      </c>
      <c r="P372" t="str">
        <f>Table1[[#This Row],[HMIS Participating]]</f>
        <v>Comparable</v>
      </c>
      <c r="Q372" t="str">
        <f>Table1[[#This Row],[Victim Service Provider]]</f>
        <v>VSP</v>
      </c>
      <c r="R372" t="str">
        <f>Table1[[#This Row],[Target Population]]</f>
        <v>DV</v>
      </c>
      <c r="S372">
        <f>Table1[[#This Row],[federalFundingOtherSpecify]]</f>
        <v>0</v>
      </c>
      <c r="T372">
        <f>Table1[[#This Row],[Bed Type]]</f>
        <v>0</v>
      </c>
      <c r="U372">
        <f>Table1[[#This Row],[address1]]</f>
        <v>0</v>
      </c>
      <c r="V372">
        <f>Table1[[#This Row],[address2]]</f>
        <v>0</v>
      </c>
      <c r="W372" t="str">
        <f>Table1[[#This Row],[city]]</f>
        <v>Rocky Mount</v>
      </c>
      <c r="X372" t="str">
        <f>Table1[[#This Row],[state]]</f>
        <v>NC</v>
      </c>
      <c r="Y372">
        <f>Table1[[#This Row],[zip]]</f>
        <v>27803</v>
      </c>
      <c r="Z372">
        <f>Table1[[#This Row],[Total Seasonal Beds]]</f>
        <v>0</v>
      </c>
    </row>
    <row r="373" spans="2:26" x14ac:dyDescent="0.35">
      <c r="B373" t="str">
        <f>Table1[[#This Row],[CoC]]</f>
        <v>North Carolina Balance of State CoC</v>
      </c>
      <c r="C373" t="str">
        <f>_xlfn.XLOOKUP(Table2[[#This Row],[HMIS Project ID]],'region ref'!A:A,'region ref'!C:C,"",0)</f>
        <v>Region 09</v>
      </c>
      <c r="D373" t="str">
        <f>_xlfn.XLOOKUP(Table2[[#This Row],[HMIS Project ID]],'region ref'!A:A,'region ref'!B:B,"",0)</f>
        <v>Halifax</v>
      </c>
      <c r="E373" t="str">
        <f>Table1[[#This Row],[Organization Name]]</f>
        <v>NCCADV - Multiple BoS Counties</v>
      </c>
      <c r="F373" t="str">
        <f>Table1[[#This Row],[Project Name]]</f>
        <v>NCCADV - Halifax County - Safe@Home Reach Center - RRH - CoC</v>
      </c>
      <c r="G373">
        <f>Table1[[#This Row],[HMIS Project ID]]</f>
        <v>20960</v>
      </c>
      <c r="H373" t="str">
        <f>Table1[[#This Row],[Project Type]]</f>
        <v>RRH</v>
      </c>
      <c r="I373">
        <f>Table1[[#This Row],[Beds HH w/ Children]]</f>
        <v>0</v>
      </c>
      <c r="J373">
        <f>Table1[[#This Row],[Units HH w/ Children]]</f>
        <v>0</v>
      </c>
      <c r="K373">
        <f>Table1[[#This Row],[Beds HH w/o Children]]</f>
        <v>2</v>
      </c>
      <c r="L373">
        <f>Table1[[#This Row],[Year-Round Beds]]</f>
        <v>2</v>
      </c>
      <c r="M373">
        <f>Table1[[#This Row],[O/V Beds]]</f>
        <v>0</v>
      </c>
      <c r="N373">
        <f>Table1[[#This Row],[Pit Count]]</f>
        <v>2</v>
      </c>
      <c r="O373">
        <f>Table1[[#This Row],[Total Beds]]</f>
        <v>2</v>
      </c>
      <c r="P373" t="str">
        <f>Table1[[#This Row],[HMIS Participating]]</f>
        <v>Comparable</v>
      </c>
      <c r="Q373" t="str">
        <f>Table1[[#This Row],[Victim Service Provider]]</f>
        <v>VSP</v>
      </c>
      <c r="R373" t="str">
        <f>Table1[[#This Row],[Target Population]]</f>
        <v>DV</v>
      </c>
      <c r="S373">
        <f>Table1[[#This Row],[federalFundingOtherSpecify]]</f>
        <v>0</v>
      </c>
      <c r="T373">
        <f>Table1[[#This Row],[Bed Type]]</f>
        <v>0</v>
      </c>
      <c r="U373">
        <f>Table1[[#This Row],[address1]]</f>
        <v>0</v>
      </c>
      <c r="V373">
        <f>Table1[[#This Row],[address2]]</f>
        <v>0</v>
      </c>
      <c r="W373" t="str">
        <f>Table1[[#This Row],[city]]</f>
        <v>Roanoke Rapids</v>
      </c>
      <c r="X373" t="str">
        <f>Table1[[#This Row],[state]]</f>
        <v>NC</v>
      </c>
      <c r="Y373">
        <f>Table1[[#This Row],[zip]]</f>
        <v>27870</v>
      </c>
      <c r="Z373">
        <f>Table1[[#This Row],[Total Seasonal Beds]]</f>
        <v>0</v>
      </c>
    </row>
    <row r="374" spans="2:26" x14ac:dyDescent="0.35">
      <c r="B374" t="str">
        <f>Table1[[#This Row],[CoC]]</f>
        <v>North Carolina Balance of State CoC</v>
      </c>
      <c r="C374" t="str">
        <f>_xlfn.XLOOKUP(Table2[[#This Row],[HMIS Project ID]],'region ref'!A:A,'region ref'!C:C,"",0)</f>
        <v>Region 12</v>
      </c>
      <c r="D374" t="str">
        <f>_xlfn.XLOOKUP(Table2[[#This Row],[HMIS Project ID]],'region ref'!A:A,'region ref'!B:B,"",0)</f>
        <v>Beaufort</v>
      </c>
      <c r="E374" t="str">
        <f>Table1[[#This Row],[Organization Name]]</f>
        <v>NCCADV - Multiple BoS Counties</v>
      </c>
      <c r="F374" t="str">
        <f>Table1[[#This Row],[Project Name]]</f>
        <v>NCCADV - Beaufort County - Safe@Home Hyde Co Hotline - RRH - CoC</v>
      </c>
      <c r="G374">
        <f>Table1[[#This Row],[HMIS Project ID]]</f>
        <v>20961</v>
      </c>
      <c r="H374" t="str">
        <f>Table1[[#This Row],[Project Type]]</f>
        <v>RRH</v>
      </c>
      <c r="I374">
        <f>Table1[[#This Row],[Beds HH w/ Children]]</f>
        <v>0</v>
      </c>
      <c r="J374">
        <f>Table1[[#This Row],[Units HH w/ Children]]</f>
        <v>0</v>
      </c>
      <c r="K374">
        <f>Table1[[#This Row],[Beds HH w/o Children]]</f>
        <v>1</v>
      </c>
      <c r="L374">
        <f>Table1[[#This Row],[Year-Round Beds]]</f>
        <v>1</v>
      </c>
      <c r="M374">
        <f>Table1[[#This Row],[O/V Beds]]</f>
        <v>0</v>
      </c>
      <c r="N374">
        <f>Table1[[#This Row],[Pit Count]]</f>
        <v>1</v>
      </c>
      <c r="O374">
        <f>Table1[[#This Row],[Total Beds]]</f>
        <v>1</v>
      </c>
      <c r="P374" t="str">
        <f>Table1[[#This Row],[HMIS Participating]]</f>
        <v>Comparable</v>
      </c>
      <c r="Q374" t="str">
        <f>Table1[[#This Row],[Victim Service Provider]]</f>
        <v>VSP</v>
      </c>
      <c r="R374" t="str">
        <f>Table1[[#This Row],[Target Population]]</f>
        <v>DV</v>
      </c>
      <c r="S374">
        <f>Table1[[#This Row],[federalFundingOtherSpecify]]</f>
        <v>0</v>
      </c>
      <c r="T374">
        <f>Table1[[#This Row],[Bed Type]]</f>
        <v>0</v>
      </c>
      <c r="U374" t="str">
        <f>Table1[[#This Row],[address1]]</f>
        <v>n/a</v>
      </c>
      <c r="V374">
        <f>Table1[[#This Row],[address2]]</f>
        <v>0</v>
      </c>
      <c r="W374" t="str">
        <f>Table1[[#This Row],[city]]</f>
        <v>Washington</v>
      </c>
      <c r="X374" t="str">
        <f>Table1[[#This Row],[state]]</f>
        <v>NC</v>
      </c>
      <c r="Y374">
        <f>Table1[[#This Row],[zip]]</f>
        <v>27889</v>
      </c>
      <c r="Z374">
        <f>Table1[[#This Row],[Total Seasonal Beds]]</f>
        <v>0</v>
      </c>
    </row>
    <row r="375" spans="2:26" x14ac:dyDescent="0.35">
      <c r="B375" t="str">
        <f>Table1[[#This Row],[CoC]]</f>
        <v>North Carolina Balance of State CoC</v>
      </c>
      <c r="C375" t="str">
        <f>_xlfn.XLOOKUP(Table2[[#This Row],[HMIS Project ID]],'region ref'!A:A,'region ref'!C:C,"",0)</f>
        <v>Region 07</v>
      </c>
      <c r="D375" t="str">
        <f>_xlfn.XLOOKUP(Table2[[#This Row],[HMIS Project ID]],'region ref'!A:A,'region ref'!B:B,"",0)</f>
        <v>Harnett</v>
      </c>
      <c r="E375" t="str">
        <f>Table1[[#This Row],[Organization Name]]</f>
        <v>NCCADV - Multiple BoS Counties</v>
      </c>
      <c r="F375" t="str">
        <f>Table1[[#This Row],[Project Name]]</f>
        <v>NCCADV - Harnett County - Safe@Home Safelight - RRH - CoC</v>
      </c>
      <c r="G375">
        <f>Table1[[#This Row],[HMIS Project ID]]</f>
        <v>20962</v>
      </c>
      <c r="H375" t="str">
        <f>Table1[[#This Row],[Project Type]]</f>
        <v>RRH</v>
      </c>
      <c r="I375">
        <f>Table1[[#This Row],[Beds HH w/ Children]]</f>
        <v>0</v>
      </c>
      <c r="J375">
        <f>Table1[[#This Row],[Units HH w/ Children]]</f>
        <v>0</v>
      </c>
      <c r="K375">
        <f>Table1[[#This Row],[Beds HH w/o Children]]</f>
        <v>1</v>
      </c>
      <c r="L375">
        <f>Table1[[#This Row],[Year-Round Beds]]</f>
        <v>1</v>
      </c>
      <c r="M375">
        <f>Table1[[#This Row],[O/V Beds]]</f>
        <v>0</v>
      </c>
      <c r="N375">
        <f>Table1[[#This Row],[Pit Count]]</f>
        <v>1</v>
      </c>
      <c r="O375">
        <f>Table1[[#This Row],[Total Beds]]</f>
        <v>1</v>
      </c>
      <c r="P375" t="str">
        <f>Table1[[#This Row],[HMIS Participating]]</f>
        <v>Comparable</v>
      </c>
      <c r="Q375" t="str">
        <f>Table1[[#This Row],[Victim Service Provider]]</f>
        <v>VSP</v>
      </c>
      <c r="R375" t="str">
        <f>Table1[[#This Row],[Target Population]]</f>
        <v>DV</v>
      </c>
      <c r="S375">
        <f>Table1[[#This Row],[federalFundingOtherSpecify]]</f>
        <v>0</v>
      </c>
      <c r="T375">
        <f>Table1[[#This Row],[Bed Type]]</f>
        <v>0</v>
      </c>
      <c r="U375" t="str">
        <f>Table1[[#This Row],[address1]]</f>
        <v>n/a</v>
      </c>
      <c r="V375">
        <f>Table1[[#This Row],[address2]]</f>
        <v>0</v>
      </c>
      <c r="W375" t="str">
        <f>Table1[[#This Row],[city]]</f>
        <v>Erwin</v>
      </c>
      <c r="X375" t="str">
        <f>Table1[[#This Row],[state]]</f>
        <v>NC</v>
      </c>
      <c r="Y375">
        <f>Table1[[#This Row],[zip]]</f>
        <v>27339</v>
      </c>
      <c r="Z375">
        <f>Table1[[#This Row],[Total Seasonal Beds]]</f>
        <v>0</v>
      </c>
    </row>
    <row r="376" spans="2:26" x14ac:dyDescent="0.35">
      <c r="B376" t="str">
        <f>Table1[[#This Row],[CoC]]</f>
        <v>North Carolina Balance of State CoC</v>
      </c>
      <c r="C376" t="str">
        <f>_xlfn.XLOOKUP(Table2[[#This Row],[HMIS Project ID]],'region ref'!A:A,'region ref'!C:C,"",0)</f>
        <v>Region 10</v>
      </c>
      <c r="D376" t="str">
        <f>_xlfn.XLOOKUP(Table2[[#This Row],[HMIS Project ID]],'region ref'!A:A,'region ref'!B:B,"",0)</f>
        <v>Lenoir</v>
      </c>
      <c r="E376" t="str">
        <f>Table1[[#This Row],[Organization Name]]</f>
        <v>Western Piedmont Council of Governments - Catawba County</v>
      </c>
      <c r="F376" t="str">
        <f>Table1[[#This Row],[Project Name]]</f>
        <v>Western Piedmont Council of Governments - Lenoir County - EHV - OPH - HUD</v>
      </c>
      <c r="G376">
        <f>Table1[[#This Row],[HMIS Project ID]]</f>
        <v>20965</v>
      </c>
      <c r="H376" t="str">
        <f>Table1[[#This Row],[Project Type]]</f>
        <v>OPH</v>
      </c>
      <c r="I376">
        <f>Table1[[#This Row],[Beds HH w/ Children]]</f>
        <v>3</v>
      </c>
      <c r="J376">
        <f>Table1[[#This Row],[Units HH w/ Children]]</f>
        <v>1</v>
      </c>
      <c r="K376">
        <f>Table1[[#This Row],[Beds HH w/o Children]]</f>
        <v>0</v>
      </c>
      <c r="L376">
        <f>Table1[[#This Row],[Year-Round Beds]]</f>
        <v>3</v>
      </c>
      <c r="M376">
        <f>Table1[[#This Row],[O/V Beds]]</f>
        <v>0</v>
      </c>
      <c r="N376">
        <f>Table1[[#This Row],[Pit Count]]</f>
        <v>3</v>
      </c>
      <c r="O376">
        <f>Table1[[#This Row],[Total Beds]]</f>
        <v>3</v>
      </c>
      <c r="P376" t="str">
        <f>Table1[[#This Row],[HMIS Participating]]</f>
        <v>No</v>
      </c>
      <c r="Q376">
        <f>Table1[[#This Row],[Victim Service Provider]]</f>
        <v>0</v>
      </c>
      <c r="R376" t="str">
        <f>Table1[[#This Row],[Target Population]]</f>
        <v>NA</v>
      </c>
      <c r="S376">
        <f>Table1[[#This Row],[federalFundingOtherSpecify]]</f>
        <v>0</v>
      </c>
      <c r="T376">
        <f>Table1[[#This Row],[Bed Type]]</f>
        <v>0</v>
      </c>
      <c r="U376">
        <f>Table1[[#This Row],[address1]]</f>
        <v>0</v>
      </c>
      <c r="V376">
        <f>Table1[[#This Row],[address2]]</f>
        <v>0</v>
      </c>
      <c r="W376">
        <f>Table1[[#This Row],[city]]</f>
        <v>0</v>
      </c>
      <c r="X376" t="str">
        <f>Table1[[#This Row],[state]]</f>
        <v>NC</v>
      </c>
      <c r="Y376">
        <f>Table1[[#This Row],[zip]]</f>
        <v>28645</v>
      </c>
      <c r="Z376">
        <f>Table1[[#This Row],[Total Seasonal Beds]]</f>
        <v>0</v>
      </c>
    </row>
    <row r="377" spans="2:26" x14ac:dyDescent="0.35">
      <c r="B377" t="str">
        <f>Table1[[#This Row],[CoC]]</f>
        <v>North Carolina Balance of State CoC</v>
      </c>
      <c r="C377" t="str">
        <f>_xlfn.XLOOKUP(Table2[[#This Row],[HMIS Project ID]],'region ref'!A:A,'region ref'!C:C,"",0)</f>
        <v>Region 03</v>
      </c>
      <c r="D377" t="str">
        <f>_xlfn.XLOOKUP(Table2[[#This Row],[HMIS Project ID]],'region ref'!A:A,'region ref'!B:B,"",0)</f>
        <v>Alexander</v>
      </c>
      <c r="E377" t="str">
        <f>Table1[[#This Row],[Organization Name]]</f>
        <v>Western Piedmont Council of Governments - Catawba County</v>
      </c>
      <c r="F377" t="str">
        <f>Table1[[#This Row],[Project Name]]</f>
        <v>Western Piedmont Council of Governments - Alexander County - EHV - OPH - HUD</v>
      </c>
      <c r="G377">
        <f>Table1[[#This Row],[HMIS Project ID]]</f>
        <v>20966</v>
      </c>
      <c r="H377" t="str">
        <f>Table1[[#This Row],[Project Type]]</f>
        <v>OPH</v>
      </c>
      <c r="I377">
        <f>Table1[[#This Row],[Beds HH w/ Children]]</f>
        <v>0</v>
      </c>
      <c r="J377">
        <f>Table1[[#This Row],[Units HH w/ Children]]</f>
        <v>0</v>
      </c>
      <c r="K377">
        <f>Table1[[#This Row],[Beds HH w/o Children]]</f>
        <v>2</v>
      </c>
      <c r="L377">
        <f>Table1[[#This Row],[Year-Round Beds]]</f>
        <v>2</v>
      </c>
      <c r="M377">
        <f>Table1[[#This Row],[O/V Beds]]</f>
        <v>0</v>
      </c>
      <c r="N377">
        <f>Table1[[#This Row],[Pit Count]]</f>
        <v>2</v>
      </c>
      <c r="O377">
        <f>Table1[[#This Row],[Total Beds]]</f>
        <v>2</v>
      </c>
      <c r="P377" t="str">
        <f>Table1[[#This Row],[HMIS Participating]]</f>
        <v>No</v>
      </c>
      <c r="Q377">
        <f>Table1[[#This Row],[Victim Service Provider]]</f>
        <v>0</v>
      </c>
      <c r="R377" t="str">
        <f>Table1[[#This Row],[Target Population]]</f>
        <v>NA</v>
      </c>
      <c r="S377">
        <f>Table1[[#This Row],[federalFundingOtherSpecify]]</f>
        <v>0</v>
      </c>
      <c r="T377">
        <f>Table1[[#This Row],[Bed Type]]</f>
        <v>0</v>
      </c>
      <c r="U377" t="str">
        <f>Table1[[#This Row],[address1]]</f>
        <v>1880 2nd Ave NW</v>
      </c>
      <c r="V377">
        <f>Table1[[#This Row],[address2]]</f>
        <v>0</v>
      </c>
      <c r="W377" t="str">
        <f>Table1[[#This Row],[city]]</f>
        <v>Hickory</v>
      </c>
      <c r="X377" t="str">
        <f>Table1[[#This Row],[state]]</f>
        <v>NC</v>
      </c>
      <c r="Y377">
        <f>Table1[[#This Row],[zip]]</f>
        <v>28681</v>
      </c>
      <c r="Z377">
        <f>Table1[[#This Row],[Total Seasonal Beds]]</f>
        <v>0</v>
      </c>
    </row>
    <row r="378" spans="2:26" x14ac:dyDescent="0.35">
      <c r="B378" t="str">
        <f>Table1[[#This Row],[CoC]]</f>
        <v>North Carolina Balance of State CoC</v>
      </c>
      <c r="C378" t="str">
        <f>_xlfn.XLOOKUP(Table2[[#This Row],[HMIS Project ID]],'region ref'!A:A,'region ref'!C:C,"",0)</f>
        <v>Region 02</v>
      </c>
      <c r="D378" t="str">
        <f>_xlfn.XLOOKUP(Table2[[#This Row],[HMIS Project ID]],'region ref'!A:A,'region ref'!B:B,"",0)</f>
        <v>Polk</v>
      </c>
      <c r="E378" t="str">
        <f>Table1[[#This Row],[Organization Name]]</f>
        <v>Foothills Regional Commission - Rutherford County</v>
      </c>
      <c r="F378" t="str">
        <f>Table1[[#This Row],[Project Name]]</f>
        <v>Foothills Regional Commission - Polk County - EHV - PH - HUD</v>
      </c>
      <c r="G378">
        <f>Table1[[#This Row],[HMIS Project ID]]</f>
        <v>20967</v>
      </c>
      <c r="H378" t="str">
        <f>Table1[[#This Row],[Project Type]]</f>
        <v>OPH</v>
      </c>
      <c r="I378">
        <f>Table1[[#This Row],[Beds HH w/ Children]]</f>
        <v>0</v>
      </c>
      <c r="J378">
        <f>Table1[[#This Row],[Units HH w/ Children]]</f>
        <v>0</v>
      </c>
      <c r="K378">
        <f>Table1[[#This Row],[Beds HH w/o Children]]</f>
        <v>1</v>
      </c>
      <c r="L378">
        <f>Table1[[#This Row],[Year-Round Beds]]</f>
        <v>1</v>
      </c>
      <c r="M378">
        <f>Table1[[#This Row],[O/V Beds]]</f>
        <v>0</v>
      </c>
      <c r="N378">
        <f>Table1[[#This Row],[Pit Count]]</f>
        <v>1</v>
      </c>
      <c r="O378">
        <f>Table1[[#This Row],[Total Beds]]</f>
        <v>1</v>
      </c>
      <c r="P378" t="str">
        <f>Table1[[#This Row],[HMIS Participating]]</f>
        <v>No</v>
      </c>
      <c r="Q378">
        <f>Table1[[#This Row],[Victim Service Provider]]</f>
        <v>0</v>
      </c>
      <c r="R378" t="str">
        <f>Table1[[#This Row],[Target Population]]</f>
        <v>NA</v>
      </c>
      <c r="S378">
        <f>Table1[[#This Row],[federalFundingOtherSpecify]]</f>
        <v>0</v>
      </c>
      <c r="T378">
        <f>Table1[[#This Row],[Bed Type]]</f>
        <v>0</v>
      </c>
      <c r="U378">
        <f>Table1[[#This Row],[address1]]</f>
        <v>0</v>
      </c>
      <c r="V378">
        <f>Table1[[#This Row],[address2]]</f>
        <v>0</v>
      </c>
      <c r="W378" t="str">
        <f>Table1[[#This Row],[city]]</f>
        <v>Columbus</v>
      </c>
      <c r="X378" t="str">
        <f>Table1[[#This Row],[state]]</f>
        <v>NC</v>
      </c>
      <c r="Y378">
        <f>Table1[[#This Row],[zip]]</f>
        <v>28722</v>
      </c>
      <c r="Z378">
        <f>Table1[[#This Row],[Total Seasonal Beds]]</f>
        <v>0</v>
      </c>
    </row>
    <row r="379" spans="2:26" x14ac:dyDescent="0.35">
      <c r="B379" t="str">
        <f>Table1[[#This Row],[CoC]]</f>
        <v>North Carolina Balance of State CoC</v>
      </c>
      <c r="C379" t="str">
        <f>_xlfn.XLOOKUP(Table2[[#This Row],[HMIS Project ID]],'region ref'!A:A,'region ref'!C:C,"",0)</f>
        <v>Region 08</v>
      </c>
      <c r="D379" t="str">
        <f>_xlfn.XLOOKUP(Table2[[#This Row],[HMIS Project ID]],'region ref'!A:A,'region ref'!B:B,"",0)</f>
        <v>Columbus</v>
      </c>
      <c r="E379" t="str">
        <f>Table1[[#This Row],[Organization Name]]</f>
        <v>Facts of Life Church - Columbus County</v>
      </c>
      <c r="F379" t="str">
        <f>Table1[[#This Row],[Project Name]]</f>
        <v>Facts of Life Church - Columbus County - Warming Shelter - ES - Private</v>
      </c>
      <c r="G379">
        <f>Table1[[#This Row],[HMIS Project ID]]</f>
        <v>20969</v>
      </c>
      <c r="H379" t="str">
        <f>Table1[[#This Row],[Project Type]]</f>
        <v>ES</v>
      </c>
      <c r="I379">
        <f>Table1[[#This Row],[Beds HH w/ Children]]</f>
        <v>0</v>
      </c>
      <c r="J379">
        <f>Table1[[#This Row],[Units HH w/ Children]]</f>
        <v>0</v>
      </c>
      <c r="K379">
        <f>Table1[[#This Row],[Beds HH w/o Children]]</f>
        <v>0</v>
      </c>
      <c r="L379">
        <f>Table1[[#This Row],[Year-Round Beds]]</f>
        <v>0</v>
      </c>
      <c r="M379">
        <f>Table1[[#This Row],[O/V Beds]]</f>
        <v>0</v>
      </c>
      <c r="N379">
        <f>Table1[[#This Row],[Pit Count]]</f>
        <v>29</v>
      </c>
      <c r="O379">
        <f>Table1[[#This Row],[Total Beds]]</f>
        <v>39</v>
      </c>
      <c r="P379" t="str">
        <f>Table1[[#This Row],[HMIS Participating]]</f>
        <v>No</v>
      </c>
      <c r="Q379">
        <f>Table1[[#This Row],[Victim Service Provider]]</f>
        <v>0</v>
      </c>
      <c r="R379" t="str">
        <f>Table1[[#This Row],[Target Population]]</f>
        <v>NA</v>
      </c>
      <c r="S379" t="str">
        <f>Table1[[#This Row],[federalFundingOtherSpecify]]</f>
        <v>Private</v>
      </c>
      <c r="T379" t="str">
        <f>Table1[[#This Row],[Bed Type]]</f>
        <v>Facility</v>
      </c>
      <c r="U379" t="str">
        <f>Table1[[#This Row],[address1]]</f>
        <v>506 N Lee St</v>
      </c>
      <c r="V379">
        <f>Table1[[#This Row],[address2]]</f>
        <v>0</v>
      </c>
      <c r="W379" t="str">
        <f>Table1[[#This Row],[city]]</f>
        <v>Whiteville</v>
      </c>
      <c r="X379" t="str">
        <f>Table1[[#This Row],[state]]</f>
        <v>NC</v>
      </c>
      <c r="Y379">
        <f>Table1[[#This Row],[zip]]</f>
        <v>28472</v>
      </c>
      <c r="Z379">
        <f>Table1[[#This Row],[Total Seasonal Beds]]</f>
        <v>39</v>
      </c>
    </row>
    <row r="380" spans="2:26" x14ac:dyDescent="0.35">
      <c r="B380" t="str">
        <f>Table1[[#This Row],[CoC]]</f>
        <v>North Carolina Balance of State CoC</v>
      </c>
      <c r="C380" t="str">
        <f>_xlfn.XLOOKUP(Table2[[#This Row],[HMIS Project ID]],'region ref'!A:A,'region ref'!C:C,"",0)</f>
        <v>Region 11</v>
      </c>
      <c r="D380" t="str">
        <f>_xlfn.XLOOKUP(Table2[[#This Row],[HMIS Project ID]],'region ref'!A:A,'region ref'!B:B,"",0)</f>
        <v>Hertford</v>
      </c>
      <c r="E380" t="str">
        <f>Table1[[#This Row],[Organization Name]]</f>
        <v>Charles George VAMC/Western Carolina Community Action - Henderson County</v>
      </c>
      <c r="F380" t="str">
        <f>Table1[[#This Row],[Project Name]]</f>
        <v>Charles George VAMC - Hertford County - HUD-VASH - VA</v>
      </c>
      <c r="G380">
        <f>Table1[[#This Row],[HMIS Project ID]]</f>
        <v>20970</v>
      </c>
      <c r="H380" t="str">
        <f>Table1[[#This Row],[Project Type]]</f>
        <v>PSH</v>
      </c>
      <c r="I380">
        <f>Table1[[#This Row],[Beds HH w/ Children]]</f>
        <v>0</v>
      </c>
      <c r="J380">
        <f>Table1[[#This Row],[Units HH w/ Children]]</f>
        <v>0</v>
      </c>
      <c r="K380">
        <f>Table1[[#This Row],[Beds HH w/o Children]]</f>
        <v>1</v>
      </c>
      <c r="L380">
        <f>Table1[[#This Row],[Year-Round Beds]]</f>
        <v>1</v>
      </c>
      <c r="M380">
        <f>Table1[[#This Row],[O/V Beds]]</f>
        <v>0</v>
      </c>
      <c r="N380">
        <f>Table1[[#This Row],[Pit Count]]</f>
        <v>1</v>
      </c>
      <c r="O380">
        <f>Table1[[#This Row],[Total Beds]]</f>
        <v>1</v>
      </c>
      <c r="P380" t="str">
        <f>Table1[[#This Row],[HMIS Participating]]</f>
        <v>No</v>
      </c>
      <c r="Q380">
        <f>Table1[[#This Row],[Victim Service Provider]]</f>
        <v>0</v>
      </c>
      <c r="R380" t="str">
        <f>Table1[[#This Row],[Target Population]]</f>
        <v>NA</v>
      </c>
      <c r="S380">
        <f>Table1[[#This Row],[federalFundingOtherSpecify]]</f>
        <v>0</v>
      </c>
      <c r="T380">
        <f>Table1[[#This Row],[Bed Type]]</f>
        <v>0</v>
      </c>
      <c r="U380">
        <f>Table1[[#This Row],[address1]]</f>
        <v>0</v>
      </c>
      <c r="V380">
        <f>Table1[[#This Row],[address2]]</f>
        <v>0</v>
      </c>
      <c r="W380" t="str">
        <f>Table1[[#This Row],[city]]</f>
        <v>Murfreesboro</v>
      </c>
      <c r="X380" t="str">
        <f>Table1[[#This Row],[state]]</f>
        <v>NC</v>
      </c>
      <c r="Y380">
        <f>Table1[[#This Row],[zip]]</f>
        <v>27855</v>
      </c>
      <c r="Z380">
        <f>Table1[[#This Row],[Total Seasonal Beds]]</f>
        <v>0</v>
      </c>
    </row>
    <row r="381" spans="2:26" x14ac:dyDescent="0.35">
      <c r="B381" t="str">
        <f>Table1[[#This Row],[CoC]]</f>
        <v>North Carolina Balance of State CoC</v>
      </c>
      <c r="C381" t="str">
        <f>_xlfn.XLOOKUP(Table2[[#This Row],[HMIS Project ID]],'region ref'!A:A,'region ref'!C:C,"",0)</f>
        <v>Region 06</v>
      </c>
      <c r="D381" t="str">
        <f>_xlfn.XLOOKUP(Table2[[#This Row],[HMIS Project ID]],'region ref'!A:A,'region ref'!B:B,"",0)</f>
        <v>Person</v>
      </c>
      <c r="E381" t="str">
        <f>Table1[[#This Row],[Organization Name]]</f>
        <v>Safe Haven of Person County - Person County</v>
      </c>
      <c r="F381" t="str">
        <f>Table1[[#This Row],[Project Name]]</f>
        <v>Safe Haven of Person County - Person County - Hotel DV Shelter - ES - Private</v>
      </c>
      <c r="G381">
        <f>Table1[[#This Row],[HMIS Project ID]]</f>
        <v>20971</v>
      </c>
      <c r="H381" t="str">
        <f>Table1[[#This Row],[Project Type]]</f>
        <v>ES</v>
      </c>
      <c r="I381">
        <f>Table1[[#This Row],[Beds HH w/ Children]]</f>
        <v>0</v>
      </c>
      <c r="J381">
        <f>Table1[[#This Row],[Units HH w/ Children]]</f>
        <v>0</v>
      </c>
      <c r="K381">
        <f>Table1[[#This Row],[Beds HH w/o Children]]</f>
        <v>0</v>
      </c>
      <c r="L381">
        <f>Table1[[#This Row],[Year-Round Beds]]</f>
        <v>0</v>
      </c>
      <c r="M381">
        <f>Table1[[#This Row],[O/V Beds]]</f>
        <v>1</v>
      </c>
      <c r="N381">
        <f>Table1[[#This Row],[Pit Count]]</f>
        <v>1</v>
      </c>
      <c r="O381">
        <f>Table1[[#This Row],[Total Beds]]</f>
        <v>1</v>
      </c>
      <c r="P381" t="str">
        <f>Table1[[#This Row],[HMIS Participating]]</f>
        <v>Comparable</v>
      </c>
      <c r="Q381" t="str">
        <f>Table1[[#This Row],[Victim Service Provider]]</f>
        <v>VSP</v>
      </c>
      <c r="R381" t="str">
        <f>Table1[[#This Row],[Target Population]]</f>
        <v>DV</v>
      </c>
      <c r="S381" t="str">
        <f>Table1[[#This Row],[federalFundingOtherSpecify]]</f>
        <v>Private</v>
      </c>
      <c r="T381" t="str">
        <f>Table1[[#This Row],[Bed Type]]</f>
        <v>Facility</v>
      </c>
      <c r="U381" t="str">
        <f>Table1[[#This Row],[address1]]</f>
        <v>P.O. Box 474</v>
      </c>
      <c r="V381">
        <f>Table1[[#This Row],[address2]]</f>
        <v>0</v>
      </c>
      <c r="W381" t="str">
        <f>Table1[[#This Row],[city]]</f>
        <v>Roxboro</v>
      </c>
      <c r="X381" t="str">
        <f>Table1[[#This Row],[state]]</f>
        <v>NC</v>
      </c>
      <c r="Y381">
        <f>Table1[[#This Row],[zip]]</f>
        <v>27573</v>
      </c>
      <c r="Z381">
        <f>Table1[[#This Row],[Total Seasonal Beds]]</f>
        <v>0</v>
      </c>
    </row>
    <row r="382" spans="2:26" x14ac:dyDescent="0.35">
      <c r="B382" t="str">
        <f>Table1[[#This Row],[CoC]]</f>
        <v>North Carolina Balance of State CoC</v>
      </c>
      <c r="C382" t="str">
        <f>_xlfn.XLOOKUP(Table2[[#This Row],[HMIS Project ID]],'region ref'!A:A,'region ref'!C:C,"",0)</f>
        <v>Region 10</v>
      </c>
      <c r="D382" t="str">
        <f>_xlfn.XLOOKUP(Table2[[#This Row],[HMIS Project ID]],'region ref'!A:A,'region ref'!B:B,"",0)</f>
        <v>Duplin</v>
      </c>
      <c r="E382" t="str">
        <f>Table1[[#This Row],[Organization Name]]</f>
        <v>Fayetteville VAMC - Multiple BoS Counties</v>
      </c>
      <c r="F382" t="str">
        <f>Table1[[#This Row],[Project Name]]</f>
        <v>Fayetteville VAMC - Duplin County - HUD-VASH - VA</v>
      </c>
      <c r="G382">
        <f>Table1[[#This Row],[HMIS Project ID]]</f>
        <v>20972</v>
      </c>
      <c r="H382" t="str">
        <f>Table1[[#This Row],[Project Type]]</f>
        <v>PSH</v>
      </c>
      <c r="I382">
        <f>Table1[[#This Row],[Beds HH w/ Children]]</f>
        <v>0</v>
      </c>
      <c r="J382">
        <f>Table1[[#This Row],[Units HH w/ Children]]</f>
        <v>0</v>
      </c>
      <c r="K382">
        <f>Table1[[#This Row],[Beds HH w/o Children]]</f>
        <v>1</v>
      </c>
      <c r="L382">
        <f>Table1[[#This Row],[Year-Round Beds]]</f>
        <v>1</v>
      </c>
      <c r="M382">
        <f>Table1[[#This Row],[O/V Beds]]</f>
        <v>0</v>
      </c>
      <c r="N382">
        <f>Table1[[#This Row],[Pit Count]]</f>
        <v>1</v>
      </c>
      <c r="O382">
        <f>Table1[[#This Row],[Total Beds]]</f>
        <v>1</v>
      </c>
      <c r="P382" t="str">
        <f>Table1[[#This Row],[HMIS Participating]]</f>
        <v>No</v>
      </c>
      <c r="Q382">
        <f>Table1[[#This Row],[Victim Service Provider]]</f>
        <v>0</v>
      </c>
      <c r="R382" t="str">
        <f>Table1[[#This Row],[Target Population]]</f>
        <v>NA</v>
      </c>
      <c r="S382">
        <f>Table1[[#This Row],[federalFundingOtherSpecify]]</f>
        <v>0</v>
      </c>
      <c r="T382">
        <f>Table1[[#This Row],[Bed Type]]</f>
        <v>0</v>
      </c>
      <c r="U382">
        <f>Table1[[#This Row],[address1]]</f>
        <v>0</v>
      </c>
      <c r="V382">
        <f>Table1[[#This Row],[address2]]</f>
        <v>0</v>
      </c>
      <c r="W382" t="str">
        <f>Table1[[#This Row],[city]]</f>
        <v>Wallace</v>
      </c>
      <c r="X382" t="str">
        <f>Table1[[#This Row],[state]]</f>
        <v>NC</v>
      </c>
      <c r="Y382">
        <f>Table1[[#This Row],[zip]]</f>
        <v>28466</v>
      </c>
      <c r="Z382">
        <f>Table1[[#This Row],[Total Seasonal Beds]]</f>
        <v>0</v>
      </c>
    </row>
    <row r="383" spans="2:26" x14ac:dyDescent="0.35">
      <c r="B383" t="str">
        <f>Table1[[#This Row],[CoC]]</f>
        <v>North Carolina Balance of State CoC</v>
      </c>
      <c r="C383" t="str">
        <f>_xlfn.XLOOKUP(Table2[[#This Row],[HMIS Project ID]],'region ref'!A:A,'region ref'!C:C,"",0)</f>
        <v>Region 06</v>
      </c>
      <c r="D383" t="str">
        <f>_xlfn.XLOOKUP(Table2[[#This Row],[HMIS Project ID]],'region ref'!A:A,'region ref'!B:B,"",0)</f>
        <v>Rockingham</v>
      </c>
      <c r="E383" t="str">
        <f>Table1[[#This Row],[Organization Name]]</f>
        <v>Fayetteville VAMC - Multiple BoS Counties</v>
      </c>
      <c r="F383" t="str">
        <f>Table1[[#This Row],[Project Name]]</f>
        <v>Fayetteville VAMC - Rockingham County - HUD-VASH - VA</v>
      </c>
      <c r="G383">
        <f>Table1[[#This Row],[HMIS Project ID]]</f>
        <v>20973</v>
      </c>
      <c r="H383" t="str">
        <f>Table1[[#This Row],[Project Type]]</f>
        <v>PSH</v>
      </c>
      <c r="I383">
        <f>Table1[[#This Row],[Beds HH w/ Children]]</f>
        <v>0</v>
      </c>
      <c r="J383">
        <f>Table1[[#This Row],[Units HH w/ Children]]</f>
        <v>0</v>
      </c>
      <c r="K383">
        <f>Table1[[#This Row],[Beds HH w/o Children]]</f>
        <v>1</v>
      </c>
      <c r="L383">
        <f>Table1[[#This Row],[Year-Round Beds]]</f>
        <v>1</v>
      </c>
      <c r="M383">
        <f>Table1[[#This Row],[O/V Beds]]</f>
        <v>0</v>
      </c>
      <c r="N383">
        <f>Table1[[#This Row],[Pit Count]]</f>
        <v>1</v>
      </c>
      <c r="O383">
        <f>Table1[[#This Row],[Total Beds]]</f>
        <v>1</v>
      </c>
      <c r="P383" t="str">
        <f>Table1[[#This Row],[HMIS Participating]]</f>
        <v>No</v>
      </c>
      <c r="Q383">
        <f>Table1[[#This Row],[Victim Service Provider]]</f>
        <v>0</v>
      </c>
      <c r="R383" t="str">
        <f>Table1[[#This Row],[Target Population]]</f>
        <v>NA</v>
      </c>
      <c r="S383">
        <f>Table1[[#This Row],[federalFundingOtherSpecify]]</f>
        <v>0</v>
      </c>
      <c r="T383">
        <f>Table1[[#This Row],[Bed Type]]</f>
        <v>0</v>
      </c>
      <c r="U383">
        <f>Table1[[#This Row],[address1]]</f>
        <v>0</v>
      </c>
      <c r="V383">
        <f>Table1[[#This Row],[address2]]</f>
        <v>0</v>
      </c>
      <c r="W383" t="str">
        <f>Table1[[#This Row],[city]]</f>
        <v>Wallace</v>
      </c>
      <c r="X383" t="str">
        <f>Table1[[#This Row],[state]]</f>
        <v>NC</v>
      </c>
      <c r="Y383">
        <f>Table1[[#This Row],[zip]]</f>
        <v>27320</v>
      </c>
      <c r="Z383">
        <f>Table1[[#This Row],[Total Seasonal Beds]]</f>
        <v>0</v>
      </c>
    </row>
    <row r="384" spans="2:26" x14ac:dyDescent="0.35">
      <c r="B384" t="str">
        <f>Table1[[#This Row],[CoC]]</f>
        <v>North Carolina Balance of State CoC</v>
      </c>
      <c r="C384" t="str">
        <f>_xlfn.XLOOKUP(Table2[[#This Row],[HMIS Project ID]],'region ref'!A:A,'region ref'!C:C,"",0)</f>
        <v>Region 09</v>
      </c>
      <c r="D384" t="str">
        <f>_xlfn.XLOOKUP(Table2[[#This Row],[HMIS Project ID]],'region ref'!A:A,'region ref'!B:B,"",0)</f>
        <v>Granville</v>
      </c>
      <c r="E384" t="str">
        <f>Table1[[#This Row],[Organization Name]]</f>
        <v>North Carolina Commission of Indian Affairs - Multiple BoS Counties</v>
      </c>
      <c r="F384" t="str">
        <f>Table1[[#This Row],[Project Name]]</f>
        <v>North Carolina Commission of Indian Affairs - Granville County - SV - PH - HUD</v>
      </c>
      <c r="G384">
        <f>Table1[[#This Row],[HMIS Project ID]]</f>
        <v>20974</v>
      </c>
      <c r="H384" t="str">
        <f>Table1[[#This Row],[Project Type]]</f>
        <v>OPH</v>
      </c>
      <c r="I384">
        <f>Table1[[#This Row],[Beds HH w/ Children]]</f>
        <v>0</v>
      </c>
      <c r="J384">
        <f>Table1[[#This Row],[Units HH w/ Children]]</f>
        <v>0</v>
      </c>
      <c r="K384">
        <f>Table1[[#This Row],[Beds HH w/o Children]]</f>
        <v>2</v>
      </c>
      <c r="L384">
        <f>Table1[[#This Row],[Year-Round Beds]]</f>
        <v>2</v>
      </c>
      <c r="M384">
        <f>Table1[[#This Row],[O/V Beds]]</f>
        <v>0</v>
      </c>
      <c r="N384">
        <f>Table1[[#This Row],[Pit Count]]</f>
        <v>0</v>
      </c>
      <c r="O384">
        <f>Table1[[#This Row],[Total Beds]]</f>
        <v>2</v>
      </c>
      <c r="P384" t="str">
        <f>Table1[[#This Row],[HMIS Participating]]</f>
        <v>No</v>
      </c>
      <c r="Q384">
        <f>Table1[[#This Row],[Victim Service Provider]]</f>
        <v>0</v>
      </c>
      <c r="R384" t="str">
        <f>Table1[[#This Row],[Target Population]]</f>
        <v>NA</v>
      </c>
      <c r="S384">
        <f>Table1[[#This Row],[federalFundingOtherSpecify]]</f>
        <v>0</v>
      </c>
      <c r="T384">
        <f>Table1[[#This Row],[Bed Type]]</f>
        <v>0</v>
      </c>
      <c r="U384" t="str">
        <f>Table1[[#This Row],[address1]]</f>
        <v>100 E Six Forks Rd # 200</v>
      </c>
      <c r="V384">
        <f>Table1[[#This Row],[address2]]</f>
        <v>0</v>
      </c>
      <c r="W384" t="str">
        <f>Table1[[#This Row],[city]]</f>
        <v>Raleigh</v>
      </c>
      <c r="X384" t="str">
        <f>Table1[[#This Row],[state]]</f>
        <v>NC</v>
      </c>
      <c r="Y384">
        <f>Table1[[#This Row],[zip]]</f>
        <v>27565</v>
      </c>
      <c r="Z384">
        <f>Table1[[#This Row],[Total Seasonal Beds]]</f>
        <v>0</v>
      </c>
    </row>
    <row r="385" spans="2:26" x14ac:dyDescent="0.35">
      <c r="B385" t="str">
        <f>Table1[[#This Row],[CoC]]</f>
        <v>North Carolina Balance of State CoC</v>
      </c>
      <c r="C385" t="str">
        <f>_xlfn.XLOOKUP(Table2[[#This Row],[HMIS Project ID]],'region ref'!A:A,'region ref'!C:C,"",0)</f>
        <v>Region 03</v>
      </c>
      <c r="D385" t="str">
        <f>_xlfn.XLOOKUP(Table2[[#This Row],[HMIS Project ID]],'region ref'!A:A,'region ref'!B:B,"",0)</f>
        <v>Alexander</v>
      </c>
      <c r="E385" t="str">
        <f>Table1[[#This Row],[Organization Name]]</f>
        <v>FEMA/NCEM - Multiple BoS Counties</v>
      </c>
      <c r="F385" t="str">
        <f>Table1[[#This Row],[Project Name]]</f>
        <v>FEMA/NCEM - Alexander County - Temporary Shelter Assistance - ES - FEMA</v>
      </c>
      <c r="G385">
        <f>Table1[[#This Row],[HMIS Project ID]]</f>
        <v>20976</v>
      </c>
      <c r="H385" t="str">
        <f>Table1[[#This Row],[Project Type]]</f>
        <v>ES</v>
      </c>
      <c r="I385">
        <f>Table1[[#This Row],[Beds HH w/ Children]]</f>
        <v>0</v>
      </c>
      <c r="J385">
        <f>Table1[[#This Row],[Units HH w/ Children]]</f>
        <v>0</v>
      </c>
      <c r="K385">
        <f>Table1[[#This Row],[Beds HH w/o Children]]</f>
        <v>0</v>
      </c>
      <c r="L385">
        <f>Table1[[#This Row],[Year-Round Beds]]</f>
        <v>0</v>
      </c>
      <c r="M385">
        <f>Table1[[#This Row],[O/V Beds]]</f>
        <v>56</v>
      </c>
      <c r="N385">
        <f>Table1[[#This Row],[Pit Count]]</f>
        <v>56</v>
      </c>
      <c r="O385">
        <f>Table1[[#This Row],[Total Beds]]</f>
        <v>56</v>
      </c>
      <c r="P385" t="str">
        <f>Table1[[#This Row],[HMIS Participating]]</f>
        <v>No</v>
      </c>
      <c r="Q385">
        <f>Table1[[#This Row],[Victim Service Provider]]</f>
        <v>0</v>
      </c>
      <c r="R385" t="str">
        <f>Table1[[#This Row],[Target Population]]</f>
        <v>NA</v>
      </c>
      <c r="S385" t="str">
        <f>Table1[[#This Row],[federalFundingOtherSpecify]]</f>
        <v>FEMA</v>
      </c>
      <c r="T385" t="str">
        <f>Table1[[#This Row],[Bed Type]]</f>
        <v>Voucher</v>
      </c>
      <c r="U385">
        <f>Table1[[#This Row],[address1]]</f>
        <v>0</v>
      </c>
      <c r="V385">
        <f>Table1[[#This Row],[address2]]</f>
        <v>0</v>
      </c>
      <c r="W385" t="str">
        <f>Table1[[#This Row],[city]]</f>
        <v>Taylorsville</v>
      </c>
      <c r="X385" t="str">
        <f>Table1[[#This Row],[state]]</f>
        <v>NC</v>
      </c>
      <c r="Y385">
        <f>Table1[[#This Row],[zip]]</f>
        <v>28681</v>
      </c>
      <c r="Z385">
        <f>Table1[[#This Row],[Total Seasonal Beds]]</f>
        <v>0</v>
      </c>
    </row>
    <row r="386" spans="2:26" x14ac:dyDescent="0.35">
      <c r="B386" t="str">
        <f>Table1[[#This Row],[CoC]]</f>
        <v>North Carolina Balance of State CoC</v>
      </c>
      <c r="C386" t="str">
        <f>_xlfn.XLOOKUP(Table2[[#This Row],[HMIS Project ID]],'region ref'!A:A,'region ref'!C:C,"",0)</f>
        <v>Region 03</v>
      </c>
      <c r="D386" t="str">
        <f>_xlfn.XLOOKUP(Table2[[#This Row],[HMIS Project ID]],'region ref'!A:A,'region ref'!B:B,"",0)</f>
        <v>Burke</v>
      </c>
      <c r="E386" t="str">
        <f>Table1[[#This Row],[Organization Name]]</f>
        <v>FEMA/NCEM - Multiple BoS Counties</v>
      </c>
      <c r="F386" t="str">
        <f>Table1[[#This Row],[Project Name]]</f>
        <v>FEMA/NCEM - Burke County - Temporary Shelter Assistance - ES - FEMA</v>
      </c>
      <c r="G386">
        <f>Table1[[#This Row],[HMIS Project ID]]</f>
        <v>20977</v>
      </c>
      <c r="H386" t="str">
        <f>Table1[[#This Row],[Project Type]]</f>
        <v>ES</v>
      </c>
      <c r="I386">
        <f>Table1[[#This Row],[Beds HH w/ Children]]</f>
        <v>0</v>
      </c>
      <c r="J386">
        <f>Table1[[#This Row],[Units HH w/ Children]]</f>
        <v>0</v>
      </c>
      <c r="K386">
        <f>Table1[[#This Row],[Beds HH w/o Children]]</f>
        <v>0</v>
      </c>
      <c r="L386">
        <f>Table1[[#This Row],[Year-Round Beds]]</f>
        <v>0</v>
      </c>
      <c r="M386">
        <f>Table1[[#This Row],[O/V Beds]]</f>
        <v>239</v>
      </c>
      <c r="N386">
        <f>Table1[[#This Row],[Pit Count]]</f>
        <v>239</v>
      </c>
      <c r="O386">
        <f>Table1[[#This Row],[Total Beds]]</f>
        <v>239</v>
      </c>
      <c r="P386" t="str">
        <f>Table1[[#This Row],[HMIS Participating]]</f>
        <v>No</v>
      </c>
      <c r="Q386">
        <f>Table1[[#This Row],[Victim Service Provider]]</f>
        <v>0</v>
      </c>
      <c r="R386" t="str">
        <f>Table1[[#This Row],[Target Population]]</f>
        <v>NA</v>
      </c>
      <c r="S386" t="str">
        <f>Table1[[#This Row],[federalFundingOtherSpecify]]</f>
        <v>FEMA</v>
      </c>
      <c r="T386" t="str">
        <f>Table1[[#This Row],[Bed Type]]</f>
        <v>Voucher</v>
      </c>
      <c r="U386">
        <f>Table1[[#This Row],[address1]]</f>
        <v>0</v>
      </c>
      <c r="V386">
        <f>Table1[[#This Row],[address2]]</f>
        <v>0</v>
      </c>
      <c r="W386" t="str">
        <f>Table1[[#This Row],[city]]</f>
        <v>Valdese</v>
      </c>
      <c r="X386" t="str">
        <f>Table1[[#This Row],[state]]</f>
        <v>NC</v>
      </c>
      <c r="Y386">
        <f>Table1[[#This Row],[zip]]</f>
        <v>28690</v>
      </c>
      <c r="Z386">
        <f>Table1[[#This Row],[Total Seasonal Beds]]</f>
        <v>0</v>
      </c>
    </row>
    <row r="387" spans="2:26" x14ac:dyDescent="0.35">
      <c r="B387" t="str">
        <f>Table1[[#This Row],[CoC]]</f>
        <v>North Carolina Balance of State CoC</v>
      </c>
      <c r="C387" t="str">
        <f>_xlfn.XLOOKUP(Table2[[#This Row],[HMIS Project ID]],'region ref'!A:A,'region ref'!C:C,"",0)</f>
        <v>Region 05</v>
      </c>
      <c r="D387" t="str">
        <f>_xlfn.XLOOKUP(Table2[[#This Row],[HMIS Project ID]],'region ref'!A:A,'region ref'!B:B,"",0)</f>
        <v>Cabarrus</v>
      </c>
      <c r="E387" t="str">
        <f>Table1[[#This Row],[Organization Name]]</f>
        <v>FEMA/NCEM - Multiple BoS Counties</v>
      </c>
      <c r="F387" t="str">
        <f>Table1[[#This Row],[Project Name]]</f>
        <v>FEMA/NCEM - Cabarrus County - Temporary Shelter Assistance - ES - FEMA</v>
      </c>
      <c r="G387">
        <f>Table1[[#This Row],[HMIS Project ID]]</f>
        <v>20978</v>
      </c>
      <c r="H387" t="str">
        <f>Table1[[#This Row],[Project Type]]</f>
        <v>ES</v>
      </c>
      <c r="I387">
        <f>Table1[[#This Row],[Beds HH w/ Children]]</f>
        <v>0</v>
      </c>
      <c r="J387">
        <f>Table1[[#This Row],[Units HH w/ Children]]</f>
        <v>0</v>
      </c>
      <c r="K387">
        <f>Table1[[#This Row],[Beds HH w/o Children]]</f>
        <v>0</v>
      </c>
      <c r="L387">
        <f>Table1[[#This Row],[Year-Round Beds]]</f>
        <v>0</v>
      </c>
      <c r="M387">
        <f>Table1[[#This Row],[O/V Beds]]</f>
        <v>114</v>
      </c>
      <c r="N387">
        <f>Table1[[#This Row],[Pit Count]]</f>
        <v>114</v>
      </c>
      <c r="O387">
        <f>Table1[[#This Row],[Total Beds]]</f>
        <v>114</v>
      </c>
      <c r="P387" t="str">
        <f>Table1[[#This Row],[HMIS Participating]]</f>
        <v>No</v>
      </c>
      <c r="Q387">
        <f>Table1[[#This Row],[Victim Service Provider]]</f>
        <v>0</v>
      </c>
      <c r="R387" t="str">
        <f>Table1[[#This Row],[Target Population]]</f>
        <v>NA</v>
      </c>
      <c r="S387" t="str">
        <f>Table1[[#This Row],[federalFundingOtherSpecify]]</f>
        <v>FEMA</v>
      </c>
      <c r="T387" t="str">
        <f>Table1[[#This Row],[Bed Type]]</f>
        <v>Voucher</v>
      </c>
      <c r="U387">
        <f>Table1[[#This Row],[address1]]</f>
        <v>0</v>
      </c>
      <c r="V387">
        <f>Table1[[#This Row],[address2]]</f>
        <v>0</v>
      </c>
      <c r="W387" t="str">
        <f>Table1[[#This Row],[city]]</f>
        <v>Concord</v>
      </c>
      <c r="X387" t="str">
        <f>Table1[[#This Row],[state]]</f>
        <v>NC</v>
      </c>
      <c r="Y387">
        <f>Table1[[#This Row],[zip]]</f>
        <v>28027</v>
      </c>
      <c r="Z387">
        <f>Table1[[#This Row],[Total Seasonal Beds]]</f>
        <v>0</v>
      </c>
    </row>
    <row r="388" spans="2:26" x14ac:dyDescent="0.35">
      <c r="B388" t="str">
        <f>Table1[[#This Row],[CoC]]</f>
        <v>North Carolina Balance of State CoC</v>
      </c>
      <c r="C388" t="str">
        <f>_xlfn.XLOOKUP(Table2[[#This Row],[HMIS Project ID]],'region ref'!A:A,'region ref'!C:C,"",0)</f>
        <v>Region 03</v>
      </c>
      <c r="D388" t="str">
        <f>_xlfn.XLOOKUP(Table2[[#This Row],[HMIS Project ID]],'region ref'!A:A,'region ref'!B:B,"",0)</f>
        <v>Caldwell</v>
      </c>
      <c r="E388" t="str">
        <f>Table1[[#This Row],[Organization Name]]</f>
        <v>FEMA/NCEM - Multiple BoS Counties</v>
      </c>
      <c r="F388" t="str">
        <f>Table1[[#This Row],[Project Name]]</f>
        <v>FEMA/NCEM - Caldwell County - Temporary Shelter Assistance - ES - FEMA</v>
      </c>
      <c r="G388">
        <f>Table1[[#This Row],[HMIS Project ID]]</f>
        <v>20979</v>
      </c>
      <c r="H388" t="str">
        <f>Table1[[#This Row],[Project Type]]</f>
        <v>ES</v>
      </c>
      <c r="I388">
        <f>Table1[[#This Row],[Beds HH w/ Children]]</f>
        <v>0</v>
      </c>
      <c r="J388">
        <f>Table1[[#This Row],[Units HH w/ Children]]</f>
        <v>0</v>
      </c>
      <c r="K388">
        <f>Table1[[#This Row],[Beds HH w/o Children]]</f>
        <v>0</v>
      </c>
      <c r="L388">
        <f>Table1[[#This Row],[Year-Round Beds]]</f>
        <v>0</v>
      </c>
      <c r="M388">
        <f>Table1[[#This Row],[O/V Beds]]</f>
        <v>235</v>
      </c>
      <c r="N388">
        <f>Table1[[#This Row],[Pit Count]]</f>
        <v>235</v>
      </c>
      <c r="O388">
        <f>Table1[[#This Row],[Total Beds]]</f>
        <v>235</v>
      </c>
      <c r="P388" t="str">
        <f>Table1[[#This Row],[HMIS Participating]]</f>
        <v>No</v>
      </c>
      <c r="Q388">
        <f>Table1[[#This Row],[Victim Service Provider]]</f>
        <v>0</v>
      </c>
      <c r="R388" t="str">
        <f>Table1[[#This Row],[Target Population]]</f>
        <v>NA</v>
      </c>
      <c r="S388" t="str">
        <f>Table1[[#This Row],[federalFundingOtherSpecify]]</f>
        <v>FEMA</v>
      </c>
      <c r="T388" t="str">
        <f>Table1[[#This Row],[Bed Type]]</f>
        <v>Voucher</v>
      </c>
      <c r="U388" t="str">
        <f>Table1[[#This Row],[address1]]</f>
        <v>1636 Gold Star Drive Raleigh NC</v>
      </c>
      <c r="V388">
        <f>Table1[[#This Row],[address2]]</f>
        <v>0</v>
      </c>
      <c r="W388" t="str">
        <f>Table1[[#This Row],[city]]</f>
        <v>Raleigh</v>
      </c>
      <c r="X388" t="str">
        <f>Table1[[#This Row],[state]]</f>
        <v>NC</v>
      </c>
      <c r="Y388">
        <f>Table1[[#This Row],[zip]]</f>
        <v>28633</v>
      </c>
      <c r="Z388">
        <f>Table1[[#This Row],[Total Seasonal Beds]]</f>
        <v>0</v>
      </c>
    </row>
    <row r="389" spans="2:26" x14ac:dyDescent="0.35">
      <c r="B389" t="str">
        <f>Table1[[#This Row],[CoC]]</f>
        <v>North Carolina Balance of State CoC</v>
      </c>
      <c r="C389" t="str">
        <f>_xlfn.XLOOKUP(Table2[[#This Row],[HMIS Project ID]],'region ref'!A:A,'region ref'!C:C,"",0)</f>
        <v>Region 03</v>
      </c>
      <c r="D389" t="str">
        <f>_xlfn.XLOOKUP(Table2[[#This Row],[HMIS Project ID]],'region ref'!A:A,'region ref'!B:B,"",0)</f>
        <v>Catawba</v>
      </c>
      <c r="E389" t="str">
        <f>Table1[[#This Row],[Organization Name]]</f>
        <v>FEMA/NCEM - Multiple BoS Counties</v>
      </c>
      <c r="F389" t="str">
        <f>Table1[[#This Row],[Project Name]]</f>
        <v>FEMA/NCEM - Catawba County - Temporary Shelter Assistance - ES - FEMA</v>
      </c>
      <c r="G389">
        <f>Table1[[#This Row],[HMIS Project ID]]</f>
        <v>20980</v>
      </c>
      <c r="H389" t="str">
        <f>Table1[[#This Row],[Project Type]]</f>
        <v>ES</v>
      </c>
      <c r="I389">
        <f>Table1[[#This Row],[Beds HH w/ Children]]</f>
        <v>0</v>
      </c>
      <c r="J389">
        <f>Table1[[#This Row],[Units HH w/ Children]]</f>
        <v>0</v>
      </c>
      <c r="K389">
        <f>Table1[[#This Row],[Beds HH w/o Children]]</f>
        <v>0</v>
      </c>
      <c r="L389">
        <f>Table1[[#This Row],[Year-Round Beds]]</f>
        <v>0</v>
      </c>
      <c r="M389">
        <f>Table1[[#This Row],[O/V Beds]]</f>
        <v>230</v>
      </c>
      <c r="N389">
        <f>Table1[[#This Row],[Pit Count]]</f>
        <v>230</v>
      </c>
      <c r="O389">
        <f>Table1[[#This Row],[Total Beds]]</f>
        <v>230</v>
      </c>
      <c r="P389" t="str">
        <f>Table1[[#This Row],[HMIS Participating]]</f>
        <v>No</v>
      </c>
      <c r="Q389">
        <f>Table1[[#This Row],[Victim Service Provider]]</f>
        <v>0</v>
      </c>
      <c r="R389" t="str">
        <f>Table1[[#This Row],[Target Population]]</f>
        <v>NA</v>
      </c>
      <c r="S389" t="str">
        <f>Table1[[#This Row],[federalFundingOtherSpecify]]</f>
        <v>FEMA</v>
      </c>
      <c r="T389" t="str">
        <f>Table1[[#This Row],[Bed Type]]</f>
        <v>Voucher</v>
      </c>
      <c r="U389" t="str">
        <f>Table1[[#This Row],[address1]]</f>
        <v>1636 Gold Star Drive Raleigh NC</v>
      </c>
      <c r="V389">
        <f>Table1[[#This Row],[address2]]</f>
        <v>0</v>
      </c>
      <c r="W389" t="str">
        <f>Table1[[#This Row],[city]]</f>
        <v>Raleigh</v>
      </c>
      <c r="X389" t="str">
        <f>Table1[[#This Row],[state]]</f>
        <v>NC</v>
      </c>
      <c r="Y389">
        <f>Table1[[#This Row],[zip]]</f>
        <v>28601</v>
      </c>
      <c r="Z389">
        <f>Table1[[#This Row],[Total Seasonal Beds]]</f>
        <v>0</v>
      </c>
    </row>
    <row r="390" spans="2:26" x14ac:dyDescent="0.35">
      <c r="B390" t="str">
        <f>Table1[[#This Row],[CoC]]</f>
        <v>North Carolina Balance of State CoC</v>
      </c>
      <c r="C390" t="str">
        <f>_xlfn.XLOOKUP(Table2[[#This Row],[HMIS Project ID]],'region ref'!A:A,'region ref'!C:C,"",0)</f>
        <v>Region 01</v>
      </c>
      <c r="D390" t="str">
        <f>_xlfn.XLOOKUP(Table2[[#This Row],[HMIS Project ID]],'region ref'!A:A,'region ref'!B:B,"",0)</f>
        <v>Eastern Band of Cherokee Indians boundary</v>
      </c>
      <c r="E390" t="str">
        <f>Table1[[#This Row],[Organization Name]]</f>
        <v>FEMA/NCEM - Multiple BoS Counties</v>
      </c>
      <c r="F390" t="str">
        <f>Table1[[#This Row],[Project Name]]</f>
        <v>FEMA/NCEM - Eastern Band of Cherokee - Temporary Shelter Assistance - ES - FEMA</v>
      </c>
      <c r="G390">
        <f>Table1[[#This Row],[HMIS Project ID]]</f>
        <v>20981</v>
      </c>
      <c r="H390" t="str">
        <f>Table1[[#This Row],[Project Type]]</f>
        <v>ES</v>
      </c>
      <c r="I390">
        <f>Table1[[#This Row],[Beds HH w/ Children]]</f>
        <v>0</v>
      </c>
      <c r="J390">
        <f>Table1[[#This Row],[Units HH w/ Children]]</f>
        <v>0</v>
      </c>
      <c r="K390">
        <f>Table1[[#This Row],[Beds HH w/o Children]]</f>
        <v>0</v>
      </c>
      <c r="L390">
        <f>Table1[[#This Row],[Year-Round Beds]]</f>
        <v>0</v>
      </c>
      <c r="M390">
        <f>Table1[[#This Row],[O/V Beds]]</f>
        <v>23</v>
      </c>
      <c r="N390">
        <f>Table1[[#This Row],[Pit Count]]</f>
        <v>23</v>
      </c>
      <c r="O390">
        <f>Table1[[#This Row],[Total Beds]]</f>
        <v>23</v>
      </c>
      <c r="P390" t="str">
        <f>Table1[[#This Row],[HMIS Participating]]</f>
        <v>No</v>
      </c>
      <c r="Q390">
        <f>Table1[[#This Row],[Victim Service Provider]]</f>
        <v>0</v>
      </c>
      <c r="R390" t="str">
        <f>Table1[[#This Row],[Target Population]]</f>
        <v>NA</v>
      </c>
      <c r="S390" t="str">
        <f>Table1[[#This Row],[federalFundingOtherSpecify]]</f>
        <v>FEMA</v>
      </c>
      <c r="T390" t="str">
        <f>Table1[[#This Row],[Bed Type]]</f>
        <v>Voucher</v>
      </c>
      <c r="U390">
        <f>Table1[[#This Row],[address1]]</f>
        <v>0</v>
      </c>
      <c r="V390">
        <f>Table1[[#This Row],[address2]]</f>
        <v>0</v>
      </c>
      <c r="W390" t="str">
        <f>Table1[[#This Row],[city]]</f>
        <v>Cherokee</v>
      </c>
      <c r="X390" t="str">
        <f>Table1[[#This Row],[state]]</f>
        <v>NC</v>
      </c>
      <c r="Y390">
        <f>Table1[[#This Row],[zip]]</f>
        <v>28719</v>
      </c>
      <c r="Z390">
        <f>Table1[[#This Row],[Total Seasonal Beds]]</f>
        <v>0</v>
      </c>
    </row>
    <row r="391" spans="2:26" x14ac:dyDescent="0.35">
      <c r="B391" t="str">
        <f>Table1[[#This Row],[CoC]]</f>
        <v>North Carolina Balance of State CoC</v>
      </c>
      <c r="C391" t="str">
        <f>_xlfn.XLOOKUP(Table2[[#This Row],[HMIS Project ID]],'region ref'!A:A,'region ref'!C:C,"",0)</f>
        <v>Region 01</v>
      </c>
      <c r="D391" t="str">
        <f>_xlfn.XLOOKUP(Table2[[#This Row],[HMIS Project ID]],'region ref'!A:A,'region ref'!B:B,"",0)</f>
        <v>Graham</v>
      </c>
      <c r="E391" t="str">
        <f>Table1[[#This Row],[Organization Name]]</f>
        <v>FEMA/NCEM - Multiple BoS Counties</v>
      </c>
      <c r="F391" t="str">
        <f>Table1[[#This Row],[Project Name]]</f>
        <v>FEMA/NCEM - Graham County - Temporary Shelter Assistance - ES - FEMA</v>
      </c>
      <c r="G391">
        <f>Table1[[#This Row],[HMIS Project ID]]</f>
        <v>20982</v>
      </c>
      <c r="H391" t="str">
        <f>Table1[[#This Row],[Project Type]]</f>
        <v>ES</v>
      </c>
      <c r="I391">
        <f>Table1[[#This Row],[Beds HH w/ Children]]</f>
        <v>0</v>
      </c>
      <c r="J391">
        <f>Table1[[#This Row],[Units HH w/ Children]]</f>
        <v>0</v>
      </c>
      <c r="K391">
        <f>Table1[[#This Row],[Beds HH w/o Children]]</f>
        <v>0</v>
      </c>
      <c r="L391">
        <f>Table1[[#This Row],[Year-Round Beds]]</f>
        <v>0</v>
      </c>
      <c r="M391">
        <f>Table1[[#This Row],[O/V Beds]]</f>
        <v>1</v>
      </c>
      <c r="N391">
        <f>Table1[[#This Row],[Pit Count]]</f>
        <v>1</v>
      </c>
      <c r="O391">
        <f>Table1[[#This Row],[Total Beds]]</f>
        <v>1</v>
      </c>
      <c r="P391" t="str">
        <f>Table1[[#This Row],[HMIS Participating]]</f>
        <v>No</v>
      </c>
      <c r="Q391">
        <f>Table1[[#This Row],[Victim Service Provider]]</f>
        <v>0</v>
      </c>
      <c r="R391" t="str">
        <f>Table1[[#This Row],[Target Population]]</f>
        <v>NA</v>
      </c>
      <c r="S391" t="str">
        <f>Table1[[#This Row],[federalFundingOtherSpecify]]</f>
        <v>FEMA</v>
      </c>
      <c r="T391" t="str">
        <f>Table1[[#This Row],[Bed Type]]</f>
        <v>Voucher</v>
      </c>
      <c r="U391">
        <f>Table1[[#This Row],[address1]]</f>
        <v>0</v>
      </c>
      <c r="V391">
        <f>Table1[[#This Row],[address2]]</f>
        <v>0</v>
      </c>
      <c r="W391" t="str">
        <f>Table1[[#This Row],[city]]</f>
        <v>Robbinsville</v>
      </c>
      <c r="X391" t="str">
        <f>Table1[[#This Row],[state]]</f>
        <v>NC</v>
      </c>
      <c r="Y391">
        <f>Table1[[#This Row],[zip]]</f>
        <v>28771</v>
      </c>
      <c r="Z391">
        <f>Table1[[#This Row],[Total Seasonal Beds]]</f>
        <v>0</v>
      </c>
    </row>
    <row r="392" spans="2:26" x14ac:dyDescent="0.35">
      <c r="B392" t="str">
        <f>Table1[[#This Row],[CoC]]</f>
        <v>North Carolina Balance of State CoC</v>
      </c>
      <c r="C392" t="str">
        <f>_xlfn.XLOOKUP(Table2[[#This Row],[HMIS Project ID]],'region ref'!A:A,'region ref'!C:C,"",0)</f>
        <v>Region 01</v>
      </c>
      <c r="D392" t="str">
        <f>_xlfn.XLOOKUP(Table2[[#This Row],[HMIS Project ID]],'region ref'!A:A,'region ref'!B:B,"",0)</f>
        <v>Haywood</v>
      </c>
      <c r="E392" t="str">
        <f>Table1[[#This Row],[Organization Name]]</f>
        <v>FEMA/NCEM - Multiple BoS Counties</v>
      </c>
      <c r="F392" t="str">
        <f>Table1[[#This Row],[Project Name]]</f>
        <v>FEMA/NCEM - Haywood County - Temporary Shelter Assistance - ES - FEMA</v>
      </c>
      <c r="G392">
        <f>Table1[[#This Row],[HMIS Project ID]]</f>
        <v>20983</v>
      </c>
      <c r="H392" t="str">
        <f>Table1[[#This Row],[Project Type]]</f>
        <v>ES</v>
      </c>
      <c r="I392">
        <f>Table1[[#This Row],[Beds HH w/ Children]]</f>
        <v>0</v>
      </c>
      <c r="J392">
        <f>Table1[[#This Row],[Units HH w/ Children]]</f>
        <v>0</v>
      </c>
      <c r="K392">
        <f>Table1[[#This Row],[Beds HH w/o Children]]</f>
        <v>0</v>
      </c>
      <c r="L392">
        <f>Table1[[#This Row],[Year-Round Beds]]</f>
        <v>0</v>
      </c>
      <c r="M392">
        <f>Table1[[#This Row],[O/V Beds]]</f>
        <v>279</v>
      </c>
      <c r="N392">
        <f>Table1[[#This Row],[Pit Count]]</f>
        <v>279</v>
      </c>
      <c r="O392">
        <f>Table1[[#This Row],[Total Beds]]</f>
        <v>279</v>
      </c>
      <c r="P392" t="str">
        <f>Table1[[#This Row],[HMIS Participating]]</f>
        <v>No</v>
      </c>
      <c r="Q392">
        <f>Table1[[#This Row],[Victim Service Provider]]</f>
        <v>0</v>
      </c>
      <c r="R392" t="str">
        <f>Table1[[#This Row],[Target Population]]</f>
        <v>NA</v>
      </c>
      <c r="S392" t="str">
        <f>Table1[[#This Row],[federalFundingOtherSpecify]]</f>
        <v>FEMA</v>
      </c>
      <c r="T392" t="str">
        <f>Table1[[#This Row],[Bed Type]]</f>
        <v>Voucher</v>
      </c>
      <c r="U392">
        <f>Table1[[#This Row],[address1]]</f>
        <v>0</v>
      </c>
      <c r="V392">
        <f>Table1[[#This Row],[address2]]</f>
        <v>0</v>
      </c>
      <c r="W392" t="str">
        <f>Table1[[#This Row],[city]]</f>
        <v>Hazelwood</v>
      </c>
      <c r="X392" t="str">
        <f>Table1[[#This Row],[state]]</f>
        <v>NC</v>
      </c>
      <c r="Y392">
        <f>Table1[[#This Row],[zip]]</f>
        <v>28738</v>
      </c>
      <c r="Z392">
        <f>Table1[[#This Row],[Total Seasonal Beds]]</f>
        <v>0</v>
      </c>
    </row>
    <row r="393" spans="2:26" x14ac:dyDescent="0.35">
      <c r="B393" t="str">
        <f>Table1[[#This Row],[CoC]]</f>
        <v>North Carolina Balance of State CoC</v>
      </c>
      <c r="C393" t="str">
        <f>_xlfn.XLOOKUP(Table2[[#This Row],[HMIS Project ID]],'region ref'!A:A,'region ref'!C:C,"",0)</f>
        <v>Region 02</v>
      </c>
      <c r="D393" t="str">
        <f>_xlfn.XLOOKUP(Table2[[#This Row],[HMIS Project ID]],'region ref'!A:A,'region ref'!B:B,"",0)</f>
        <v>Henderson</v>
      </c>
      <c r="E393" t="str">
        <f>Table1[[#This Row],[Organization Name]]</f>
        <v>FEMA/NCEM - Multiple BoS Counties</v>
      </c>
      <c r="F393" t="str">
        <f>Table1[[#This Row],[Project Name]]</f>
        <v>FEMA/NCEM - Henderson County - Temporary Shelter Assistance - ES - FEMA</v>
      </c>
      <c r="G393">
        <f>Table1[[#This Row],[HMIS Project ID]]</f>
        <v>20984</v>
      </c>
      <c r="H393" t="str">
        <f>Table1[[#This Row],[Project Type]]</f>
        <v>ES</v>
      </c>
      <c r="I393">
        <f>Table1[[#This Row],[Beds HH w/ Children]]</f>
        <v>0</v>
      </c>
      <c r="J393">
        <f>Table1[[#This Row],[Units HH w/ Children]]</f>
        <v>0</v>
      </c>
      <c r="K393">
        <f>Table1[[#This Row],[Beds HH w/o Children]]</f>
        <v>0</v>
      </c>
      <c r="L393">
        <f>Table1[[#This Row],[Year-Round Beds]]</f>
        <v>0</v>
      </c>
      <c r="M393">
        <f>Table1[[#This Row],[O/V Beds]]</f>
        <v>392</v>
      </c>
      <c r="N393">
        <f>Table1[[#This Row],[Pit Count]]</f>
        <v>392</v>
      </c>
      <c r="O393">
        <f>Table1[[#This Row],[Total Beds]]</f>
        <v>392</v>
      </c>
      <c r="P393" t="str">
        <f>Table1[[#This Row],[HMIS Participating]]</f>
        <v>No</v>
      </c>
      <c r="Q393">
        <f>Table1[[#This Row],[Victim Service Provider]]</f>
        <v>0</v>
      </c>
      <c r="R393" t="str">
        <f>Table1[[#This Row],[Target Population]]</f>
        <v>NA</v>
      </c>
      <c r="S393" t="str">
        <f>Table1[[#This Row],[federalFundingOtherSpecify]]</f>
        <v>FEMA</v>
      </c>
      <c r="T393" t="str">
        <f>Table1[[#This Row],[Bed Type]]</f>
        <v>Voucher</v>
      </c>
      <c r="U393" t="str">
        <f>Table1[[#This Row],[address1]]</f>
        <v>1636 Gold Star Drive Raleigh NC</v>
      </c>
      <c r="V393">
        <f>Table1[[#This Row],[address2]]</f>
        <v>0</v>
      </c>
      <c r="W393" t="str">
        <f>Table1[[#This Row],[city]]</f>
        <v>Raleigh</v>
      </c>
      <c r="X393" t="str">
        <f>Table1[[#This Row],[state]]</f>
        <v>NC</v>
      </c>
      <c r="Y393">
        <f>Table1[[#This Row],[zip]]</f>
        <v>28739</v>
      </c>
      <c r="Z393">
        <f>Table1[[#This Row],[Total Seasonal Beds]]</f>
        <v>0</v>
      </c>
    </row>
    <row r="394" spans="2:26" x14ac:dyDescent="0.35">
      <c r="B394" t="str">
        <f>Table1[[#This Row],[CoC]]</f>
        <v>North Carolina Balance of State CoC</v>
      </c>
      <c r="C394" t="str">
        <f>_xlfn.XLOOKUP(Table2[[#This Row],[HMIS Project ID]],'region ref'!A:A,'region ref'!C:C,"",0)</f>
        <v>Region 04</v>
      </c>
      <c r="D394" t="str">
        <f>_xlfn.XLOOKUP(Table2[[#This Row],[HMIS Project ID]],'region ref'!A:A,'region ref'!B:B,"",0)</f>
        <v>Iredell</v>
      </c>
      <c r="E394" t="str">
        <f>Table1[[#This Row],[Organization Name]]</f>
        <v>FEMA/NCEM - Multiple BoS Counties</v>
      </c>
      <c r="F394" t="str">
        <f>Table1[[#This Row],[Project Name]]</f>
        <v>FEMA/NCEM - Iredell County - Temporary Shelter Assistance - ES - FEMA</v>
      </c>
      <c r="G394">
        <f>Table1[[#This Row],[HMIS Project ID]]</f>
        <v>20985</v>
      </c>
      <c r="H394" t="str">
        <f>Table1[[#This Row],[Project Type]]</f>
        <v>ES</v>
      </c>
      <c r="I394">
        <f>Table1[[#This Row],[Beds HH w/ Children]]</f>
        <v>0</v>
      </c>
      <c r="J394">
        <f>Table1[[#This Row],[Units HH w/ Children]]</f>
        <v>0</v>
      </c>
      <c r="K394">
        <f>Table1[[#This Row],[Beds HH w/o Children]]</f>
        <v>0</v>
      </c>
      <c r="L394">
        <f>Table1[[#This Row],[Year-Round Beds]]</f>
        <v>0</v>
      </c>
      <c r="M394">
        <f>Table1[[#This Row],[O/V Beds]]</f>
        <v>137</v>
      </c>
      <c r="N394">
        <f>Table1[[#This Row],[Pit Count]]</f>
        <v>137</v>
      </c>
      <c r="O394">
        <f>Table1[[#This Row],[Total Beds]]</f>
        <v>137</v>
      </c>
      <c r="P394" t="str">
        <f>Table1[[#This Row],[HMIS Participating]]</f>
        <v>No</v>
      </c>
      <c r="Q394">
        <f>Table1[[#This Row],[Victim Service Provider]]</f>
        <v>0</v>
      </c>
      <c r="R394" t="str">
        <f>Table1[[#This Row],[Target Population]]</f>
        <v>NA</v>
      </c>
      <c r="S394" t="str">
        <f>Table1[[#This Row],[federalFundingOtherSpecify]]</f>
        <v>FEMA</v>
      </c>
      <c r="T394" t="str">
        <f>Table1[[#This Row],[Bed Type]]</f>
        <v>Voucher</v>
      </c>
      <c r="U394" t="str">
        <f>Table1[[#This Row],[address1]]</f>
        <v>1636 Gold Star Drive Raleigh NC</v>
      </c>
      <c r="V394">
        <f>Table1[[#This Row],[address2]]</f>
        <v>0</v>
      </c>
      <c r="W394" t="str">
        <f>Table1[[#This Row],[city]]</f>
        <v>Raleigh</v>
      </c>
      <c r="X394" t="str">
        <f>Table1[[#This Row],[state]]</f>
        <v>NC</v>
      </c>
      <c r="Y394">
        <f>Table1[[#This Row],[zip]]</f>
        <v>28625</v>
      </c>
      <c r="Z394">
        <f>Table1[[#This Row],[Total Seasonal Beds]]</f>
        <v>0</v>
      </c>
    </row>
    <row r="395" spans="2:26" x14ac:dyDescent="0.35">
      <c r="B395" t="str">
        <f>Table1[[#This Row],[CoC]]</f>
        <v>North Carolina Balance of State CoC</v>
      </c>
      <c r="C395" t="str">
        <f>_xlfn.XLOOKUP(Table2[[#This Row],[HMIS Project ID]],'region ref'!A:A,'region ref'!C:C,"",0)</f>
        <v>Region 01</v>
      </c>
      <c r="D395" t="str">
        <f>_xlfn.XLOOKUP(Table2[[#This Row],[HMIS Project ID]],'region ref'!A:A,'region ref'!B:B,"",0)</f>
        <v>Jackson</v>
      </c>
      <c r="E395" t="str">
        <f>Table1[[#This Row],[Organization Name]]</f>
        <v>FEMA/NCEM - Multiple BoS Counties</v>
      </c>
      <c r="F395" t="str">
        <f>Table1[[#This Row],[Project Name]]</f>
        <v>FEMA/NCEM - Jackson County - Temporary Shelter Assistance - ES - FEMA</v>
      </c>
      <c r="G395">
        <f>Table1[[#This Row],[HMIS Project ID]]</f>
        <v>20986</v>
      </c>
      <c r="H395" t="str">
        <f>Table1[[#This Row],[Project Type]]</f>
        <v>ES</v>
      </c>
      <c r="I395">
        <f>Table1[[#This Row],[Beds HH w/ Children]]</f>
        <v>0</v>
      </c>
      <c r="J395">
        <f>Table1[[#This Row],[Units HH w/ Children]]</f>
        <v>0</v>
      </c>
      <c r="K395">
        <f>Table1[[#This Row],[Beds HH w/o Children]]</f>
        <v>0</v>
      </c>
      <c r="L395">
        <f>Table1[[#This Row],[Year-Round Beds]]</f>
        <v>0</v>
      </c>
      <c r="M395">
        <f>Table1[[#This Row],[O/V Beds]]</f>
        <v>69</v>
      </c>
      <c r="N395">
        <f>Table1[[#This Row],[Pit Count]]</f>
        <v>69</v>
      </c>
      <c r="O395">
        <f>Table1[[#This Row],[Total Beds]]</f>
        <v>69</v>
      </c>
      <c r="P395" t="str">
        <f>Table1[[#This Row],[HMIS Participating]]</f>
        <v>No</v>
      </c>
      <c r="Q395">
        <f>Table1[[#This Row],[Victim Service Provider]]</f>
        <v>0</v>
      </c>
      <c r="R395" t="str">
        <f>Table1[[#This Row],[Target Population]]</f>
        <v>NA</v>
      </c>
      <c r="S395" t="str">
        <f>Table1[[#This Row],[federalFundingOtherSpecify]]</f>
        <v>FEMA</v>
      </c>
      <c r="T395" t="str">
        <f>Table1[[#This Row],[Bed Type]]</f>
        <v>Voucher</v>
      </c>
      <c r="U395" t="str">
        <f>Table1[[#This Row],[address1]]</f>
        <v>1636 Gold Star Drive Raleigh NC</v>
      </c>
      <c r="V395">
        <f>Table1[[#This Row],[address2]]</f>
        <v>0</v>
      </c>
      <c r="W395" t="str">
        <f>Table1[[#This Row],[city]]</f>
        <v>Raleigh</v>
      </c>
      <c r="X395" t="str">
        <f>Table1[[#This Row],[state]]</f>
        <v>NC</v>
      </c>
      <c r="Y395">
        <f>Table1[[#This Row],[zip]]</f>
        <v>28779</v>
      </c>
      <c r="Z395">
        <f>Table1[[#This Row],[Total Seasonal Beds]]</f>
        <v>0</v>
      </c>
    </row>
    <row r="396" spans="2:26" x14ac:dyDescent="0.35">
      <c r="B396" t="str">
        <f>Table1[[#This Row],[CoC]]</f>
        <v>North Carolina Balance of State CoC</v>
      </c>
      <c r="C396" t="str">
        <f>_xlfn.XLOOKUP(Table2[[#This Row],[HMIS Project ID]],'region ref'!A:A,'region ref'!C:C,"",0)</f>
        <v>Region 01</v>
      </c>
      <c r="D396" t="str">
        <f>_xlfn.XLOOKUP(Table2[[#This Row],[HMIS Project ID]],'region ref'!A:A,'region ref'!B:B,"",0)</f>
        <v>Macon</v>
      </c>
      <c r="E396" t="str">
        <f>Table1[[#This Row],[Organization Name]]</f>
        <v>FEMA/NCEM - Multiple BoS Counties</v>
      </c>
      <c r="F396" t="str">
        <f>Table1[[#This Row],[Project Name]]</f>
        <v>FEMA/NCEM - Macon County - Temporary Shelter Assistance - ES - FEMA</v>
      </c>
      <c r="G396">
        <f>Table1[[#This Row],[HMIS Project ID]]</f>
        <v>20987</v>
      </c>
      <c r="H396" t="str">
        <f>Table1[[#This Row],[Project Type]]</f>
        <v>ES</v>
      </c>
      <c r="I396">
        <f>Table1[[#This Row],[Beds HH w/ Children]]</f>
        <v>0</v>
      </c>
      <c r="J396">
        <f>Table1[[#This Row],[Units HH w/ Children]]</f>
        <v>0</v>
      </c>
      <c r="K396">
        <f>Table1[[#This Row],[Beds HH w/o Children]]</f>
        <v>0</v>
      </c>
      <c r="L396">
        <f>Table1[[#This Row],[Year-Round Beds]]</f>
        <v>0</v>
      </c>
      <c r="M396">
        <f>Table1[[#This Row],[O/V Beds]]</f>
        <v>23</v>
      </c>
      <c r="N396">
        <f>Table1[[#This Row],[Pit Count]]</f>
        <v>23</v>
      </c>
      <c r="O396">
        <f>Table1[[#This Row],[Total Beds]]</f>
        <v>23</v>
      </c>
      <c r="P396" t="str">
        <f>Table1[[#This Row],[HMIS Participating]]</f>
        <v>No</v>
      </c>
      <c r="Q396">
        <f>Table1[[#This Row],[Victim Service Provider]]</f>
        <v>0</v>
      </c>
      <c r="R396" t="str">
        <f>Table1[[#This Row],[Target Population]]</f>
        <v>NA</v>
      </c>
      <c r="S396" t="str">
        <f>Table1[[#This Row],[federalFundingOtherSpecify]]</f>
        <v>FEMA</v>
      </c>
      <c r="T396" t="str">
        <f>Table1[[#This Row],[Bed Type]]</f>
        <v>Voucher</v>
      </c>
      <c r="U396" t="str">
        <f>Table1[[#This Row],[address1]]</f>
        <v>1636 Gold Star Drive Raleigh NC</v>
      </c>
      <c r="V396">
        <f>Table1[[#This Row],[address2]]</f>
        <v>0</v>
      </c>
      <c r="W396" t="str">
        <f>Table1[[#This Row],[city]]</f>
        <v>Raleigh</v>
      </c>
      <c r="X396" t="str">
        <f>Table1[[#This Row],[state]]</f>
        <v>NC</v>
      </c>
      <c r="Y396">
        <f>Table1[[#This Row],[zip]]</f>
        <v>28633</v>
      </c>
      <c r="Z396">
        <f>Table1[[#This Row],[Total Seasonal Beds]]</f>
        <v>0</v>
      </c>
    </row>
    <row r="397" spans="2:26" x14ac:dyDescent="0.35">
      <c r="B397" t="str">
        <f>Table1[[#This Row],[CoC]]</f>
        <v>North Carolina Balance of State CoC</v>
      </c>
      <c r="C397" t="str">
        <f>_xlfn.XLOOKUP(Table2[[#This Row],[HMIS Project ID]],'region ref'!A:A,'region ref'!C:C,"",0)</f>
        <v>Region 03</v>
      </c>
      <c r="D397" t="str">
        <f>_xlfn.XLOOKUP(Table2[[#This Row],[HMIS Project ID]],'region ref'!A:A,'region ref'!B:B,"",0)</f>
        <v>McDowell</v>
      </c>
      <c r="E397" t="str">
        <f>Table1[[#This Row],[Organization Name]]</f>
        <v>FEMA/NCEM - Multiple BoS Counties</v>
      </c>
      <c r="F397" t="str">
        <f>Table1[[#This Row],[Project Name]]</f>
        <v>FEMA/NCEM - McDowell County - Temporary Shelter Assistance - ES - FEMA</v>
      </c>
      <c r="G397">
        <f>Table1[[#This Row],[HMIS Project ID]]</f>
        <v>20988</v>
      </c>
      <c r="H397" t="str">
        <f>Table1[[#This Row],[Project Type]]</f>
        <v>ES</v>
      </c>
      <c r="I397">
        <f>Table1[[#This Row],[Beds HH w/ Children]]</f>
        <v>0</v>
      </c>
      <c r="J397">
        <f>Table1[[#This Row],[Units HH w/ Children]]</f>
        <v>0</v>
      </c>
      <c r="K397">
        <f>Table1[[#This Row],[Beds HH w/o Children]]</f>
        <v>0</v>
      </c>
      <c r="L397">
        <f>Table1[[#This Row],[Year-Round Beds]]</f>
        <v>0</v>
      </c>
      <c r="M397">
        <f>Table1[[#This Row],[O/V Beds]]</f>
        <v>148</v>
      </c>
      <c r="N397">
        <f>Table1[[#This Row],[Pit Count]]</f>
        <v>148</v>
      </c>
      <c r="O397">
        <f>Table1[[#This Row],[Total Beds]]</f>
        <v>148</v>
      </c>
      <c r="P397" t="str">
        <f>Table1[[#This Row],[HMIS Participating]]</f>
        <v>No</v>
      </c>
      <c r="Q397">
        <f>Table1[[#This Row],[Victim Service Provider]]</f>
        <v>0</v>
      </c>
      <c r="R397" t="str">
        <f>Table1[[#This Row],[Target Population]]</f>
        <v>NA</v>
      </c>
      <c r="S397" t="str">
        <f>Table1[[#This Row],[federalFundingOtherSpecify]]</f>
        <v>FEMA</v>
      </c>
      <c r="T397" t="str">
        <f>Table1[[#This Row],[Bed Type]]</f>
        <v>Voucher</v>
      </c>
      <c r="U397" t="str">
        <f>Table1[[#This Row],[address1]]</f>
        <v>1636 Gold Star Drive Raleigh NC</v>
      </c>
      <c r="V397">
        <f>Table1[[#This Row],[address2]]</f>
        <v>0</v>
      </c>
      <c r="W397" t="str">
        <f>Table1[[#This Row],[city]]</f>
        <v>Raleigh</v>
      </c>
      <c r="X397" t="str">
        <f>Table1[[#This Row],[state]]</f>
        <v>NC</v>
      </c>
      <c r="Y397">
        <f>Table1[[#This Row],[zip]]</f>
        <v>28752</v>
      </c>
      <c r="Z397">
        <f>Table1[[#This Row],[Total Seasonal Beds]]</f>
        <v>0</v>
      </c>
    </row>
    <row r="398" spans="2:26" x14ac:dyDescent="0.35">
      <c r="B398" t="str">
        <f>Table1[[#This Row],[CoC]]</f>
        <v>North Carolina Balance of State CoC</v>
      </c>
      <c r="C398" t="str">
        <f>_xlfn.XLOOKUP(Table2[[#This Row],[HMIS Project ID]],'region ref'!A:A,'region ref'!C:C,"",0)</f>
        <v>Region 01</v>
      </c>
      <c r="D398" t="str">
        <f>_xlfn.XLOOKUP(Table2[[#This Row],[HMIS Project ID]],'region ref'!A:A,'region ref'!B:B,"",0)</f>
        <v>Madison</v>
      </c>
      <c r="E398" t="str">
        <f>Table1[[#This Row],[Organization Name]]</f>
        <v>FEMA/NCEM - Multiple BoS Counties</v>
      </c>
      <c r="F398" t="str">
        <f>Table1[[#This Row],[Project Name]]</f>
        <v>FEMA/NCEM - Madison County - Temporary Shelter Assistance - ES - FEMA</v>
      </c>
      <c r="G398">
        <f>Table1[[#This Row],[HMIS Project ID]]</f>
        <v>20989</v>
      </c>
      <c r="H398" t="str">
        <f>Table1[[#This Row],[Project Type]]</f>
        <v>ES</v>
      </c>
      <c r="I398">
        <f>Table1[[#This Row],[Beds HH w/ Children]]</f>
        <v>0</v>
      </c>
      <c r="J398">
        <f>Table1[[#This Row],[Units HH w/ Children]]</f>
        <v>0</v>
      </c>
      <c r="K398">
        <f>Table1[[#This Row],[Beds HH w/o Children]]</f>
        <v>0</v>
      </c>
      <c r="L398">
        <f>Table1[[#This Row],[Year-Round Beds]]</f>
        <v>0</v>
      </c>
      <c r="M398">
        <f>Table1[[#This Row],[O/V Beds]]</f>
        <v>50</v>
      </c>
      <c r="N398">
        <f>Table1[[#This Row],[Pit Count]]</f>
        <v>50</v>
      </c>
      <c r="O398">
        <f>Table1[[#This Row],[Total Beds]]</f>
        <v>50</v>
      </c>
      <c r="P398" t="str">
        <f>Table1[[#This Row],[HMIS Participating]]</f>
        <v>No</v>
      </c>
      <c r="Q398">
        <f>Table1[[#This Row],[Victim Service Provider]]</f>
        <v>0</v>
      </c>
      <c r="R398" t="str">
        <f>Table1[[#This Row],[Target Population]]</f>
        <v>NA</v>
      </c>
      <c r="S398" t="str">
        <f>Table1[[#This Row],[federalFundingOtherSpecify]]</f>
        <v>FEMA</v>
      </c>
      <c r="T398" t="str">
        <f>Table1[[#This Row],[Bed Type]]</f>
        <v>Voucher</v>
      </c>
      <c r="U398" t="str">
        <f>Table1[[#This Row],[address1]]</f>
        <v>1636 Gold Star Drive Raleigh NC</v>
      </c>
      <c r="V398">
        <f>Table1[[#This Row],[address2]]</f>
        <v>0</v>
      </c>
      <c r="W398" t="str">
        <f>Table1[[#This Row],[city]]</f>
        <v>Raleigh</v>
      </c>
      <c r="X398" t="str">
        <f>Table1[[#This Row],[state]]</f>
        <v>NC</v>
      </c>
      <c r="Y398">
        <f>Table1[[#This Row],[zip]]</f>
        <v>28702</v>
      </c>
      <c r="Z398">
        <f>Table1[[#This Row],[Total Seasonal Beds]]</f>
        <v>0</v>
      </c>
    </row>
    <row r="399" spans="2:26" x14ac:dyDescent="0.35">
      <c r="B399" t="str">
        <f>Table1[[#This Row],[CoC]]</f>
        <v>North Carolina Balance of State CoC</v>
      </c>
      <c r="C399" t="str">
        <f>_xlfn.XLOOKUP(Table2[[#This Row],[HMIS Project ID]],'region ref'!A:A,'region ref'!C:C,"",0)</f>
        <v>Region 09</v>
      </c>
      <c r="D399" t="str">
        <f>_xlfn.XLOOKUP(Table2[[#This Row],[HMIS Project ID]],'region ref'!A:A,'region ref'!B:B,"",0)</f>
        <v>Nash</v>
      </c>
      <c r="E399" t="str">
        <f>Table1[[#This Row],[Organization Name]]</f>
        <v>FEMA/NCEM - Multiple BoS Counties</v>
      </c>
      <c r="F399" t="str">
        <f>Table1[[#This Row],[Project Name]]</f>
        <v>FEMA/NCEM - Nash County - Temporary Shelter Assistance - ES - FEMA</v>
      </c>
      <c r="G399">
        <f>Table1[[#This Row],[HMIS Project ID]]</f>
        <v>20990</v>
      </c>
      <c r="H399" t="str">
        <f>Table1[[#This Row],[Project Type]]</f>
        <v>ES</v>
      </c>
      <c r="I399">
        <f>Table1[[#This Row],[Beds HH w/ Children]]</f>
        <v>0</v>
      </c>
      <c r="J399">
        <f>Table1[[#This Row],[Units HH w/ Children]]</f>
        <v>0</v>
      </c>
      <c r="K399">
        <f>Table1[[#This Row],[Beds HH w/o Children]]</f>
        <v>0</v>
      </c>
      <c r="L399">
        <f>Table1[[#This Row],[Year-Round Beds]]</f>
        <v>0</v>
      </c>
      <c r="M399">
        <f>Table1[[#This Row],[O/V Beds]]</f>
        <v>17</v>
      </c>
      <c r="N399">
        <f>Table1[[#This Row],[Pit Count]]</f>
        <v>17</v>
      </c>
      <c r="O399">
        <f>Table1[[#This Row],[Total Beds]]</f>
        <v>17</v>
      </c>
      <c r="P399" t="str">
        <f>Table1[[#This Row],[HMIS Participating]]</f>
        <v>No</v>
      </c>
      <c r="Q399">
        <f>Table1[[#This Row],[Victim Service Provider]]</f>
        <v>0</v>
      </c>
      <c r="R399" t="str">
        <f>Table1[[#This Row],[Target Population]]</f>
        <v>NA</v>
      </c>
      <c r="S399" t="str">
        <f>Table1[[#This Row],[federalFundingOtherSpecify]]</f>
        <v>FEMA</v>
      </c>
      <c r="T399" t="str">
        <f>Table1[[#This Row],[Bed Type]]</f>
        <v>Voucher</v>
      </c>
      <c r="U399" t="str">
        <f>Table1[[#This Row],[address1]]</f>
        <v>1636 Gold Star Drive Raleigh NC</v>
      </c>
      <c r="V399">
        <f>Table1[[#This Row],[address2]]</f>
        <v>0</v>
      </c>
      <c r="W399" t="str">
        <f>Table1[[#This Row],[city]]</f>
        <v>Raleigh</v>
      </c>
      <c r="X399" t="str">
        <f>Table1[[#This Row],[state]]</f>
        <v>NC</v>
      </c>
      <c r="Y399">
        <f>Table1[[#This Row],[zip]]</f>
        <v>27804</v>
      </c>
      <c r="Z399">
        <f>Table1[[#This Row],[Total Seasonal Beds]]</f>
        <v>0</v>
      </c>
    </row>
    <row r="400" spans="2:26" x14ac:dyDescent="0.35">
      <c r="B400" t="str">
        <f>Table1[[#This Row],[CoC]]</f>
        <v>North Carolina Balance of State CoC</v>
      </c>
      <c r="C400" t="str">
        <f>_xlfn.XLOOKUP(Table2[[#This Row],[HMIS Project ID]],'region ref'!A:A,'region ref'!C:C,"",0)</f>
        <v>Region 02</v>
      </c>
      <c r="D400" t="str">
        <f>_xlfn.XLOOKUP(Table2[[#This Row],[HMIS Project ID]],'region ref'!A:A,'region ref'!B:B,"",0)</f>
        <v>Polk</v>
      </c>
      <c r="E400" t="str">
        <f>Table1[[#This Row],[Organization Name]]</f>
        <v>FEMA/NCEM - Multiple BoS Counties</v>
      </c>
      <c r="F400" t="str">
        <f>Table1[[#This Row],[Project Name]]</f>
        <v>FEMA/NCEM - Polk County - Temporary Shelter Assistance - ES - FEMA</v>
      </c>
      <c r="G400">
        <f>Table1[[#This Row],[HMIS Project ID]]</f>
        <v>20991</v>
      </c>
      <c r="H400" t="str">
        <f>Table1[[#This Row],[Project Type]]</f>
        <v>ES</v>
      </c>
      <c r="I400">
        <f>Table1[[#This Row],[Beds HH w/ Children]]</f>
        <v>0</v>
      </c>
      <c r="J400">
        <f>Table1[[#This Row],[Units HH w/ Children]]</f>
        <v>0</v>
      </c>
      <c r="K400">
        <f>Table1[[#This Row],[Beds HH w/o Children]]</f>
        <v>0</v>
      </c>
      <c r="L400">
        <f>Table1[[#This Row],[Year-Round Beds]]</f>
        <v>0</v>
      </c>
      <c r="M400">
        <f>Table1[[#This Row],[O/V Beds]]</f>
        <v>25</v>
      </c>
      <c r="N400">
        <f>Table1[[#This Row],[Pit Count]]</f>
        <v>25</v>
      </c>
      <c r="O400">
        <f>Table1[[#This Row],[Total Beds]]</f>
        <v>25</v>
      </c>
      <c r="P400" t="str">
        <f>Table1[[#This Row],[HMIS Participating]]</f>
        <v>No</v>
      </c>
      <c r="Q400">
        <f>Table1[[#This Row],[Victim Service Provider]]</f>
        <v>0</v>
      </c>
      <c r="R400" t="str">
        <f>Table1[[#This Row],[Target Population]]</f>
        <v>NA</v>
      </c>
      <c r="S400" t="str">
        <f>Table1[[#This Row],[federalFundingOtherSpecify]]</f>
        <v>FEMA</v>
      </c>
      <c r="T400" t="str">
        <f>Table1[[#This Row],[Bed Type]]</f>
        <v>Voucher</v>
      </c>
      <c r="U400" t="str">
        <f>Table1[[#This Row],[address1]]</f>
        <v>1636 Gold Star Drive Raleigh NC</v>
      </c>
      <c r="V400">
        <f>Table1[[#This Row],[address2]]</f>
        <v>0</v>
      </c>
      <c r="W400" t="str">
        <f>Table1[[#This Row],[city]]</f>
        <v>Raleigh</v>
      </c>
      <c r="X400" t="str">
        <f>Table1[[#This Row],[state]]</f>
        <v>NC</v>
      </c>
      <c r="Y400">
        <f>Table1[[#This Row],[zip]]</f>
        <v>28759</v>
      </c>
      <c r="Z400">
        <f>Table1[[#This Row],[Total Seasonal Beds]]</f>
        <v>0</v>
      </c>
    </row>
    <row r="401" spans="2:26" x14ac:dyDescent="0.35">
      <c r="B401" t="str">
        <f>Table1[[#This Row],[CoC]]</f>
        <v>North Carolina Balance of State CoC</v>
      </c>
      <c r="C401" t="str">
        <f>_xlfn.XLOOKUP(Table2[[#This Row],[HMIS Project ID]],'region ref'!A:A,'region ref'!C:C,"",0)</f>
        <v>Region 05</v>
      </c>
      <c r="D401" t="str">
        <f>_xlfn.XLOOKUP(Table2[[#This Row],[HMIS Project ID]],'region ref'!A:A,'region ref'!B:B,"",0)</f>
        <v>Rowan</v>
      </c>
      <c r="E401" t="str">
        <f>Table1[[#This Row],[Organization Name]]</f>
        <v>FEMA/NCEM - Multiple BoS Counties</v>
      </c>
      <c r="F401" t="str">
        <f>Table1[[#This Row],[Project Name]]</f>
        <v>FEMA/NCEM - Rowan County - Temporary Shelter Assistance - ES - FEMA</v>
      </c>
      <c r="G401">
        <f>Table1[[#This Row],[HMIS Project ID]]</f>
        <v>20992</v>
      </c>
      <c r="H401" t="str">
        <f>Table1[[#This Row],[Project Type]]</f>
        <v>ES</v>
      </c>
      <c r="I401">
        <f>Table1[[#This Row],[Beds HH w/ Children]]</f>
        <v>0</v>
      </c>
      <c r="J401">
        <f>Table1[[#This Row],[Units HH w/ Children]]</f>
        <v>0</v>
      </c>
      <c r="K401">
        <f>Table1[[#This Row],[Beds HH w/o Children]]</f>
        <v>0</v>
      </c>
      <c r="L401">
        <f>Table1[[#This Row],[Year-Round Beds]]</f>
        <v>0</v>
      </c>
      <c r="M401">
        <f>Table1[[#This Row],[O/V Beds]]</f>
        <v>29</v>
      </c>
      <c r="N401">
        <f>Table1[[#This Row],[Pit Count]]</f>
        <v>29</v>
      </c>
      <c r="O401">
        <f>Table1[[#This Row],[Total Beds]]</f>
        <v>29</v>
      </c>
      <c r="P401" t="str">
        <f>Table1[[#This Row],[HMIS Participating]]</f>
        <v>No</v>
      </c>
      <c r="Q401">
        <f>Table1[[#This Row],[Victim Service Provider]]</f>
        <v>0</v>
      </c>
      <c r="R401" t="str">
        <f>Table1[[#This Row],[Target Population]]</f>
        <v>NA</v>
      </c>
      <c r="S401" t="str">
        <f>Table1[[#This Row],[federalFundingOtherSpecify]]</f>
        <v>FEMA</v>
      </c>
      <c r="T401" t="str">
        <f>Table1[[#This Row],[Bed Type]]</f>
        <v>Voucher</v>
      </c>
      <c r="U401" t="str">
        <f>Table1[[#This Row],[address1]]</f>
        <v>1636 Gold Star Drive Raleigh NC</v>
      </c>
      <c r="V401">
        <f>Table1[[#This Row],[address2]]</f>
        <v>0</v>
      </c>
      <c r="W401" t="str">
        <f>Table1[[#This Row],[city]]</f>
        <v>Raleigh</v>
      </c>
      <c r="X401" t="str">
        <f>Table1[[#This Row],[state]]</f>
        <v>NC</v>
      </c>
      <c r="Y401">
        <f>Table1[[#This Row],[zip]]</f>
        <v>28147</v>
      </c>
      <c r="Z401">
        <f>Table1[[#This Row],[Total Seasonal Beds]]</f>
        <v>0</v>
      </c>
    </row>
    <row r="402" spans="2:26" x14ac:dyDescent="0.35">
      <c r="B402" t="str">
        <f>Table1[[#This Row],[CoC]]</f>
        <v>North Carolina Balance of State CoC</v>
      </c>
      <c r="C402" t="str">
        <f>_xlfn.XLOOKUP(Table2[[#This Row],[HMIS Project ID]],'region ref'!A:A,'region ref'!C:C,"",0)</f>
        <v>Region 02</v>
      </c>
      <c r="D402" t="str">
        <f>_xlfn.XLOOKUP(Table2[[#This Row],[HMIS Project ID]],'region ref'!A:A,'region ref'!B:B,"",0)</f>
        <v>Rutherford</v>
      </c>
      <c r="E402" t="str">
        <f>Table1[[#This Row],[Organization Name]]</f>
        <v>FEMA/NCEM - Multiple BoS Counties</v>
      </c>
      <c r="F402" t="str">
        <f>Table1[[#This Row],[Project Name]]</f>
        <v>FEMA/NCEM - Rutherford County - Temporary Shelter Assistance - ES - FEMA</v>
      </c>
      <c r="G402">
        <f>Table1[[#This Row],[HMIS Project ID]]</f>
        <v>20993</v>
      </c>
      <c r="H402" t="str">
        <f>Table1[[#This Row],[Project Type]]</f>
        <v>ES</v>
      </c>
      <c r="I402">
        <f>Table1[[#This Row],[Beds HH w/ Children]]</f>
        <v>0</v>
      </c>
      <c r="J402">
        <f>Table1[[#This Row],[Units HH w/ Children]]</f>
        <v>0</v>
      </c>
      <c r="K402">
        <f>Table1[[#This Row],[Beds HH w/o Children]]</f>
        <v>0</v>
      </c>
      <c r="L402">
        <f>Table1[[#This Row],[Year-Round Beds]]</f>
        <v>0</v>
      </c>
      <c r="M402">
        <f>Table1[[#This Row],[O/V Beds]]</f>
        <v>275</v>
      </c>
      <c r="N402">
        <f>Table1[[#This Row],[Pit Count]]</f>
        <v>275</v>
      </c>
      <c r="O402">
        <f>Table1[[#This Row],[Total Beds]]</f>
        <v>275</v>
      </c>
      <c r="P402" t="str">
        <f>Table1[[#This Row],[HMIS Participating]]</f>
        <v>No</v>
      </c>
      <c r="Q402">
        <f>Table1[[#This Row],[Victim Service Provider]]</f>
        <v>0</v>
      </c>
      <c r="R402" t="str">
        <f>Table1[[#This Row],[Target Population]]</f>
        <v>NA</v>
      </c>
      <c r="S402" t="str">
        <f>Table1[[#This Row],[federalFundingOtherSpecify]]</f>
        <v>FEMA</v>
      </c>
      <c r="T402" t="str">
        <f>Table1[[#This Row],[Bed Type]]</f>
        <v>Voucher</v>
      </c>
      <c r="U402" t="str">
        <f>Table1[[#This Row],[address1]]</f>
        <v>1636 Gold Star Drive Raleigh NC</v>
      </c>
      <c r="V402">
        <f>Table1[[#This Row],[address2]]</f>
        <v>0</v>
      </c>
      <c r="W402" t="str">
        <f>Table1[[#This Row],[city]]</f>
        <v>Raleigh</v>
      </c>
      <c r="X402" t="str">
        <f>Table1[[#This Row],[state]]</f>
        <v>NC</v>
      </c>
      <c r="Y402">
        <f>Table1[[#This Row],[zip]]</f>
        <v>28139</v>
      </c>
      <c r="Z402">
        <f>Table1[[#This Row],[Total Seasonal Beds]]</f>
        <v>0</v>
      </c>
    </row>
    <row r="403" spans="2:26" x14ac:dyDescent="0.35">
      <c r="B403" t="str">
        <f>Table1[[#This Row],[CoC]]</f>
        <v>North Carolina Balance of State CoC</v>
      </c>
      <c r="C403" t="str">
        <f>_xlfn.XLOOKUP(Table2[[#This Row],[HMIS Project ID]],'region ref'!A:A,'region ref'!C:C,"",0)</f>
        <v>Region 05</v>
      </c>
      <c r="D403" t="str">
        <f>_xlfn.XLOOKUP(Table2[[#This Row],[HMIS Project ID]],'region ref'!A:A,'region ref'!B:B,"",0)</f>
        <v>Stanly</v>
      </c>
      <c r="E403" t="str">
        <f>Table1[[#This Row],[Organization Name]]</f>
        <v>FEMA/NCEM - Multiple BoS Counties</v>
      </c>
      <c r="F403" t="str">
        <f>Table1[[#This Row],[Project Name]]</f>
        <v>FEMA/NCEM - Stanly County - Temporary Shelter Assistance - ES - FEMA</v>
      </c>
      <c r="G403">
        <f>Table1[[#This Row],[HMIS Project ID]]</f>
        <v>20994</v>
      </c>
      <c r="H403" t="str">
        <f>Table1[[#This Row],[Project Type]]</f>
        <v>ES</v>
      </c>
      <c r="I403">
        <f>Table1[[#This Row],[Beds HH w/ Children]]</f>
        <v>0</v>
      </c>
      <c r="J403">
        <f>Table1[[#This Row],[Units HH w/ Children]]</f>
        <v>0</v>
      </c>
      <c r="K403">
        <f>Table1[[#This Row],[Beds HH w/o Children]]</f>
        <v>0</v>
      </c>
      <c r="L403">
        <f>Table1[[#This Row],[Year-Round Beds]]</f>
        <v>0</v>
      </c>
      <c r="M403">
        <f>Table1[[#This Row],[O/V Beds]]</f>
        <v>8</v>
      </c>
      <c r="N403">
        <f>Table1[[#This Row],[Pit Count]]</f>
        <v>8</v>
      </c>
      <c r="O403">
        <f>Table1[[#This Row],[Total Beds]]</f>
        <v>8</v>
      </c>
      <c r="P403" t="str">
        <f>Table1[[#This Row],[HMIS Participating]]</f>
        <v>No</v>
      </c>
      <c r="Q403">
        <f>Table1[[#This Row],[Victim Service Provider]]</f>
        <v>0</v>
      </c>
      <c r="R403" t="str">
        <f>Table1[[#This Row],[Target Population]]</f>
        <v>NA</v>
      </c>
      <c r="S403" t="str">
        <f>Table1[[#This Row],[federalFundingOtherSpecify]]</f>
        <v>FEMA</v>
      </c>
      <c r="T403" t="str">
        <f>Table1[[#This Row],[Bed Type]]</f>
        <v>Voucher</v>
      </c>
      <c r="U403" t="str">
        <f>Table1[[#This Row],[address1]]</f>
        <v>1636 Gold Star Drive Raleigh NC</v>
      </c>
      <c r="V403">
        <f>Table1[[#This Row],[address2]]</f>
        <v>0</v>
      </c>
      <c r="W403" t="str">
        <f>Table1[[#This Row],[city]]</f>
        <v>Raleigh</v>
      </c>
      <c r="X403" t="str">
        <f>Table1[[#This Row],[state]]</f>
        <v>NC</v>
      </c>
      <c r="Y403">
        <f>Table1[[#This Row],[zip]]</f>
        <v>28001</v>
      </c>
      <c r="Z403">
        <f>Table1[[#This Row],[Total Seasonal Beds]]</f>
        <v>0</v>
      </c>
    </row>
    <row r="404" spans="2:26" x14ac:dyDescent="0.35">
      <c r="B404" t="str">
        <f>Table1[[#This Row],[CoC]]</f>
        <v>North Carolina Balance of State CoC</v>
      </c>
      <c r="C404" t="str">
        <f>_xlfn.XLOOKUP(Table2[[#This Row],[HMIS Project ID]],'region ref'!A:A,'region ref'!C:C,"",0)</f>
        <v>Region 01</v>
      </c>
      <c r="D404" t="str">
        <f>_xlfn.XLOOKUP(Table2[[#This Row],[HMIS Project ID]],'region ref'!A:A,'region ref'!B:B,"",0)</f>
        <v>Swain</v>
      </c>
      <c r="E404" t="str">
        <f>Table1[[#This Row],[Organization Name]]</f>
        <v>FEMA/NCEM - Multiple BoS Counties</v>
      </c>
      <c r="F404" t="str">
        <f>Table1[[#This Row],[Project Name]]</f>
        <v>FEMA/NCEM - Swain County - Temporary Shelter Assistance - ES - FEMA</v>
      </c>
      <c r="G404">
        <f>Table1[[#This Row],[HMIS Project ID]]</f>
        <v>20995</v>
      </c>
      <c r="H404" t="str">
        <f>Table1[[#This Row],[Project Type]]</f>
        <v>ES</v>
      </c>
      <c r="I404">
        <f>Table1[[#This Row],[Beds HH w/ Children]]</f>
        <v>0</v>
      </c>
      <c r="J404">
        <f>Table1[[#This Row],[Units HH w/ Children]]</f>
        <v>0</v>
      </c>
      <c r="K404">
        <f>Table1[[#This Row],[Beds HH w/o Children]]</f>
        <v>0</v>
      </c>
      <c r="L404">
        <f>Table1[[#This Row],[Year-Round Beds]]</f>
        <v>0</v>
      </c>
      <c r="M404">
        <f>Table1[[#This Row],[O/V Beds]]</f>
        <v>24</v>
      </c>
      <c r="N404">
        <f>Table1[[#This Row],[Pit Count]]</f>
        <v>24</v>
      </c>
      <c r="O404">
        <f>Table1[[#This Row],[Total Beds]]</f>
        <v>24</v>
      </c>
      <c r="P404" t="str">
        <f>Table1[[#This Row],[HMIS Participating]]</f>
        <v>No</v>
      </c>
      <c r="Q404">
        <f>Table1[[#This Row],[Victim Service Provider]]</f>
        <v>0</v>
      </c>
      <c r="R404" t="str">
        <f>Table1[[#This Row],[Target Population]]</f>
        <v>NA</v>
      </c>
      <c r="S404" t="str">
        <f>Table1[[#This Row],[federalFundingOtherSpecify]]</f>
        <v>FEMA</v>
      </c>
      <c r="T404" t="str">
        <f>Table1[[#This Row],[Bed Type]]</f>
        <v>Voucher</v>
      </c>
      <c r="U404" t="str">
        <f>Table1[[#This Row],[address1]]</f>
        <v>1636 Gold Star Drive Raleigh NC</v>
      </c>
      <c r="V404">
        <f>Table1[[#This Row],[address2]]</f>
        <v>0</v>
      </c>
      <c r="W404" t="str">
        <f>Table1[[#This Row],[city]]</f>
        <v>Raleigh</v>
      </c>
      <c r="X404" t="str">
        <f>Table1[[#This Row],[state]]</f>
        <v>NC</v>
      </c>
      <c r="Y404">
        <f>Table1[[#This Row],[zip]]</f>
        <v>28713</v>
      </c>
      <c r="Z404">
        <f>Table1[[#This Row],[Total Seasonal Beds]]</f>
        <v>0</v>
      </c>
    </row>
    <row r="405" spans="2:26" x14ac:dyDescent="0.35">
      <c r="B405" t="str">
        <f>Table1[[#This Row],[CoC]]</f>
        <v>North Carolina Balance of State CoC</v>
      </c>
      <c r="C405" t="str">
        <f>_xlfn.XLOOKUP(Table2[[#This Row],[HMIS Project ID]],'region ref'!A:A,'region ref'!C:C,"",0)</f>
        <v>Region 02</v>
      </c>
      <c r="D405" t="str">
        <f>_xlfn.XLOOKUP(Table2[[#This Row],[HMIS Project ID]],'region ref'!A:A,'region ref'!B:B,"",0)</f>
        <v>Transylvania</v>
      </c>
      <c r="E405" t="str">
        <f>Table1[[#This Row],[Organization Name]]</f>
        <v>FEMA/NCEM - Multiple BoS Counties</v>
      </c>
      <c r="F405" t="str">
        <f>Table1[[#This Row],[Project Name]]</f>
        <v>FEMA/NCEM - Transylvania County - Temporary Shelter Assistance - ES - FEMA</v>
      </c>
      <c r="G405">
        <f>Table1[[#This Row],[HMIS Project ID]]</f>
        <v>20996</v>
      </c>
      <c r="H405" t="str">
        <f>Table1[[#This Row],[Project Type]]</f>
        <v>ES</v>
      </c>
      <c r="I405">
        <f>Table1[[#This Row],[Beds HH w/ Children]]</f>
        <v>0</v>
      </c>
      <c r="J405">
        <f>Table1[[#This Row],[Units HH w/ Children]]</f>
        <v>0</v>
      </c>
      <c r="K405">
        <f>Table1[[#This Row],[Beds HH w/o Children]]</f>
        <v>0</v>
      </c>
      <c r="L405">
        <f>Table1[[#This Row],[Year-Round Beds]]</f>
        <v>0</v>
      </c>
      <c r="M405">
        <f>Table1[[#This Row],[O/V Beds]]</f>
        <v>43</v>
      </c>
      <c r="N405">
        <f>Table1[[#This Row],[Pit Count]]</f>
        <v>43</v>
      </c>
      <c r="O405">
        <f>Table1[[#This Row],[Total Beds]]</f>
        <v>43</v>
      </c>
      <c r="P405" t="str">
        <f>Table1[[#This Row],[HMIS Participating]]</f>
        <v>No</v>
      </c>
      <c r="Q405">
        <f>Table1[[#This Row],[Victim Service Provider]]</f>
        <v>0</v>
      </c>
      <c r="R405" t="str">
        <f>Table1[[#This Row],[Target Population]]</f>
        <v>NA</v>
      </c>
      <c r="S405" t="str">
        <f>Table1[[#This Row],[federalFundingOtherSpecify]]</f>
        <v>FEMA</v>
      </c>
      <c r="T405" t="str">
        <f>Table1[[#This Row],[Bed Type]]</f>
        <v>Voucher</v>
      </c>
      <c r="U405" t="str">
        <f>Table1[[#This Row],[address1]]</f>
        <v>1636 Gold Star Drive Raleigh NC</v>
      </c>
      <c r="V405">
        <f>Table1[[#This Row],[address2]]</f>
        <v>0</v>
      </c>
      <c r="W405" t="str">
        <f>Table1[[#This Row],[city]]</f>
        <v>Raleigh</v>
      </c>
      <c r="X405" t="str">
        <f>Table1[[#This Row],[state]]</f>
        <v>NC</v>
      </c>
      <c r="Y405">
        <f>Table1[[#This Row],[zip]]</f>
        <v>28712</v>
      </c>
      <c r="Z405">
        <f>Table1[[#This Row],[Total Seasonal Beds]]</f>
        <v>0</v>
      </c>
    </row>
    <row r="406" spans="2:26" x14ac:dyDescent="0.35">
      <c r="B406" t="str">
        <f>Table1[[#This Row],[CoC]]</f>
        <v>North Carolina Balance of State CoC</v>
      </c>
      <c r="C406" t="str">
        <f>_xlfn.XLOOKUP(Table2[[#This Row],[HMIS Project ID]],'region ref'!A:A,'region ref'!C:C,"",0)</f>
        <v>Region 05</v>
      </c>
      <c r="D406" t="str">
        <f>_xlfn.XLOOKUP(Table2[[#This Row],[HMIS Project ID]],'region ref'!A:A,'region ref'!B:B,"",0)</f>
        <v>Union</v>
      </c>
      <c r="E406" t="str">
        <f>Table1[[#This Row],[Organization Name]]</f>
        <v>FEMA/NCEM - Multiple BoS Counties</v>
      </c>
      <c r="F406" t="str">
        <f>Table1[[#This Row],[Project Name]]</f>
        <v>FEMA/NCEM - Union County - Temporary Shelter Assistance - ES - FEMA</v>
      </c>
      <c r="G406">
        <f>Table1[[#This Row],[HMIS Project ID]]</f>
        <v>20997</v>
      </c>
      <c r="H406" t="str">
        <f>Table1[[#This Row],[Project Type]]</f>
        <v>ES</v>
      </c>
      <c r="I406">
        <f>Table1[[#This Row],[Beds HH w/ Children]]</f>
        <v>0</v>
      </c>
      <c r="J406">
        <f>Table1[[#This Row],[Units HH w/ Children]]</f>
        <v>0</v>
      </c>
      <c r="K406">
        <f>Table1[[#This Row],[Beds HH w/o Children]]</f>
        <v>0</v>
      </c>
      <c r="L406">
        <f>Table1[[#This Row],[Year-Round Beds]]</f>
        <v>0</v>
      </c>
      <c r="M406">
        <f>Table1[[#This Row],[O/V Beds]]</f>
        <v>17</v>
      </c>
      <c r="N406">
        <f>Table1[[#This Row],[Pit Count]]</f>
        <v>17</v>
      </c>
      <c r="O406">
        <f>Table1[[#This Row],[Total Beds]]</f>
        <v>17</v>
      </c>
      <c r="P406" t="str">
        <f>Table1[[#This Row],[HMIS Participating]]</f>
        <v>No</v>
      </c>
      <c r="Q406">
        <f>Table1[[#This Row],[Victim Service Provider]]</f>
        <v>0</v>
      </c>
      <c r="R406" t="str">
        <f>Table1[[#This Row],[Target Population]]</f>
        <v>NA</v>
      </c>
      <c r="S406" t="str">
        <f>Table1[[#This Row],[federalFundingOtherSpecify]]</f>
        <v>FEMA</v>
      </c>
      <c r="T406" t="str">
        <f>Table1[[#This Row],[Bed Type]]</f>
        <v>Voucher</v>
      </c>
      <c r="U406" t="str">
        <f>Table1[[#This Row],[address1]]</f>
        <v>1636 Gold Star Drive Raleigh NC</v>
      </c>
      <c r="V406">
        <f>Table1[[#This Row],[address2]]</f>
        <v>0</v>
      </c>
      <c r="W406" t="str">
        <f>Table1[[#This Row],[city]]</f>
        <v>Raleigh</v>
      </c>
      <c r="X406" t="str">
        <f>Table1[[#This Row],[state]]</f>
        <v>NC</v>
      </c>
      <c r="Y406">
        <f>Table1[[#This Row],[zip]]</f>
        <v>28079</v>
      </c>
      <c r="Z406">
        <f>Table1[[#This Row],[Total Seasonal Beds]]</f>
        <v>0</v>
      </c>
    </row>
    <row r="407" spans="2:26" x14ac:dyDescent="0.35">
      <c r="B407" t="str">
        <f>Table1[[#This Row],[CoC]]</f>
        <v>North Carolina Balance of State CoC</v>
      </c>
      <c r="C407" t="str">
        <f>_xlfn.XLOOKUP(Table2[[#This Row],[HMIS Project ID]],'region ref'!A:A,'region ref'!C:C,"",0)</f>
        <v>Region 04</v>
      </c>
      <c r="D407" t="str">
        <f>_xlfn.XLOOKUP(Table2[[#This Row],[HMIS Project ID]],'region ref'!A:A,'region ref'!B:B,"",0)</f>
        <v>Yadkin</v>
      </c>
      <c r="E407" t="str">
        <f>Table1[[#This Row],[Organization Name]]</f>
        <v>FEMA/NCEM - Multiple BoS Counties</v>
      </c>
      <c r="F407" t="str">
        <f>Table1[[#This Row],[Project Name]]</f>
        <v>FEMA/NCEM - Yadkin County - Temporary Shelter Assistance - ES - FEMA</v>
      </c>
      <c r="G407">
        <f>Table1[[#This Row],[HMIS Project ID]]</f>
        <v>20998</v>
      </c>
      <c r="H407" t="str">
        <f>Table1[[#This Row],[Project Type]]</f>
        <v>ES</v>
      </c>
      <c r="I407">
        <f>Table1[[#This Row],[Beds HH w/ Children]]</f>
        <v>0</v>
      </c>
      <c r="J407">
        <f>Table1[[#This Row],[Units HH w/ Children]]</f>
        <v>0</v>
      </c>
      <c r="K407">
        <f>Table1[[#This Row],[Beds HH w/o Children]]</f>
        <v>0</v>
      </c>
      <c r="L407">
        <f>Table1[[#This Row],[Year-Round Beds]]</f>
        <v>0</v>
      </c>
      <c r="M407">
        <f>Table1[[#This Row],[O/V Beds]]</f>
        <v>1</v>
      </c>
      <c r="N407">
        <f>Table1[[#This Row],[Pit Count]]</f>
        <v>1</v>
      </c>
      <c r="O407">
        <f>Table1[[#This Row],[Total Beds]]</f>
        <v>1</v>
      </c>
      <c r="P407" t="str">
        <f>Table1[[#This Row],[HMIS Participating]]</f>
        <v>No</v>
      </c>
      <c r="Q407">
        <f>Table1[[#This Row],[Victim Service Provider]]</f>
        <v>0</v>
      </c>
      <c r="R407" t="str">
        <f>Table1[[#This Row],[Target Population]]</f>
        <v>NA</v>
      </c>
      <c r="S407" t="str">
        <f>Table1[[#This Row],[federalFundingOtherSpecify]]</f>
        <v>FEMA</v>
      </c>
      <c r="T407" t="str">
        <f>Table1[[#This Row],[Bed Type]]</f>
        <v>Voucher</v>
      </c>
      <c r="U407" t="str">
        <f>Table1[[#This Row],[address1]]</f>
        <v>1636 Gold Star Drive Raleigh NC</v>
      </c>
      <c r="V407">
        <f>Table1[[#This Row],[address2]]</f>
        <v>0</v>
      </c>
      <c r="W407" t="str">
        <f>Table1[[#This Row],[city]]</f>
        <v>Raleigh</v>
      </c>
      <c r="X407" t="str">
        <f>Table1[[#This Row],[state]]</f>
        <v>NC</v>
      </c>
      <c r="Y407">
        <f>Table1[[#This Row],[zip]]</f>
        <v>27055</v>
      </c>
      <c r="Z407">
        <f>Table1[[#This Row],[Total Seasonal Beds]]</f>
        <v>0</v>
      </c>
    </row>
    <row r="408" spans="2:26" x14ac:dyDescent="0.35">
      <c r="B408" t="str">
        <f>Table1[[#This Row],[CoC]]</f>
        <v>North Carolina Balance of State CoC</v>
      </c>
      <c r="C408" t="str">
        <f>_xlfn.XLOOKUP(Table2[[#This Row],[HMIS Project ID]],'region ref'!A:A,'region ref'!C:C,"",0)</f>
        <v>Region 12</v>
      </c>
      <c r="D408" t="str">
        <f>_xlfn.XLOOKUP(Table2[[#This Row],[HMIS Project ID]],'region ref'!A:A,'region ref'!B:B,"",0)</f>
        <v>Beaufort</v>
      </c>
      <c r="E408" t="str">
        <f>Table1[[#This Row],[Organization Name]]</f>
        <v>Safe Harbor Rescue Mission - Catawba County</v>
      </c>
      <c r="F408" t="str">
        <f>Table1[[#This Row],[Project Name]]</f>
        <v>Safe Harbor Rescue Mission - Catawba County - Hotel/Motel - ES - Private</v>
      </c>
      <c r="G408">
        <f>Table1[[#This Row],[HMIS Project ID]]</f>
        <v>20999</v>
      </c>
      <c r="H408" t="str">
        <f>Table1[[#This Row],[Project Type]]</f>
        <v>ES</v>
      </c>
      <c r="I408">
        <f>Table1[[#This Row],[Beds HH w/ Children]]</f>
        <v>0</v>
      </c>
      <c r="J408">
        <f>Table1[[#This Row],[Units HH w/ Children]]</f>
        <v>0</v>
      </c>
      <c r="K408">
        <f>Table1[[#This Row],[Beds HH w/o Children]]</f>
        <v>0</v>
      </c>
      <c r="L408">
        <f>Table1[[#This Row],[Year-Round Beds]]</f>
        <v>0</v>
      </c>
      <c r="M408">
        <f>Table1[[#This Row],[O/V Beds]]</f>
        <v>4</v>
      </c>
      <c r="N408">
        <f>Table1[[#This Row],[Pit Count]]</f>
        <v>4</v>
      </c>
      <c r="O408">
        <f>Table1[[#This Row],[Total Beds]]</f>
        <v>4</v>
      </c>
      <c r="P408" t="str">
        <f>Table1[[#This Row],[HMIS Participating]]</f>
        <v>No</v>
      </c>
      <c r="Q408">
        <f>Table1[[#This Row],[Victim Service Provider]]</f>
        <v>0</v>
      </c>
      <c r="R408" t="str">
        <f>Table1[[#This Row],[Target Population]]</f>
        <v>NA</v>
      </c>
      <c r="S408" t="str">
        <f>Table1[[#This Row],[federalFundingOtherSpecify]]</f>
        <v>Local/private</v>
      </c>
      <c r="T408" t="str">
        <f>Table1[[#This Row],[Bed Type]]</f>
        <v>Voucher</v>
      </c>
      <c r="U408" t="str">
        <f>Table1[[#This Row],[address1]]</f>
        <v>112 2nd Ave SE</v>
      </c>
      <c r="V408">
        <f>Table1[[#This Row],[address2]]</f>
        <v>0</v>
      </c>
      <c r="W408" t="str">
        <f>Table1[[#This Row],[city]]</f>
        <v>Hickory</v>
      </c>
      <c r="X408" t="str">
        <f>Table1[[#This Row],[state]]</f>
        <v>NC</v>
      </c>
      <c r="Y408">
        <f>Table1[[#This Row],[zip]]</f>
        <v>28602</v>
      </c>
      <c r="Z408">
        <f>Table1[[#This Row],[Total Seasonal Beds]]</f>
        <v>0</v>
      </c>
    </row>
    <row r="409" spans="2:26" x14ac:dyDescent="0.35">
      <c r="B409" t="str">
        <f>Table1[[#This Row],[CoC]]</f>
        <v>Chapel Hill/Orange County CoC</v>
      </c>
      <c r="C409" t="s">
        <v>24</v>
      </c>
      <c r="D409" t="s">
        <v>26</v>
      </c>
      <c r="E409" t="str">
        <f>Table1[[#This Row],[Organization Name]]</f>
        <v>Inter-Faith Council - Orange County</v>
      </c>
      <c r="F409" t="str">
        <f>Table1[[#This Row],[Project Name]]</f>
        <v>Inter-Faith Council for Social Service - Orange County - HomeStart Singles Shelter - ES - State ESG</v>
      </c>
      <c r="G409">
        <f>Table1[[#This Row],[HMIS Project ID]]</f>
        <v>231</v>
      </c>
      <c r="H409" t="str">
        <f>Table1[[#This Row],[Project Type]]</f>
        <v>ES</v>
      </c>
      <c r="I409">
        <f>Table1[[#This Row],[Beds HH w/ Children]]</f>
        <v>0</v>
      </c>
      <c r="J409">
        <f>Table1[[#This Row],[Units HH w/ Children]]</f>
        <v>0</v>
      </c>
      <c r="K409">
        <f>Table1[[#This Row],[Beds HH w/o Children]]</f>
        <v>14</v>
      </c>
      <c r="L409">
        <f>Table1[[#This Row],[Year-Round Beds]]</f>
        <v>14</v>
      </c>
      <c r="M409">
        <f>Table1[[#This Row],[O/V Beds]]</f>
        <v>0</v>
      </c>
      <c r="N409">
        <f>Table1[[#This Row],[Pit Count]]</f>
        <v>12</v>
      </c>
      <c r="O409">
        <f>Table1[[#This Row],[Total Beds]]</f>
        <v>14</v>
      </c>
      <c r="P409" t="str">
        <f>Table1[[#This Row],[HMIS Participating]]</f>
        <v>Yes</v>
      </c>
      <c r="Q409">
        <f>Table1[[#This Row],[Victim Service Provider]]</f>
        <v>0</v>
      </c>
      <c r="R409" t="str">
        <f>Table1[[#This Row],[Target Population]]</f>
        <v>NA</v>
      </c>
      <c r="S409">
        <f>Table1[[#This Row],[federalFundingOtherSpecify]]</f>
        <v>0</v>
      </c>
      <c r="T409" t="str">
        <f>Table1[[#This Row],[Bed Type]]</f>
        <v>Facility</v>
      </c>
      <c r="U409" t="str">
        <f>Table1[[#This Row],[address1]]</f>
        <v>2505 Homestead Rd</v>
      </c>
      <c r="V409">
        <f>Table1[[#This Row],[address2]]</f>
        <v>0</v>
      </c>
      <c r="W409" t="str">
        <f>Table1[[#This Row],[city]]</f>
        <v>Chapel Hill</v>
      </c>
      <c r="X409" t="str">
        <f>Table1[[#This Row],[state]]</f>
        <v>NC</v>
      </c>
      <c r="Y409">
        <f>Table1[[#This Row],[zip]]</f>
        <v>27516</v>
      </c>
      <c r="Z409">
        <f>Table1[[#This Row],[Total Seasonal Beds]]</f>
        <v>0</v>
      </c>
    </row>
    <row r="410" spans="2:26" x14ac:dyDescent="0.35">
      <c r="B410" t="str">
        <f>Table1[[#This Row],[CoC]]</f>
        <v>Chapel Hill/Orange County CoC</v>
      </c>
      <c r="C410" t="s">
        <v>24</v>
      </c>
      <c r="D410" t="s">
        <v>26</v>
      </c>
      <c r="E410" t="str">
        <f>Table1[[#This Row],[Organization Name]]</f>
        <v>Volunteers of America Carolinas - Orange County</v>
      </c>
      <c r="F410" t="str">
        <f>Table1[[#This Row],[Project Name]]</f>
        <v>VoAC - Orange County - Priority 2 (Orange) RR - SSVF</v>
      </c>
      <c r="G410">
        <f>Table1[[#This Row],[HMIS Project ID]]</f>
        <v>5461</v>
      </c>
      <c r="H410" t="str">
        <f>Table1[[#This Row],[Project Type]]</f>
        <v>RRH</v>
      </c>
      <c r="I410">
        <f>Table1[[#This Row],[Beds HH w/ Children]]</f>
        <v>0</v>
      </c>
      <c r="J410">
        <f>Table1[[#This Row],[Units HH w/ Children]]</f>
        <v>0</v>
      </c>
      <c r="K410">
        <f>Table1[[#This Row],[Beds HH w/o Children]]</f>
        <v>2</v>
      </c>
      <c r="L410">
        <f>Table1[[#This Row],[Year-Round Beds]]</f>
        <v>2</v>
      </c>
      <c r="M410">
        <f>Table1[[#This Row],[O/V Beds]]</f>
        <v>0</v>
      </c>
      <c r="N410">
        <f>Table1[[#This Row],[Pit Count]]</f>
        <v>2</v>
      </c>
      <c r="O410">
        <f>Table1[[#This Row],[Total Beds]]</f>
        <v>2</v>
      </c>
      <c r="P410" t="str">
        <f>Table1[[#This Row],[HMIS Participating]]</f>
        <v>Yes</v>
      </c>
      <c r="Q410">
        <f>Table1[[#This Row],[Victim Service Provider]]</f>
        <v>0</v>
      </c>
      <c r="R410" t="str">
        <f>Table1[[#This Row],[Target Population]]</f>
        <v>NA</v>
      </c>
      <c r="S410">
        <f>Table1[[#This Row],[federalFundingOtherSpecify]]</f>
        <v>0</v>
      </c>
      <c r="T410">
        <f>Table1[[#This Row],[Bed Type]]</f>
        <v>0</v>
      </c>
      <c r="U410" t="str">
        <f>Table1[[#This Row],[address1]]</f>
        <v>3710 University Drive, St#218</v>
      </c>
      <c r="V410">
        <f>Table1[[#This Row],[address2]]</f>
        <v>0</v>
      </c>
      <c r="W410" t="str">
        <f>Table1[[#This Row],[city]]</f>
        <v>Durham</v>
      </c>
      <c r="X410" t="str">
        <f>Table1[[#This Row],[state]]</f>
        <v>NC</v>
      </c>
      <c r="Y410">
        <f>Table1[[#This Row],[zip]]</f>
        <v>27278</v>
      </c>
      <c r="Z410">
        <f>Table1[[#This Row],[Total Seasonal Beds]]</f>
        <v>0</v>
      </c>
    </row>
    <row r="411" spans="2:26" x14ac:dyDescent="0.35">
      <c r="B411" t="str">
        <f>Table1[[#This Row],[CoC]]</f>
        <v>Chapel Hill/Orange County CoC</v>
      </c>
      <c r="C411" t="s">
        <v>24</v>
      </c>
      <c r="D411" t="s">
        <v>26</v>
      </c>
      <c r="E411" t="str">
        <f>Table1[[#This Row],[Organization Name]]</f>
        <v>Inter-Faith Council - Orange County</v>
      </c>
      <c r="F411" t="str">
        <f>Table1[[#This Row],[Project Name]]</f>
        <v>Inter-Faith Council for Social Service - Orange County - Men's Transitional Housing - TH - Private</v>
      </c>
      <c r="G411">
        <f>Table1[[#This Row],[HMIS Project ID]]</f>
        <v>6660</v>
      </c>
      <c r="H411" t="str">
        <f>Table1[[#This Row],[Project Type]]</f>
        <v>TH</v>
      </c>
      <c r="I411">
        <f>Table1[[#This Row],[Beds HH w/ Children]]</f>
        <v>0</v>
      </c>
      <c r="J411">
        <f>Table1[[#This Row],[Units HH w/ Children]]</f>
        <v>0</v>
      </c>
      <c r="K411">
        <f>Table1[[#This Row],[Beds HH w/o Children]]</f>
        <v>52</v>
      </c>
      <c r="L411">
        <f>Table1[[#This Row],[Year-Round Beds]]</f>
        <v>52</v>
      </c>
      <c r="M411">
        <f>Table1[[#This Row],[O/V Beds]]</f>
        <v>0</v>
      </c>
      <c r="N411">
        <f>Table1[[#This Row],[Pit Count]]</f>
        <v>47</v>
      </c>
      <c r="O411">
        <f>Table1[[#This Row],[Total Beds]]</f>
        <v>52</v>
      </c>
      <c r="P411" t="str">
        <f>Table1[[#This Row],[HMIS Participating]]</f>
        <v>Yes</v>
      </c>
      <c r="Q411">
        <f>Table1[[#This Row],[Victim Service Provider]]</f>
        <v>0</v>
      </c>
      <c r="R411" t="str">
        <f>Table1[[#This Row],[Target Population]]</f>
        <v>NA</v>
      </c>
      <c r="S411" t="str">
        <f>Table1[[#This Row],[federalFundingOtherSpecify]]</f>
        <v>Private and local funding</v>
      </c>
      <c r="T411">
        <f>Table1[[#This Row],[Bed Type]]</f>
        <v>0</v>
      </c>
      <c r="U411" t="str">
        <f>Table1[[#This Row],[address1]]</f>
        <v>1315 Martin Luther King Jr Blvd</v>
      </c>
      <c r="V411">
        <f>Table1[[#This Row],[address2]]</f>
        <v>0</v>
      </c>
      <c r="W411" t="str">
        <f>Table1[[#This Row],[city]]</f>
        <v>Chapel Hill</v>
      </c>
      <c r="X411" t="str">
        <f>Table1[[#This Row],[state]]</f>
        <v>NC</v>
      </c>
      <c r="Y411">
        <f>Table1[[#This Row],[zip]]</f>
        <v>27514</v>
      </c>
      <c r="Z411">
        <f>Table1[[#This Row],[Total Seasonal Beds]]</f>
        <v>0</v>
      </c>
    </row>
    <row r="412" spans="2:26" x14ac:dyDescent="0.35">
      <c r="B412" t="str">
        <f>Table1[[#This Row],[CoC]]</f>
        <v>Chapel Hill/Orange County CoC</v>
      </c>
      <c r="C412" t="s">
        <v>24</v>
      </c>
      <c r="D412" t="s">
        <v>26</v>
      </c>
      <c r="E412" t="str">
        <f>Table1[[#This Row],[Organization Name]]</f>
        <v>Inter-Faith Council - Orange County</v>
      </c>
      <c r="F412" t="str">
        <f>Table1[[#This Row],[Project Name]]</f>
        <v>Inter-Faith Council for Social Service - Orange County - Men's Cold Weather Cots  - ES - Private</v>
      </c>
      <c r="G412">
        <f>Table1[[#This Row],[HMIS Project ID]]</f>
        <v>6954</v>
      </c>
      <c r="H412" t="str">
        <f>Table1[[#This Row],[Project Type]]</f>
        <v>ES</v>
      </c>
      <c r="I412">
        <f>Table1[[#This Row],[Beds HH w/ Children]]</f>
        <v>0</v>
      </c>
      <c r="J412">
        <f>Table1[[#This Row],[Units HH w/ Children]]</f>
        <v>0</v>
      </c>
      <c r="K412">
        <f>Table1[[#This Row],[Beds HH w/o Children]]</f>
        <v>0</v>
      </c>
      <c r="L412">
        <f>Table1[[#This Row],[Year-Round Beds]]</f>
        <v>0</v>
      </c>
      <c r="M412">
        <f>Table1[[#This Row],[O/V Beds]]</f>
        <v>0</v>
      </c>
      <c r="N412">
        <f>Table1[[#This Row],[Pit Count]]</f>
        <v>15</v>
      </c>
      <c r="O412">
        <f>Table1[[#This Row],[Total Beds]]</f>
        <v>17</v>
      </c>
      <c r="P412" t="str">
        <f>Table1[[#This Row],[HMIS Participating]]</f>
        <v>Yes</v>
      </c>
      <c r="Q412">
        <f>Table1[[#This Row],[Victim Service Provider]]</f>
        <v>0</v>
      </c>
      <c r="R412" t="str">
        <f>Table1[[#This Row],[Target Population]]</f>
        <v>NA</v>
      </c>
      <c r="S412">
        <f>Table1[[#This Row],[federalFundingOtherSpecify]]</f>
        <v>0</v>
      </c>
      <c r="T412" t="str">
        <f>Table1[[#This Row],[Bed Type]]</f>
        <v>Facility</v>
      </c>
      <c r="U412" t="str">
        <f>Table1[[#This Row],[address1]]</f>
        <v>1315 Martin Luther King Jr Blvd</v>
      </c>
      <c r="V412">
        <f>Table1[[#This Row],[address2]]</f>
        <v>0</v>
      </c>
      <c r="W412" t="str">
        <f>Table1[[#This Row],[city]]</f>
        <v>Chapel Hill</v>
      </c>
      <c r="X412" t="str">
        <f>Table1[[#This Row],[state]]</f>
        <v>NC</v>
      </c>
      <c r="Y412">
        <f>Table1[[#This Row],[zip]]</f>
        <v>27514</v>
      </c>
      <c r="Z412">
        <f>Table1[[#This Row],[Total Seasonal Beds]]</f>
        <v>17</v>
      </c>
    </row>
    <row r="413" spans="2:26" x14ac:dyDescent="0.35">
      <c r="B413" t="str">
        <f>Table1[[#This Row],[CoC]]</f>
        <v>Chapel Hill/Orange County CoC</v>
      </c>
      <c r="C413" t="s">
        <v>24</v>
      </c>
      <c r="D413" t="s">
        <v>26</v>
      </c>
      <c r="E413" t="str">
        <f>Table1[[#This Row],[Organization Name]]</f>
        <v>Inter-Faith Council - Orange County</v>
      </c>
      <c r="F413" t="str">
        <f>Table1[[#This Row],[Project Name]]</f>
        <v>Inter-Faith Council - Orange County - HomeStart Family Shelter - ES - State ESG</v>
      </c>
      <c r="G413">
        <f>Table1[[#This Row],[HMIS Project ID]]</f>
        <v>7084</v>
      </c>
      <c r="H413" t="str">
        <f>Table1[[#This Row],[Project Type]]</f>
        <v>ES</v>
      </c>
      <c r="I413">
        <f>Table1[[#This Row],[Beds HH w/ Children]]</f>
        <v>28</v>
      </c>
      <c r="J413">
        <f>Table1[[#This Row],[Units HH w/ Children]]</f>
        <v>8</v>
      </c>
      <c r="K413">
        <f>Table1[[#This Row],[Beds HH w/o Children]]</f>
        <v>4</v>
      </c>
      <c r="L413">
        <f>Table1[[#This Row],[Year-Round Beds]]</f>
        <v>32</v>
      </c>
      <c r="M413">
        <f>Table1[[#This Row],[O/V Beds]]</f>
        <v>0</v>
      </c>
      <c r="N413">
        <f>Table1[[#This Row],[Pit Count]]</f>
        <v>12</v>
      </c>
      <c r="O413">
        <f>Table1[[#This Row],[Total Beds]]</f>
        <v>32</v>
      </c>
      <c r="P413" t="str">
        <f>Table1[[#This Row],[HMIS Participating]]</f>
        <v>Yes</v>
      </c>
      <c r="Q413">
        <f>Table1[[#This Row],[Victim Service Provider]]</f>
        <v>0</v>
      </c>
      <c r="R413" t="str">
        <f>Table1[[#This Row],[Target Population]]</f>
        <v>NA</v>
      </c>
      <c r="S413">
        <f>Table1[[#This Row],[federalFundingOtherSpecify]]</f>
        <v>0</v>
      </c>
      <c r="T413" t="str">
        <f>Table1[[#This Row],[Bed Type]]</f>
        <v>Facility</v>
      </c>
      <c r="U413" t="str">
        <f>Table1[[#This Row],[address1]]</f>
        <v>2505 Homestead Rd</v>
      </c>
      <c r="V413">
        <f>Table1[[#This Row],[address2]]</f>
        <v>0</v>
      </c>
      <c r="W413" t="str">
        <f>Table1[[#This Row],[city]]</f>
        <v>Chapel Hill</v>
      </c>
      <c r="X413" t="str">
        <f>Table1[[#This Row],[state]]</f>
        <v>NC</v>
      </c>
      <c r="Y413">
        <f>Table1[[#This Row],[zip]]</f>
        <v>27516</v>
      </c>
      <c r="Z413">
        <f>Table1[[#This Row],[Total Seasonal Beds]]</f>
        <v>0</v>
      </c>
    </row>
    <row r="414" spans="2:26" x14ac:dyDescent="0.35">
      <c r="B414" t="str">
        <f>Table1[[#This Row],[CoC]]</f>
        <v>Chapel Hill/Orange County CoC</v>
      </c>
      <c r="C414" t="s">
        <v>24</v>
      </c>
      <c r="D414" t="s">
        <v>26</v>
      </c>
      <c r="E414" t="str">
        <f>Table1[[#This Row],[Organization Name]]</f>
        <v>Inter-Faith Council - Orange County</v>
      </c>
      <c r="F414" t="str">
        <f>Table1[[#This Row],[Project Name]]</f>
        <v>Inter-Faith Council for Social Service - Orange County - Permanent Supportive Housing - PSH - HUD</v>
      </c>
      <c r="G414">
        <f>Table1[[#This Row],[HMIS Project ID]]</f>
        <v>7251</v>
      </c>
      <c r="H414" t="str">
        <f>Table1[[#This Row],[Project Type]]</f>
        <v>PSH</v>
      </c>
      <c r="I414">
        <f>Table1[[#This Row],[Beds HH w/ Children]]</f>
        <v>11</v>
      </c>
      <c r="J414">
        <f>Table1[[#This Row],[Units HH w/ Children]]</f>
        <v>3</v>
      </c>
      <c r="K414">
        <f>Table1[[#This Row],[Beds HH w/o Children]]</f>
        <v>18</v>
      </c>
      <c r="L414">
        <f>Table1[[#This Row],[Year-Round Beds]]</f>
        <v>29</v>
      </c>
      <c r="M414">
        <f>Table1[[#This Row],[O/V Beds]]</f>
        <v>0</v>
      </c>
      <c r="N414">
        <f>Table1[[#This Row],[Pit Count]]</f>
        <v>29</v>
      </c>
      <c r="O414">
        <f>Table1[[#This Row],[Total Beds]]</f>
        <v>29</v>
      </c>
      <c r="P414" t="str">
        <f>Table1[[#This Row],[HMIS Participating]]</f>
        <v>Yes</v>
      </c>
      <c r="Q414">
        <f>Table1[[#This Row],[Victim Service Provider]]</f>
        <v>0</v>
      </c>
      <c r="R414" t="str">
        <f>Table1[[#This Row],[Target Population]]</f>
        <v>NA</v>
      </c>
      <c r="S414">
        <f>Table1[[#This Row],[federalFundingOtherSpecify]]</f>
        <v>0</v>
      </c>
      <c r="T414">
        <f>Table1[[#This Row],[Bed Type]]</f>
        <v>0</v>
      </c>
      <c r="U414" t="str">
        <f>Table1[[#This Row],[address1]]</f>
        <v>110 W. Main Street</v>
      </c>
      <c r="V414">
        <f>Table1[[#This Row],[address2]]</f>
        <v>0</v>
      </c>
      <c r="W414" t="str">
        <f>Table1[[#This Row],[city]]</f>
        <v>Carrboro</v>
      </c>
      <c r="X414" t="str">
        <f>Table1[[#This Row],[state]]</f>
        <v>NC</v>
      </c>
      <c r="Y414">
        <f>Table1[[#This Row],[zip]]</f>
        <v>27510</v>
      </c>
      <c r="Z414">
        <f>Table1[[#This Row],[Total Seasonal Beds]]</f>
        <v>0</v>
      </c>
    </row>
    <row r="415" spans="2:26" x14ac:dyDescent="0.35">
      <c r="B415" t="str">
        <f>Table1[[#This Row],[CoC]]</f>
        <v>Chapel Hill/Orange County CoC</v>
      </c>
      <c r="C415" t="s">
        <v>24</v>
      </c>
      <c r="D415" t="s">
        <v>26</v>
      </c>
      <c r="E415" t="str">
        <f>Table1[[#This Row],[Organization Name]]</f>
        <v>Inter-Faith Council - Orange County</v>
      </c>
      <c r="F415" t="str">
        <f>Table1[[#This Row],[Project Name]]</f>
        <v>Inter-Faith Council - Orange County - HomeStart Singles Cold Weather Cots - ES - State ESG</v>
      </c>
      <c r="G415">
        <f>Table1[[#This Row],[HMIS Project ID]]</f>
        <v>7254</v>
      </c>
      <c r="H415" t="str">
        <f>Table1[[#This Row],[Project Type]]</f>
        <v>ES</v>
      </c>
      <c r="I415">
        <f>Table1[[#This Row],[Beds HH w/ Children]]</f>
        <v>0</v>
      </c>
      <c r="J415">
        <f>Table1[[#This Row],[Units HH w/ Children]]</f>
        <v>0</v>
      </c>
      <c r="K415">
        <f>Table1[[#This Row],[Beds HH w/o Children]]</f>
        <v>0</v>
      </c>
      <c r="L415">
        <f>Table1[[#This Row],[Year-Round Beds]]</f>
        <v>0</v>
      </c>
      <c r="M415">
        <f>Table1[[#This Row],[O/V Beds]]</f>
        <v>0</v>
      </c>
      <c r="N415">
        <f>Table1[[#This Row],[Pit Count]]</f>
        <v>3</v>
      </c>
      <c r="O415">
        <f>Table1[[#This Row],[Total Beds]]</f>
        <v>3</v>
      </c>
      <c r="P415" t="str">
        <f>Table1[[#This Row],[HMIS Participating]]</f>
        <v>Yes</v>
      </c>
      <c r="Q415">
        <f>Table1[[#This Row],[Victim Service Provider]]</f>
        <v>0</v>
      </c>
      <c r="R415" t="str">
        <f>Table1[[#This Row],[Target Population]]</f>
        <v>NA</v>
      </c>
      <c r="S415">
        <f>Table1[[#This Row],[federalFundingOtherSpecify]]</f>
        <v>0</v>
      </c>
      <c r="T415" t="str">
        <f>Table1[[#This Row],[Bed Type]]</f>
        <v>Facility</v>
      </c>
      <c r="U415" t="str">
        <f>Table1[[#This Row],[address1]]</f>
        <v>2505 Homestead Rd</v>
      </c>
      <c r="V415">
        <f>Table1[[#This Row],[address2]]</f>
        <v>0</v>
      </c>
      <c r="W415" t="str">
        <f>Table1[[#This Row],[city]]</f>
        <v>Chapel Hill</v>
      </c>
      <c r="X415" t="str">
        <f>Table1[[#This Row],[state]]</f>
        <v>NC</v>
      </c>
      <c r="Y415">
        <f>Table1[[#This Row],[zip]]</f>
        <v>27516</v>
      </c>
      <c r="Z415">
        <f>Table1[[#This Row],[Total Seasonal Beds]]</f>
        <v>3</v>
      </c>
    </row>
    <row r="416" spans="2:26" x14ac:dyDescent="0.35">
      <c r="B416" t="str">
        <f>Table1[[#This Row],[CoC]]</f>
        <v>Chapel Hill/Orange County CoC</v>
      </c>
      <c r="C416" t="s">
        <v>24</v>
      </c>
      <c r="D416" t="s">
        <v>26</v>
      </c>
      <c r="E416" t="str">
        <f>Table1[[#This Row],[Organization Name]]</f>
        <v>Orange County Housing Department - Orange County</v>
      </c>
      <c r="F416" t="str">
        <f>Table1[[#This Row],[Project Name]]</f>
        <v>Orange County Housing Department - Orange County - RRH - State ESG</v>
      </c>
      <c r="G416">
        <f>Table1[[#This Row],[HMIS Project ID]]</f>
        <v>20367</v>
      </c>
      <c r="H416" t="str">
        <f>Table1[[#This Row],[Project Type]]</f>
        <v>RRH</v>
      </c>
      <c r="I416">
        <f>Table1[[#This Row],[Beds HH w/ Children]]</f>
        <v>4</v>
      </c>
      <c r="J416">
        <f>Table1[[#This Row],[Units HH w/ Children]]</f>
        <v>1</v>
      </c>
      <c r="K416">
        <f>Table1[[#This Row],[Beds HH w/o Children]]</f>
        <v>3</v>
      </c>
      <c r="L416">
        <f>Table1[[#This Row],[Year-Round Beds]]</f>
        <v>7</v>
      </c>
      <c r="M416">
        <f>Table1[[#This Row],[O/V Beds]]</f>
        <v>0</v>
      </c>
      <c r="N416">
        <f>Table1[[#This Row],[Pit Count]]</f>
        <v>7</v>
      </c>
      <c r="O416">
        <f>Table1[[#This Row],[Total Beds]]</f>
        <v>7</v>
      </c>
      <c r="P416" t="str">
        <f>Table1[[#This Row],[HMIS Participating]]</f>
        <v>Yes</v>
      </c>
      <c r="Q416">
        <f>Table1[[#This Row],[Victim Service Provider]]</f>
        <v>0</v>
      </c>
      <c r="R416" t="str">
        <f>Table1[[#This Row],[Target Population]]</f>
        <v>NA</v>
      </c>
      <c r="S416">
        <f>Table1[[#This Row],[federalFundingOtherSpecify]]</f>
        <v>0</v>
      </c>
      <c r="T416">
        <f>Table1[[#This Row],[Bed Type]]</f>
        <v>0</v>
      </c>
      <c r="U416" t="str">
        <f>Table1[[#This Row],[address1]]</f>
        <v>300 West Tryon St</v>
      </c>
      <c r="V416">
        <f>Table1[[#This Row],[address2]]</f>
        <v>0</v>
      </c>
      <c r="W416" t="str">
        <f>Table1[[#This Row],[city]]</f>
        <v>Hillsborough</v>
      </c>
      <c r="X416" t="str">
        <f>Table1[[#This Row],[state]]</f>
        <v>NC</v>
      </c>
      <c r="Y416">
        <f>Table1[[#This Row],[zip]]</f>
        <v>27514</v>
      </c>
      <c r="Z416">
        <f>Table1[[#This Row],[Total Seasonal Beds]]</f>
        <v>0</v>
      </c>
    </row>
    <row r="417" spans="2:26" x14ac:dyDescent="0.35">
      <c r="B417" t="str">
        <f>Table1[[#This Row],[CoC]]</f>
        <v>Chapel Hill/Orange County CoC</v>
      </c>
      <c r="C417" t="s">
        <v>24</v>
      </c>
      <c r="D417" t="s">
        <v>26</v>
      </c>
      <c r="E417" t="str">
        <f>Table1[[#This Row],[Organization Name]]</f>
        <v>Orange County Housing Authority - Orange County</v>
      </c>
      <c r="F417" t="str">
        <f>Table1[[#This Row],[Project Name]]</f>
        <v>Orange County Housing Authority - Orange County - EHV - PH - HUD</v>
      </c>
      <c r="G417">
        <f>Table1[[#This Row],[HMIS Project ID]]</f>
        <v>20415</v>
      </c>
      <c r="H417" t="str">
        <f>Table1[[#This Row],[Project Type]]</f>
        <v>OPH</v>
      </c>
      <c r="I417">
        <f>Table1[[#This Row],[Beds HH w/ Children]]</f>
        <v>0</v>
      </c>
      <c r="J417">
        <f>Table1[[#This Row],[Units HH w/ Children]]</f>
        <v>0</v>
      </c>
      <c r="K417">
        <f>Table1[[#This Row],[Beds HH w/o Children]]</f>
        <v>16</v>
      </c>
      <c r="L417">
        <f>Table1[[#This Row],[Year-Round Beds]]</f>
        <v>16</v>
      </c>
      <c r="M417">
        <f>Table1[[#This Row],[O/V Beds]]</f>
        <v>0</v>
      </c>
      <c r="N417">
        <f>Table1[[#This Row],[Pit Count]]</f>
        <v>15</v>
      </c>
      <c r="O417">
        <f>Table1[[#This Row],[Total Beds]]</f>
        <v>16</v>
      </c>
      <c r="P417" t="str">
        <f>Table1[[#This Row],[HMIS Participating]]</f>
        <v>No</v>
      </c>
      <c r="Q417">
        <f>Table1[[#This Row],[Victim Service Provider]]</f>
        <v>0</v>
      </c>
      <c r="R417" t="str">
        <f>Table1[[#This Row],[Target Population]]</f>
        <v>NA</v>
      </c>
      <c r="S417">
        <f>Table1[[#This Row],[federalFundingOtherSpecify]]</f>
        <v>0</v>
      </c>
      <c r="T417">
        <f>Table1[[#This Row],[Bed Type]]</f>
        <v>0</v>
      </c>
      <c r="U417" t="str">
        <f>Table1[[#This Row],[address1]]</f>
        <v>140 west barbee chapel road</v>
      </c>
      <c r="V417">
        <f>Table1[[#This Row],[address2]]</f>
        <v>0</v>
      </c>
      <c r="W417" t="str">
        <f>Table1[[#This Row],[city]]</f>
        <v>Chapel Hill</v>
      </c>
      <c r="X417" t="str">
        <f>Table1[[#This Row],[state]]</f>
        <v>NC</v>
      </c>
      <c r="Y417">
        <f>Table1[[#This Row],[zip]]</f>
        <v>27517</v>
      </c>
      <c r="Z417">
        <f>Table1[[#This Row],[Total Seasonal Beds]]</f>
        <v>0</v>
      </c>
    </row>
    <row r="418" spans="2:26" x14ac:dyDescent="0.35">
      <c r="B418" t="str">
        <f>Table1[[#This Row],[CoC]]</f>
        <v>Chapel Hill/Orange County CoC</v>
      </c>
      <c r="C418" t="s">
        <v>24</v>
      </c>
      <c r="D418" t="s">
        <v>26</v>
      </c>
      <c r="E418" t="str">
        <f>Table1[[#This Row],[Organization Name]]</f>
        <v>Orange County Housing Authority - Orange County</v>
      </c>
      <c r="F418" t="str">
        <f>Table1[[#This Row],[Project Name]]</f>
        <v>Orange County Housing Authority - Orange County - Housing Choice Vouchers - PH - HUD</v>
      </c>
      <c r="G418">
        <f>Table1[[#This Row],[HMIS Project ID]]</f>
        <v>20505</v>
      </c>
      <c r="H418" t="str">
        <f>Table1[[#This Row],[Project Type]]</f>
        <v>OPH</v>
      </c>
      <c r="I418">
        <f>Table1[[#This Row],[Beds HH w/ Children]]</f>
        <v>0</v>
      </c>
      <c r="J418">
        <f>Table1[[#This Row],[Units HH w/ Children]]</f>
        <v>0</v>
      </c>
      <c r="K418">
        <f>Table1[[#This Row],[Beds HH w/o Children]]</f>
        <v>404</v>
      </c>
      <c r="L418">
        <f>Table1[[#This Row],[Year-Round Beds]]</f>
        <v>404</v>
      </c>
      <c r="M418">
        <f>Table1[[#This Row],[O/V Beds]]</f>
        <v>0</v>
      </c>
      <c r="N418">
        <f>Table1[[#This Row],[Pit Count]]</f>
        <v>310</v>
      </c>
      <c r="O418">
        <f>Table1[[#This Row],[Total Beds]]</f>
        <v>404</v>
      </c>
      <c r="P418" t="str">
        <f>Table1[[#This Row],[HMIS Participating]]</f>
        <v>No</v>
      </c>
      <c r="Q418">
        <f>Table1[[#This Row],[Victim Service Provider]]</f>
        <v>0</v>
      </c>
      <c r="R418" t="str">
        <f>Table1[[#This Row],[Target Population]]</f>
        <v>NA</v>
      </c>
      <c r="S418">
        <f>Table1[[#This Row],[federalFundingOtherSpecify]]</f>
        <v>0</v>
      </c>
      <c r="T418">
        <f>Table1[[#This Row],[Bed Type]]</f>
        <v>0</v>
      </c>
      <c r="U418">
        <f>Table1[[#This Row],[address1]]</f>
        <v>0</v>
      </c>
      <c r="V418">
        <f>Table1[[#This Row],[address2]]</f>
        <v>0</v>
      </c>
      <c r="W418" t="str">
        <f>Table1[[#This Row],[city]]</f>
        <v>Chapel Hill</v>
      </c>
      <c r="X418" t="str">
        <f>Table1[[#This Row],[state]]</f>
        <v>NC</v>
      </c>
      <c r="Y418">
        <f>Table1[[#This Row],[zip]]</f>
        <v>27514</v>
      </c>
      <c r="Z418">
        <f>Table1[[#This Row],[Total Seasonal Beds]]</f>
        <v>0</v>
      </c>
    </row>
    <row r="419" spans="2:26" x14ac:dyDescent="0.35">
      <c r="B419" t="str">
        <f>Table1[[#This Row],[CoC]]</f>
        <v>Chapel Hill/Orange County CoC</v>
      </c>
      <c r="C419" t="s">
        <v>24</v>
      </c>
      <c r="D419" t="s">
        <v>26</v>
      </c>
      <c r="E419" t="str">
        <f>Table1[[#This Row],[Organization Name]]</f>
        <v>Orange County Housing Department - Orange County</v>
      </c>
      <c r="F419" t="str">
        <f>Table1[[#This Row],[Project Name]]</f>
        <v>Orange County Housing Department - Orange County - RRH - HUD</v>
      </c>
      <c r="G419">
        <f>Table1[[#This Row],[HMIS Project ID]]</f>
        <v>20545</v>
      </c>
      <c r="H419" t="str">
        <f>Table1[[#This Row],[Project Type]]</f>
        <v>RRH</v>
      </c>
      <c r="I419">
        <f>Table1[[#This Row],[Beds HH w/ Children]]</f>
        <v>0</v>
      </c>
      <c r="J419">
        <f>Table1[[#This Row],[Units HH w/ Children]]</f>
        <v>0</v>
      </c>
      <c r="K419">
        <f>Table1[[#This Row],[Beds HH w/o Children]]</f>
        <v>5</v>
      </c>
      <c r="L419">
        <f>Table1[[#This Row],[Year-Round Beds]]</f>
        <v>5</v>
      </c>
      <c r="M419">
        <f>Table1[[#This Row],[O/V Beds]]</f>
        <v>0</v>
      </c>
      <c r="N419">
        <f>Table1[[#This Row],[Pit Count]]</f>
        <v>5</v>
      </c>
      <c r="O419">
        <f>Table1[[#This Row],[Total Beds]]</f>
        <v>5</v>
      </c>
      <c r="P419" t="str">
        <f>Table1[[#This Row],[HMIS Participating]]</f>
        <v>Yes</v>
      </c>
      <c r="Q419">
        <f>Table1[[#This Row],[Victim Service Provider]]</f>
        <v>0</v>
      </c>
      <c r="R419" t="str">
        <f>Table1[[#This Row],[Target Population]]</f>
        <v>NA</v>
      </c>
      <c r="S419">
        <f>Table1[[#This Row],[federalFundingOtherSpecify]]</f>
        <v>0</v>
      </c>
      <c r="T419">
        <f>Table1[[#This Row],[Bed Type]]</f>
        <v>0</v>
      </c>
      <c r="U419" t="str">
        <f>Table1[[#This Row],[address1]]</f>
        <v>300 West Tryon St</v>
      </c>
      <c r="V419">
        <f>Table1[[#This Row],[address2]]</f>
        <v>0</v>
      </c>
      <c r="W419" t="str">
        <f>Table1[[#This Row],[city]]</f>
        <v>Hillsborough</v>
      </c>
      <c r="X419" t="str">
        <f>Table1[[#This Row],[state]]</f>
        <v>NC</v>
      </c>
      <c r="Y419">
        <f>Table1[[#This Row],[zip]]</f>
        <v>27514</v>
      </c>
      <c r="Z419">
        <f>Table1[[#This Row],[Total Seasonal Beds]]</f>
        <v>0</v>
      </c>
    </row>
    <row r="420" spans="2:26" x14ac:dyDescent="0.35">
      <c r="B420" t="str">
        <f>Table1[[#This Row],[CoC]]</f>
        <v>Chapel Hill/Orange County CoC</v>
      </c>
      <c r="C420" t="s">
        <v>24</v>
      </c>
      <c r="D420" t="s">
        <v>26</v>
      </c>
      <c r="E420" t="str">
        <f>Table1[[#This Row],[Organization Name]]</f>
        <v>Durham Community Development Department - Orange County</v>
      </c>
      <c r="F420" t="str">
        <f>Table1[[#This Row],[Project Name]]</f>
        <v>Durham Community Development Department - Orange County - TBRA - PSH - HOPWA</v>
      </c>
      <c r="G420">
        <f>Table1[[#This Row],[HMIS Project ID]]</f>
        <v>20619</v>
      </c>
      <c r="H420" t="str">
        <f>Table1[[#This Row],[Project Type]]</f>
        <v>PSH</v>
      </c>
      <c r="I420">
        <f>Table1[[#This Row],[Beds HH w/ Children]]</f>
        <v>0</v>
      </c>
      <c r="J420">
        <f>Table1[[#This Row],[Units HH w/ Children]]</f>
        <v>0</v>
      </c>
      <c r="K420">
        <f>Table1[[#This Row],[Beds HH w/o Children]]</f>
        <v>1</v>
      </c>
      <c r="L420">
        <f>Table1[[#This Row],[Year-Round Beds]]</f>
        <v>1</v>
      </c>
      <c r="M420">
        <f>Table1[[#This Row],[O/V Beds]]</f>
        <v>0</v>
      </c>
      <c r="N420">
        <f>Table1[[#This Row],[Pit Count]]</f>
        <v>1</v>
      </c>
      <c r="O420">
        <f>Table1[[#This Row],[Total Beds]]</f>
        <v>1</v>
      </c>
      <c r="P420" t="str">
        <f>Table1[[#This Row],[HMIS Participating]]</f>
        <v>Yes</v>
      </c>
      <c r="Q420">
        <f>Table1[[#This Row],[Victim Service Provider]]</f>
        <v>0</v>
      </c>
      <c r="R420" t="str">
        <f>Table1[[#This Row],[Target Population]]</f>
        <v>HIV</v>
      </c>
      <c r="S420">
        <f>Table1[[#This Row],[federalFundingOtherSpecify]]</f>
        <v>0</v>
      </c>
      <c r="T420">
        <f>Table1[[#This Row],[Bed Type]]</f>
        <v>0</v>
      </c>
      <c r="U420" t="str">
        <f>Table1[[#This Row],[address1]]</f>
        <v>1401 Ross Ave</v>
      </c>
      <c r="V420">
        <f>Table1[[#This Row],[address2]]</f>
        <v>0</v>
      </c>
      <c r="W420" t="str">
        <f>Table1[[#This Row],[city]]</f>
        <v>Siler City</v>
      </c>
      <c r="X420" t="str">
        <f>Table1[[#This Row],[state]]</f>
        <v>NC</v>
      </c>
      <c r="Y420">
        <f>Table1[[#This Row],[zip]]</f>
        <v>27515</v>
      </c>
      <c r="Z420">
        <f>Table1[[#This Row],[Total Seasonal Beds]]</f>
        <v>0</v>
      </c>
    </row>
    <row r="421" spans="2:26" x14ac:dyDescent="0.35">
      <c r="B421" t="str">
        <f>Table1[[#This Row],[CoC]]</f>
        <v>Chapel Hill/Orange County CoC</v>
      </c>
      <c r="C421" t="s">
        <v>24</v>
      </c>
      <c r="D421" t="s">
        <v>26</v>
      </c>
      <c r="E421" t="str">
        <f>Table1[[#This Row],[Organization Name]]</f>
        <v>Orange County Housing Department - Orange County</v>
      </c>
      <c r="F421" t="str">
        <f>Table1[[#This Row],[Project Name]]</f>
        <v>Orange County Housing Department - Orange County - RRH Transfer Grant - CoC</v>
      </c>
      <c r="G421">
        <f>Table1[[#This Row],[HMIS Project ID]]</f>
        <v>20752</v>
      </c>
      <c r="H421" t="str">
        <f>Table1[[#This Row],[Project Type]]</f>
        <v>RRH</v>
      </c>
      <c r="I421">
        <f>Table1[[#This Row],[Beds HH w/ Children]]</f>
        <v>2</v>
      </c>
      <c r="J421">
        <f>Table1[[#This Row],[Units HH w/ Children]]</f>
        <v>1</v>
      </c>
      <c r="K421">
        <f>Table1[[#This Row],[Beds HH w/o Children]]</f>
        <v>4</v>
      </c>
      <c r="L421">
        <f>Table1[[#This Row],[Year-Round Beds]]</f>
        <v>6</v>
      </c>
      <c r="M421">
        <f>Table1[[#This Row],[O/V Beds]]</f>
        <v>0</v>
      </c>
      <c r="N421">
        <f>Table1[[#This Row],[Pit Count]]</f>
        <v>6</v>
      </c>
      <c r="O421">
        <f>Table1[[#This Row],[Total Beds]]</f>
        <v>6</v>
      </c>
      <c r="P421" t="str">
        <f>Table1[[#This Row],[HMIS Participating]]</f>
        <v>Yes</v>
      </c>
      <c r="Q421">
        <f>Table1[[#This Row],[Victim Service Provider]]</f>
        <v>0</v>
      </c>
      <c r="R421" t="str">
        <f>Table1[[#This Row],[Target Population]]</f>
        <v>DV</v>
      </c>
      <c r="S421">
        <f>Table1[[#This Row],[federalFundingOtherSpecify]]</f>
        <v>0</v>
      </c>
      <c r="T421">
        <f>Table1[[#This Row],[Bed Type]]</f>
        <v>0</v>
      </c>
      <c r="U421" t="str">
        <f>Table1[[#This Row],[address1]]</f>
        <v>300 West Tryon St</v>
      </c>
      <c r="V421">
        <f>Table1[[#This Row],[address2]]</f>
        <v>0</v>
      </c>
      <c r="W421" t="str">
        <f>Table1[[#This Row],[city]]</f>
        <v>Hillsborough</v>
      </c>
      <c r="X421" t="str">
        <f>Table1[[#This Row],[state]]</f>
        <v>NC</v>
      </c>
      <c r="Y421">
        <f>Table1[[#This Row],[zip]]</f>
        <v>27514</v>
      </c>
      <c r="Z421">
        <f>Table1[[#This Row],[Total Seasonal Beds]]</f>
        <v>0</v>
      </c>
    </row>
    <row r="422" spans="2:26" x14ac:dyDescent="0.35">
      <c r="B422" t="str">
        <f>Table1[[#This Row],[CoC]]</f>
        <v>Chapel Hill/Orange County CoC</v>
      </c>
      <c r="C422" t="s">
        <v>24</v>
      </c>
      <c r="D422" t="s">
        <v>26</v>
      </c>
      <c r="E422" t="str">
        <f>Table1[[#This Row],[Organization Name]]</f>
        <v>Orange County Housing Department - Orange County</v>
      </c>
      <c r="F422" t="str">
        <f>Table1[[#This Row],[Project Name]]</f>
        <v>Orange County Housing Department - Orange County - CPS Families - RRH - SFRF</v>
      </c>
      <c r="G422">
        <f>Table1[[#This Row],[HMIS Project ID]]</f>
        <v>20753</v>
      </c>
      <c r="H422" t="str">
        <f>Table1[[#This Row],[Project Type]]</f>
        <v>RRH</v>
      </c>
      <c r="I422">
        <f>Table1[[#This Row],[Beds HH w/ Children]]</f>
        <v>5</v>
      </c>
      <c r="J422">
        <f>Table1[[#This Row],[Units HH w/ Children]]</f>
        <v>1</v>
      </c>
      <c r="K422">
        <f>Table1[[#This Row],[Beds HH w/o Children]]</f>
        <v>5</v>
      </c>
      <c r="L422">
        <f>Table1[[#This Row],[Year-Round Beds]]</f>
        <v>10</v>
      </c>
      <c r="M422">
        <f>Table1[[#This Row],[O/V Beds]]</f>
        <v>0</v>
      </c>
      <c r="N422">
        <f>Table1[[#This Row],[Pit Count]]</f>
        <v>10</v>
      </c>
      <c r="O422">
        <f>Table1[[#This Row],[Total Beds]]</f>
        <v>10</v>
      </c>
      <c r="P422" t="str">
        <f>Table1[[#This Row],[HMIS Participating]]</f>
        <v>Yes</v>
      </c>
      <c r="Q422">
        <f>Table1[[#This Row],[Victim Service Provider]]</f>
        <v>0</v>
      </c>
      <c r="R422" t="str">
        <f>Table1[[#This Row],[Target Population]]</f>
        <v>DV</v>
      </c>
      <c r="S422" t="str">
        <f>Table1[[#This Row],[federalFundingOtherSpecify]]</f>
        <v>State Fiscal Recovery Funds via DHHS</v>
      </c>
      <c r="T422">
        <f>Table1[[#This Row],[Bed Type]]</f>
        <v>0</v>
      </c>
      <c r="U422" t="str">
        <f>Table1[[#This Row],[address1]]</f>
        <v>300 West Tryon St</v>
      </c>
      <c r="V422">
        <f>Table1[[#This Row],[address2]]</f>
        <v>0</v>
      </c>
      <c r="W422" t="str">
        <f>Table1[[#This Row],[city]]</f>
        <v>Hillsborough</v>
      </c>
      <c r="X422" t="str">
        <f>Table1[[#This Row],[state]]</f>
        <v>NC</v>
      </c>
      <c r="Y422">
        <f>Table1[[#This Row],[zip]]</f>
        <v>27514</v>
      </c>
      <c r="Z422">
        <f>Table1[[#This Row],[Total Seasonal Beds]]</f>
        <v>0</v>
      </c>
    </row>
    <row r="423" spans="2:26" x14ac:dyDescent="0.35">
      <c r="B423" t="str">
        <f>Table1[[#This Row],[CoC]]</f>
        <v>Chapel Hill/Orange County CoC</v>
      </c>
      <c r="C423" t="s">
        <v>24</v>
      </c>
      <c r="D423" t="s">
        <v>26</v>
      </c>
      <c r="E423" t="str">
        <f>Table1[[#This Row],[Organization Name]]</f>
        <v>Orange County Department of Social Services - Orange County</v>
      </c>
      <c r="F423" t="str">
        <f>Table1[[#This Row],[Project Name]]</f>
        <v>Orange County Department of Social Services - Orange County - Hotel/Motel - ES - County</v>
      </c>
      <c r="G423">
        <f>Table1[[#This Row],[HMIS Project ID]]</f>
        <v>20933</v>
      </c>
      <c r="H423" t="str">
        <f>Table1[[#This Row],[Project Type]]</f>
        <v>ES</v>
      </c>
      <c r="I423">
        <f>Table1[[#This Row],[Beds HH w/ Children]]</f>
        <v>6</v>
      </c>
      <c r="J423">
        <f>Table1[[#This Row],[Units HH w/ Children]]</f>
        <v>1</v>
      </c>
      <c r="K423">
        <f>Table1[[#This Row],[Beds HH w/o Children]]</f>
        <v>0</v>
      </c>
      <c r="L423">
        <f>Table1[[#This Row],[Year-Round Beds]]</f>
        <v>6</v>
      </c>
      <c r="M423">
        <f>Table1[[#This Row],[O/V Beds]]</f>
        <v>0</v>
      </c>
      <c r="N423">
        <f>Table1[[#This Row],[Pit Count]]</f>
        <v>6</v>
      </c>
      <c r="O423">
        <f>Table1[[#This Row],[Total Beds]]</f>
        <v>6</v>
      </c>
      <c r="P423" t="str">
        <f>Table1[[#This Row],[HMIS Participating]]</f>
        <v>No</v>
      </c>
      <c r="Q423">
        <f>Table1[[#This Row],[Victim Service Provider]]</f>
        <v>0</v>
      </c>
      <c r="R423" t="str">
        <f>Table1[[#This Row],[Target Population]]</f>
        <v>NA</v>
      </c>
      <c r="S423" t="str">
        <f>Table1[[#This Row],[federalFundingOtherSpecify]]</f>
        <v>County Government</v>
      </c>
      <c r="T423" t="str">
        <f>Table1[[#This Row],[Bed Type]]</f>
        <v>Voucher</v>
      </c>
      <c r="U423">
        <f>Table1[[#This Row],[address1]]</f>
        <v>0</v>
      </c>
      <c r="V423">
        <f>Table1[[#This Row],[address2]]</f>
        <v>0</v>
      </c>
      <c r="W423">
        <f>Table1[[#This Row],[city]]</f>
        <v>0</v>
      </c>
      <c r="X423" t="str">
        <f>Table1[[#This Row],[state]]</f>
        <v>NC</v>
      </c>
      <c r="Y423">
        <f>Table1[[#This Row],[zip]]</f>
        <v>27516</v>
      </c>
      <c r="Z423">
        <f>Table1[[#This Row],[Total Seasonal Beds]]</f>
        <v>0</v>
      </c>
    </row>
    <row r="424" spans="2:26" x14ac:dyDescent="0.35">
      <c r="B424" t="str">
        <f>Table1[[#This Row],[CoC]]</f>
        <v>Chapel Hill/Orange County CoC</v>
      </c>
      <c r="C424" t="s">
        <v>24</v>
      </c>
      <c r="D424" t="s">
        <v>26</v>
      </c>
      <c r="E424" t="str">
        <f>Table1[[#This Row],[Organization Name]]</f>
        <v>Orange County Rape Crisis Center - Orange County</v>
      </c>
      <c r="F424" t="str">
        <f>Table1[[#This Row],[Project Name]]</f>
        <v>Orange County Rape Crisis Center - Orange County - Hotel/Motel - ES - Private</v>
      </c>
      <c r="G424">
        <f>Table1[[#This Row],[HMIS Project ID]]</f>
        <v>20935</v>
      </c>
      <c r="H424" t="str">
        <f>Table1[[#This Row],[Project Type]]</f>
        <v>ES</v>
      </c>
      <c r="I424">
        <f>Table1[[#This Row],[Beds HH w/ Children]]</f>
        <v>0</v>
      </c>
      <c r="J424">
        <f>Table1[[#This Row],[Units HH w/ Children]]</f>
        <v>0</v>
      </c>
      <c r="K424">
        <f>Table1[[#This Row],[Beds HH w/o Children]]</f>
        <v>0</v>
      </c>
      <c r="L424">
        <f>Table1[[#This Row],[Year-Round Beds]]</f>
        <v>0</v>
      </c>
      <c r="M424">
        <f>Table1[[#This Row],[O/V Beds]]</f>
        <v>3</v>
      </c>
      <c r="N424">
        <f>Table1[[#This Row],[Pit Count]]</f>
        <v>3</v>
      </c>
      <c r="O424">
        <f>Table1[[#This Row],[Total Beds]]</f>
        <v>3</v>
      </c>
      <c r="P424" t="str">
        <f>Table1[[#This Row],[HMIS Participating]]</f>
        <v>Comparable</v>
      </c>
      <c r="Q424" t="str">
        <f>Table1[[#This Row],[Victim Service Provider]]</f>
        <v>VSP</v>
      </c>
      <c r="R424" t="str">
        <f>Table1[[#This Row],[Target Population]]</f>
        <v>NA</v>
      </c>
      <c r="S424" t="str">
        <f>Table1[[#This Row],[federalFundingOtherSpecify]]</f>
        <v>Local</v>
      </c>
      <c r="T424" t="str">
        <f>Table1[[#This Row],[Bed Type]]</f>
        <v>Voucher</v>
      </c>
      <c r="U424" t="str">
        <f>Table1[[#This Row],[address1]]</f>
        <v>1229 East Franklin St.</v>
      </c>
      <c r="V424">
        <f>Table1[[#This Row],[address2]]</f>
        <v>0</v>
      </c>
      <c r="W424" t="str">
        <f>Table1[[#This Row],[city]]</f>
        <v>Chapel Hill</v>
      </c>
      <c r="X424" t="str">
        <f>Table1[[#This Row],[state]]</f>
        <v>NC</v>
      </c>
      <c r="Y424">
        <f>Table1[[#This Row],[zip]]</f>
        <v>27514</v>
      </c>
      <c r="Z424">
        <f>Table1[[#This Row],[Total Seasonal Beds]]</f>
        <v>0</v>
      </c>
    </row>
    <row r="425" spans="2:26" x14ac:dyDescent="0.35">
      <c r="B425" t="str">
        <f>Table1[[#This Row],[CoC]]</f>
        <v>Chapel Hill/Orange County CoC</v>
      </c>
      <c r="C425" t="s">
        <v>24</v>
      </c>
      <c r="D425" t="s">
        <v>26</v>
      </c>
      <c r="E425" t="str">
        <f>Table1[[#This Row],[Organization Name]]</f>
        <v>Compass Center for Women and Families - Orange County</v>
      </c>
      <c r="F425" t="str">
        <f>Table1[[#This Row],[Project Name]]</f>
        <v>Compass Center for Women and Families - Orange County - Emergency Hotel - ES - Private</v>
      </c>
      <c r="G425">
        <f>Table1[[#This Row],[HMIS Project ID]]</f>
        <v>20939</v>
      </c>
      <c r="H425" t="str">
        <f>Table1[[#This Row],[Project Type]]</f>
        <v>ES</v>
      </c>
      <c r="I425">
        <f>Table1[[#This Row],[Beds HH w/ Children]]</f>
        <v>0</v>
      </c>
      <c r="J425">
        <f>Table1[[#This Row],[Units HH w/ Children]]</f>
        <v>0</v>
      </c>
      <c r="K425">
        <f>Table1[[#This Row],[Beds HH w/o Children]]</f>
        <v>0</v>
      </c>
      <c r="L425">
        <f>Table1[[#This Row],[Year-Round Beds]]</f>
        <v>0</v>
      </c>
      <c r="M425">
        <f>Table1[[#This Row],[O/V Beds]]</f>
        <v>3</v>
      </c>
      <c r="N425">
        <f>Table1[[#This Row],[Pit Count]]</f>
        <v>3</v>
      </c>
      <c r="O425">
        <f>Table1[[#This Row],[Total Beds]]</f>
        <v>3</v>
      </c>
      <c r="P425" t="str">
        <f>Table1[[#This Row],[HMIS Participating]]</f>
        <v>No</v>
      </c>
      <c r="Q425">
        <f>Table1[[#This Row],[Victim Service Provider]]</f>
        <v>0</v>
      </c>
      <c r="R425" t="str">
        <f>Table1[[#This Row],[Target Population]]</f>
        <v>DV</v>
      </c>
      <c r="S425" t="str">
        <f>Table1[[#This Row],[federalFundingOtherSpecify]]</f>
        <v>Council for Women/GCC and Local/Private</v>
      </c>
      <c r="T425" t="str">
        <f>Table1[[#This Row],[Bed Type]]</f>
        <v>Voucher</v>
      </c>
      <c r="U425" t="str">
        <f>Table1[[#This Row],[address1]]</f>
        <v>210 Henderson St</v>
      </c>
      <c r="V425">
        <f>Table1[[#This Row],[address2]]</f>
        <v>0</v>
      </c>
      <c r="W425" t="str">
        <f>Table1[[#This Row],[city]]</f>
        <v>Chapel Hill</v>
      </c>
      <c r="X425" t="str">
        <f>Table1[[#This Row],[state]]</f>
        <v>NC</v>
      </c>
      <c r="Y425">
        <f>Table1[[#This Row],[zip]]</f>
        <v>27514</v>
      </c>
      <c r="Z425">
        <f>Table1[[#This Row],[Total Seasonal Beds]]</f>
        <v>0</v>
      </c>
    </row>
    <row r="426" spans="2:26" x14ac:dyDescent="0.35">
      <c r="B426" t="str">
        <f>Table1[[#This Row],[CoC]]</f>
        <v>Chapel Hill/Orange County CoC</v>
      </c>
      <c r="C426" t="s">
        <v>24</v>
      </c>
      <c r="D426" t="s">
        <v>26</v>
      </c>
      <c r="E426" t="str">
        <f>Table1[[#This Row],[Organization Name]]</f>
        <v>Orange County Housing Authority - Orange County</v>
      </c>
      <c r="F426" t="str">
        <f>Table1[[#This Row],[Project Name]]</f>
        <v>Orange County Housing Authority - Orange County - HUD VASH - PSH - hud</v>
      </c>
      <c r="G426">
        <f>Table1[[#This Row],[HMIS Project ID]]</f>
        <v>20963</v>
      </c>
      <c r="H426" t="str">
        <f>Table1[[#This Row],[Project Type]]</f>
        <v>PSH</v>
      </c>
      <c r="I426">
        <f>Table1[[#This Row],[Beds HH w/ Children]]</f>
        <v>0</v>
      </c>
      <c r="J426">
        <f>Table1[[#This Row],[Units HH w/ Children]]</f>
        <v>0</v>
      </c>
      <c r="K426">
        <f>Table1[[#This Row],[Beds HH w/o Children]]</f>
        <v>41</v>
      </c>
      <c r="L426">
        <f>Table1[[#This Row],[Year-Round Beds]]</f>
        <v>41</v>
      </c>
      <c r="M426">
        <f>Table1[[#This Row],[O/V Beds]]</f>
        <v>0</v>
      </c>
      <c r="N426">
        <f>Table1[[#This Row],[Pit Count]]</f>
        <v>23</v>
      </c>
      <c r="O426">
        <f>Table1[[#This Row],[Total Beds]]</f>
        <v>41</v>
      </c>
      <c r="P426" t="str">
        <f>Table1[[#This Row],[HMIS Participating]]</f>
        <v>No</v>
      </c>
      <c r="Q426">
        <f>Table1[[#This Row],[Victim Service Provider]]</f>
        <v>0</v>
      </c>
      <c r="R426" t="str">
        <f>Table1[[#This Row],[Target Population]]</f>
        <v>NA</v>
      </c>
      <c r="S426">
        <f>Table1[[#This Row],[federalFundingOtherSpecify]]</f>
        <v>0</v>
      </c>
      <c r="T426">
        <f>Table1[[#This Row],[Bed Type]]</f>
        <v>0</v>
      </c>
      <c r="U426">
        <f>Table1[[#This Row],[address1]]</f>
        <v>0</v>
      </c>
      <c r="V426">
        <f>Table1[[#This Row],[address2]]</f>
        <v>0</v>
      </c>
      <c r="W426" t="str">
        <f>Table1[[#This Row],[city]]</f>
        <v>Chapel Hill</v>
      </c>
      <c r="X426" t="str">
        <f>Table1[[#This Row],[state]]</f>
        <v>NC</v>
      </c>
      <c r="Y426">
        <f>Table1[[#This Row],[zip]]</f>
        <v>27514</v>
      </c>
      <c r="Z426">
        <f>Table1[[#This Row],[Total Seasonal Beds]]</f>
        <v>0</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C5FE-6A66-429A-9CD0-A07EE5B63A40}">
  <dimension ref="A1:AH151"/>
  <sheetViews>
    <sheetView workbookViewId="0">
      <selection activeCell="F9" sqref="F9"/>
    </sheetView>
  </sheetViews>
  <sheetFormatPr defaultRowHeight="14.5" x14ac:dyDescent="0.35"/>
  <cols>
    <col min="1" max="1" width="12.453125" bestFit="1" customWidth="1"/>
    <col min="2" max="2" width="24.81640625" bestFit="1" customWidth="1"/>
    <col min="3" max="3" width="15.54296875" bestFit="1" customWidth="1"/>
    <col min="4" max="4" width="14.81640625" bestFit="1" customWidth="1"/>
    <col min="5" max="5" width="15.54296875" bestFit="1" customWidth="1"/>
    <col min="6" max="6" width="14.81640625" bestFit="1" customWidth="1"/>
    <col min="7" max="7" width="15.54296875" bestFit="1" customWidth="1"/>
    <col min="8" max="8" width="14.81640625" bestFit="1" customWidth="1"/>
    <col min="9" max="9" width="15.54296875" bestFit="1" customWidth="1"/>
    <col min="10" max="10" width="14.81640625" bestFit="1" customWidth="1"/>
    <col min="11" max="11" width="15.54296875" bestFit="1" customWidth="1"/>
    <col min="12" max="12" width="19.453125" bestFit="1" customWidth="1"/>
    <col min="13" max="13" width="20.1796875" bestFit="1" customWidth="1"/>
    <col min="14" max="16" width="10.453125" bestFit="1" customWidth="1"/>
  </cols>
  <sheetData>
    <row r="1" spans="1:34" x14ac:dyDescent="0.35">
      <c r="A1" t="s">
        <v>27</v>
      </c>
    </row>
    <row r="2" spans="1:34" x14ac:dyDescent="0.35">
      <c r="A2" s="2" t="s">
        <v>0</v>
      </c>
      <c r="B2" t="s">
        <v>28</v>
      </c>
    </row>
    <row r="4" spans="1:34" x14ac:dyDescent="0.35">
      <c r="A4" s="2" t="s">
        <v>29</v>
      </c>
      <c r="B4" s="2" t="s">
        <v>30</v>
      </c>
    </row>
    <row r="5" spans="1:34" x14ac:dyDescent="0.35">
      <c r="A5" s="2" t="s">
        <v>31</v>
      </c>
      <c r="B5" t="s">
        <v>32</v>
      </c>
      <c r="C5" t="s">
        <v>33</v>
      </c>
      <c r="D5" t="s">
        <v>34</v>
      </c>
      <c r="E5" t="s">
        <v>35</v>
      </c>
    </row>
    <row r="6" spans="1:34" x14ac:dyDescent="0.35">
      <c r="A6" s="3" t="s">
        <v>36</v>
      </c>
      <c r="B6">
        <v>15</v>
      </c>
      <c r="C6">
        <v>0</v>
      </c>
      <c r="D6">
        <v>193</v>
      </c>
      <c r="E6">
        <v>208</v>
      </c>
    </row>
    <row r="7" spans="1:34" x14ac:dyDescent="0.35">
      <c r="A7" s="3" t="s">
        <v>37</v>
      </c>
      <c r="C7">
        <v>405</v>
      </c>
      <c r="D7">
        <v>24</v>
      </c>
      <c r="E7">
        <v>429</v>
      </c>
    </row>
    <row r="8" spans="1:34" x14ac:dyDescent="0.35">
      <c r="A8" s="3" t="s">
        <v>38</v>
      </c>
      <c r="C8">
        <v>12</v>
      </c>
      <c r="D8">
        <v>297</v>
      </c>
      <c r="E8">
        <v>309</v>
      </c>
    </row>
    <row r="9" spans="1:34" x14ac:dyDescent="0.35">
      <c r="A9" s="3" t="s">
        <v>39</v>
      </c>
      <c r="D9">
        <v>230</v>
      </c>
      <c r="E9">
        <v>230</v>
      </c>
    </row>
    <row r="10" spans="1:34" x14ac:dyDescent="0.35">
      <c r="A10" s="3" t="s">
        <v>40</v>
      </c>
      <c r="D10">
        <v>20</v>
      </c>
      <c r="E10">
        <v>20</v>
      </c>
    </row>
    <row r="11" spans="1:34" x14ac:dyDescent="0.35">
      <c r="A11" s="3" t="s">
        <v>35</v>
      </c>
      <c r="B11">
        <v>15</v>
      </c>
      <c r="C11">
        <v>417</v>
      </c>
      <c r="D11">
        <v>764</v>
      </c>
      <c r="E11">
        <v>1196</v>
      </c>
    </row>
    <row r="12" spans="1:34" x14ac:dyDescent="0.35">
      <c r="L12" s="2" t="s">
        <v>0</v>
      </c>
      <c r="M12" t="s">
        <v>41</v>
      </c>
    </row>
    <row r="13" spans="1:34" x14ac:dyDescent="0.35">
      <c r="G13" s="2" t="s">
        <v>0</v>
      </c>
      <c r="H13" t="s">
        <v>41</v>
      </c>
      <c r="L13" s="2" t="s">
        <v>16</v>
      </c>
      <c r="M13" t="s">
        <v>42</v>
      </c>
    </row>
    <row r="14" spans="1:34" x14ac:dyDescent="0.35">
      <c r="A14" s="2" t="s">
        <v>0</v>
      </c>
      <c r="B14" t="s">
        <v>41</v>
      </c>
      <c r="G14" s="2" t="s">
        <v>15</v>
      </c>
      <c r="H14" s="3">
        <v>1</v>
      </c>
      <c r="L14" s="2" t="s">
        <v>15</v>
      </c>
      <c r="M14" s="3">
        <v>0</v>
      </c>
      <c r="S14" t="s">
        <v>43</v>
      </c>
      <c r="T14" t="s">
        <v>44</v>
      </c>
      <c r="U14" t="s">
        <v>45</v>
      </c>
      <c r="V14" t="s">
        <v>46</v>
      </c>
      <c r="W14" t="s">
        <v>47</v>
      </c>
      <c r="X14" t="s">
        <v>48</v>
      </c>
      <c r="Z14" t="s">
        <v>31</v>
      </c>
      <c r="AA14" t="s">
        <v>43</v>
      </c>
      <c r="AB14" t="s">
        <v>49</v>
      </c>
      <c r="AC14" t="s">
        <v>50</v>
      </c>
      <c r="AD14" t="s">
        <v>51</v>
      </c>
      <c r="AE14" t="s">
        <v>43</v>
      </c>
      <c r="AF14" t="s">
        <v>49</v>
      </c>
      <c r="AG14" t="s">
        <v>50</v>
      </c>
      <c r="AH14" t="s">
        <v>51</v>
      </c>
    </row>
    <row r="15" spans="1:34" x14ac:dyDescent="0.35">
      <c r="R15" s="3" t="s">
        <v>36</v>
      </c>
      <c r="S15">
        <v>1237</v>
      </c>
      <c r="T15">
        <v>502</v>
      </c>
      <c r="U15">
        <f>594-T15</f>
        <v>92</v>
      </c>
      <c r="V15">
        <f>W15-(SUM(S15:U15))</f>
        <v>668</v>
      </c>
      <c r="W15">
        <v>2499</v>
      </c>
      <c r="X15" s="4">
        <f>S15/(W15-T15-U15)</f>
        <v>0.64934383202099732</v>
      </c>
      <c r="Z15" t="s">
        <v>36</v>
      </c>
      <c r="AA15">
        <v>1237</v>
      </c>
      <c r="AB15">
        <v>668</v>
      </c>
      <c r="AC15">
        <v>92</v>
      </c>
      <c r="AD15" s="9">
        <v>502</v>
      </c>
      <c r="AE15" s="4">
        <f t="shared" ref="AE15:AH20" si="0">AA15/(SUM($AA15:$AD15))</f>
        <v>0.49499799919967985</v>
      </c>
      <c r="AF15" s="4">
        <f t="shared" si="0"/>
        <v>0.26730692276910767</v>
      </c>
      <c r="AG15" s="4">
        <f t="shared" si="0"/>
        <v>3.6814725890356143E-2</v>
      </c>
      <c r="AH15" s="4">
        <f t="shared" si="0"/>
        <v>0.20088035214085634</v>
      </c>
    </row>
    <row r="16" spans="1:34" x14ac:dyDescent="0.35">
      <c r="A16" s="2" t="s">
        <v>29</v>
      </c>
      <c r="B16" s="2" t="s">
        <v>30</v>
      </c>
      <c r="G16" s="2" t="s">
        <v>29</v>
      </c>
      <c r="H16" s="2" t="s">
        <v>30</v>
      </c>
      <c r="L16" s="2" t="s">
        <v>29</v>
      </c>
      <c r="M16" s="2" t="s">
        <v>30</v>
      </c>
      <c r="R16" s="3" t="s">
        <v>37</v>
      </c>
      <c r="S16">
        <v>0</v>
      </c>
      <c r="T16">
        <v>0</v>
      </c>
      <c r="U16">
        <v>0</v>
      </c>
      <c r="V16">
        <f>W16-(SUM(S16:U16))</f>
        <v>1271</v>
      </c>
      <c r="W16">
        <v>1271</v>
      </c>
      <c r="X16" s="4">
        <f>S16/(W16-T16-U16)</f>
        <v>0</v>
      </c>
      <c r="Z16" t="s">
        <v>40</v>
      </c>
      <c r="AA16">
        <v>211</v>
      </c>
      <c r="AB16">
        <v>295</v>
      </c>
      <c r="AC16">
        <v>0</v>
      </c>
      <c r="AD16" s="9">
        <v>24</v>
      </c>
      <c r="AE16" s="4">
        <f t="shared" si="0"/>
        <v>0.39811320754716983</v>
      </c>
      <c r="AF16" s="4">
        <f t="shared" si="0"/>
        <v>0.55660377358490565</v>
      </c>
      <c r="AG16" s="4">
        <f t="shared" si="0"/>
        <v>0</v>
      </c>
      <c r="AH16" s="4">
        <f t="shared" si="0"/>
        <v>4.5283018867924525E-2</v>
      </c>
    </row>
    <row r="17" spans="1:34" x14ac:dyDescent="0.35">
      <c r="A17" s="2" t="s">
        <v>31</v>
      </c>
      <c r="B17" t="s">
        <v>32</v>
      </c>
      <c r="C17" t="s">
        <v>33</v>
      </c>
      <c r="D17" t="s">
        <v>34</v>
      </c>
      <c r="E17" t="s">
        <v>35</v>
      </c>
      <c r="G17" s="2" t="s">
        <v>31</v>
      </c>
      <c r="H17" t="s">
        <v>32</v>
      </c>
      <c r="I17" t="s">
        <v>33</v>
      </c>
      <c r="J17" t="s">
        <v>35</v>
      </c>
      <c r="L17" s="2" t="s">
        <v>31</v>
      </c>
      <c r="M17" t="s">
        <v>32</v>
      </c>
      <c r="N17" t="s">
        <v>35</v>
      </c>
      <c r="R17" s="3" t="s">
        <v>38</v>
      </c>
      <c r="S17">
        <v>1138</v>
      </c>
      <c r="T17">
        <v>0</v>
      </c>
      <c r="U17">
        <v>0</v>
      </c>
      <c r="V17">
        <f>W17-(SUM(S17:U17))</f>
        <v>397</v>
      </c>
      <c r="W17">
        <v>1535</v>
      </c>
      <c r="X17" s="4">
        <f>S17/(W17-T17-U17)</f>
        <v>0.74136807817589578</v>
      </c>
      <c r="Z17" t="s">
        <v>39</v>
      </c>
      <c r="AA17">
        <v>1455</v>
      </c>
      <c r="AB17">
        <v>0</v>
      </c>
      <c r="AC17">
        <v>0</v>
      </c>
      <c r="AD17" s="9">
        <v>194</v>
      </c>
      <c r="AE17" s="4">
        <f t="shared" si="0"/>
        <v>0.88235294117647056</v>
      </c>
      <c r="AF17" s="4">
        <f t="shared" si="0"/>
        <v>0</v>
      </c>
      <c r="AG17" s="4">
        <f t="shared" si="0"/>
        <v>0</v>
      </c>
      <c r="AH17" s="4">
        <f t="shared" si="0"/>
        <v>0.11764705882352941</v>
      </c>
    </row>
    <row r="18" spans="1:34" x14ac:dyDescent="0.35">
      <c r="A18" s="3" t="s">
        <v>36</v>
      </c>
      <c r="B18">
        <v>594</v>
      </c>
      <c r="C18">
        <v>668</v>
      </c>
      <c r="D18">
        <v>1237</v>
      </c>
      <c r="E18">
        <v>2499</v>
      </c>
      <c r="G18" s="3" t="s">
        <v>36</v>
      </c>
      <c r="H18">
        <v>502</v>
      </c>
      <c r="I18">
        <v>113</v>
      </c>
      <c r="J18">
        <v>615</v>
      </c>
      <c r="L18" s="3" t="s">
        <v>36</v>
      </c>
      <c r="M18">
        <v>92</v>
      </c>
      <c r="N18">
        <v>92</v>
      </c>
      <c r="R18" s="3" t="s">
        <v>39</v>
      </c>
      <c r="S18">
        <v>1455</v>
      </c>
      <c r="T18">
        <v>194</v>
      </c>
      <c r="U18">
        <f>194-T18</f>
        <v>0</v>
      </c>
      <c r="V18">
        <f>W18-(SUM(S18:U18))</f>
        <v>0</v>
      </c>
      <c r="W18">
        <v>1649</v>
      </c>
      <c r="X18" s="4">
        <f>S18/(W18-T18-U18)</f>
        <v>1</v>
      </c>
      <c r="Z18" t="s">
        <v>38</v>
      </c>
      <c r="AA18">
        <v>1138</v>
      </c>
      <c r="AB18">
        <v>397</v>
      </c>
      <c r="AC18">
        <v>0</v>
      </c>
      <c r="AD18" s="9">
        <v>0</v>
      </c>
      <c r="AE18" s="4">
        <f t="shared" si="0"/>
        <v>0.74136807817589578</v>
      </c>
      <c r="AF18" s="4">
        <f t="shared" si="0"/>
        <v>0.25863192182410422</v>
      </c>
      <c r="AG18" s="4">
        <f t="shared" si="0"/>
        <v>0</v>
      </c>
      <c r="AH18" s="4">
        <f t="shared" si="0"/>
        <v>0</v>
      </c>
    </row>
    <row r="19" spans="1:34" x14ac:dyDescent="0.35">
      <c r="A19" s="3" t="s">
        <v>37</v>
      </c>
      <c r="C19">
        <v>1271</v>
      </c>
      <c r="E19">
        <v>1271</v>
      </c>
      <c r="G19" s="3" t="s">
        <v>39</v>
      </c>
      <c r="H19">
        <v>194</v>
      </c>
      <c r="J19">
        <v>194</v>
      </c>
      <c r="L19" s="3" t="s">
        <v>35</v>
      </c>
      <c r="M19">
        <v>92</v>
      </c>
      <c r="N19">
        <v>92</v>
      </c>
      <c r="R19" s="3" t="s">
        <v>40</v>
      </c>
      <c r="S19">
        <v>211</v>
      </c>
      <c r="T19">
        <v>24</v>
      </c>
      <c r="U19">
        <f>24-T19</f>
        <v>0</v>
      </c>
      <c r="V19">
        <f>W19-(SUM(S19:U19))</f>
        <v>295</v>
      </c>
      <c r="W19">
        <v>530</v>
      </c>
      <c r="X19" s="4">
        <f>S19/(W19-T19-U19)</f>
        <v>0.41699604743083002</v>
      </c>
      <c r="Z19" t="s">
        <v>37</v>
      </c>
      <c r="AA19">
        <v>0</v>
      </c>
      <c r="AB19">
        <v>1271</v>
      </c>
      <c r="AC19">
        <v>0</v>
      </c>
      <c r="AD19" s="9">
        <v>0</v>
      </c>
      <c r="AE19" s="4">
        <f t="shared" si="0"/>
        <v>0</v>
      </c>
      <c r="AF19" s="4">
        <f t="shared" si="0"/>
        <v>1</v>
      </c>
      <c r="AG19" s="4">
        <f t="shared" si="0"/>
        <v>0</v>
      </c>
      <c r="AH19" s="4">
        <f t="shared" si="0"/>
        <v>0</v>
      </c>
    </row>
    <row r="20" spans="1:34" x14ac:dyDescent="0.35">
      <c r="A20" s="3" t="s">
        <v>38</v>
      </c>
      <c r="C20">
        <v>397</v>
      </c>
      <c r="D20">
        <v>1138</v>
      </c>
      <c r="E20">
        <v>1535</v>
      </c>
      <c r="G20" s="3" t="s">
        <v>40</v>
      </c>
      <c r="H20">
        <v>24</v>
      </c>
      <c r="J20">
        <v>24</v>
      </c>
      <c r="Z20" t="s">
        <v>35</v>
      </c>
      <c r="AA20">
        <f>SUM(AA15:AA19)</f>
        <v>4041</v>
      </c>
      <c r="AB20">
        <f>SUM(AB15:AB19)</f>
        <v>2631</v>
      </c>
      <c r="AC20">
        <f>SUM(AC15:AC19)</f>
        <v>92</v>
      </c>
      <c r="AD20">
        <f>SUM(AD15:AD19)</f>
        <v>720</v>
      </c>
      <c r="AE20" s="4">
        <f t="shared" si="0"/>
        <v>0.53995189738107963</v>
      </c>
      <c r="AF20" s="4">
        <f t="shared" si="0"/>
        <v>0.35154997327632281</v>
      </c>
      <c r="AG20" s="4">
        <f t="shared" si="0"/>
        <v>1.2292891501870658E-2</v>
      </c>
      <c r="AH20" s="4">
        <f t="shared" si="0"/>
        <v>9.620523784072689E-2</v>
      </c>
    </row>
    <row r="21" spans="1:34" x14ac:dyDescent="0.35">
      <c r="A21" s="3" t="s">
        <v>39</v>
      </c>
      <c r="B21">
        <v>194</v>
      </c>
      <c r="C21">
        <v>0</v>
      </c>
      <c r="D21">
        <v>1455</v>
      </c>
      <c r="E21">
        <v>1649</v>
      </c>
      <c r="G21" s="3" t="s">
        <v>35</v>
      </c>
      <c r="H21">
        <v>720</v>
      </c>
      <c r="I21">
        <v>113</v>
      </c>
      <c r="J21">
        <v>833</v>
      </c>
      <c r="Z21" t="s">
        <v>36</v>
      </c>
      <c r="AA21">
        <f>AA15</f>
        <v>1237</v>
      </c>
      <c r="AB21">
        <f>AB15</f>
        <v>668</v>
      </c>
      <c r="AC21" s="8">
        <f>AC15+AD15</f>
        <v>594</v>
      </c>
    </row>
    <row r="22" spans="1:34" x14ac:dyDescent="0.35">
      <c r="A22" s="3" t="s">
        <v>40</v>
      </c>
      <c r="B22">
        <v>24</v>
      </c>
      <c r="C22">
        <v>295</v>
      </c>
      <c r="D22">
        <v>211</v>
      </c>
      <c r="E22">
        <v>530</v>
      </c>
      <c r="Z22" t="s">
        <v>40</v>
      </c>
      <c r="AA22">
        <f t="shared" ref="AA22:AB25" si="1">AA16</f>
        <v>211</v>
      </c>
      <c r="AB22">
        <f t="shared" si="1"/>
        <v>295</v>
      </c>
      <c r="AC22" s="8">
        <f t="shared" ref="AC22:AC26" si="2">AC16+AD16</f>
        <v>24</v>
      </c>
    </row>
    <row r="23" spans="1:34" x14ac:dyDescent="0.35">
      <c r="A23" s="3" t="s">
        <v>35</v>
      </c>
      <c r="B23">
        <v>812</v>
      </c>
      <c r="C23">
        <v>2631</v>
      </c>
      <c r="D23">
        <v>4041</v>
      </c>
      <c r="E23">
        <v>7484</v>
      </c>
      <c r="Z23" t="s">
        <v>39</v>
      </c>
      <c r="AA23">
        <f t="shared" si="1"/>
        <v>1455</v>
      </c>
      <c r="AB23">
        <f t="shared" si="1"/>
        <v>0</v>
      </c>
      <c r="AC23" s="8">
        <f t="shared" si="2"/>
        <v>194</v>
      </c>
    </row>
    <row r="24" spans="1:34" x14ac:dyDescent="0.35">
      <c r="Z24" t="s">
        <v>38</v>
      </c>
      <c r="AA24">
        <f t="shared" si="1"/>
        <v>1138</v>
      </c>
      <c r="AB24">
        <f t="shared" si="1"/>
        <v>397</v>
      </c>
      <c r="AC24" s="8">
        <f t="shared" si="2"/>
        <v>0</v>
      </c>
    </row>
    <row r="25" spans="1:34" x14ac:dyDescent="0.35">
      <c r="Z25" t="s">
        <v>37</v>
      </c>
      <c r="AA25">
        <f t="shared" si="1"/>
        <v>0</v>
      </c>
      <c r="AB25">
        <f t="shared" si="1"/>
        <v>1271</v>
      </c>
      <c r="AC25" s="8">
        <f t="shared" si="2"/>
        <v>0</v>
      </c>
    </row>
    <row r="26" spans="1:34" x14ac:dyDescent="0.35">
      <c r="AC26" s="8">
        <f t="shared" si="2"/>
        <v>812</v>
      </c>
    </row>
    <row r="27" spans="1:34" x14ac:dyDescent="0.35">
      <c r="L27" s="2" t="s">
        <v>0</v>
      </c>
      <c r="M27" t="s">
        <v>28</v>
      </c>
    </row>
    <row r="28" spans="1:34" x14ac:dyDescent="0.35">
      <c r="G28" s="2" t="s">
        <v>0</v>
      </c>
      <c r="H28" t="s">
        <v>28</v>
      </c>
      <c r="L28" s="2" t="s">
        <v>16</v>
      </c>
      <c r="M28" t="s">
        <v>42</v>
      </c>
    </row>
    <row r="29" spans="1:34" x14ac:dyDescent="0.35">
      <c r="A29" s="2" t="s">
        <v>0</v>
      </c>
      <c r="B29" t="s">
        <v>28</v>
      </c>
      <c r="G29" s="2" t="s">
        <v>15</v>
      </c>
      <c r="H29" s="3">
        <v>1</v>
      </c>
      <c r="L29" s="2" t="s">
        <v>15</v>
      </c>
      <c r="M29" s="3">
        <v>0</v>
      </c>
    </row>
    <row r="31" spans="1:34" x14ac:dyDescent="0.35">
      <c r="A31" s="2" t="s">
        <v>29</v>
      </c>
      <c r="B31" s="2" t="s">
        <v>30</v>
      </c>
      <c r="G31" s="2" t="s">
        <v>29</v>
      </c>
      <c r="H31" s="2" t="s">
        <v>30</v>
      </c>
      <c r="L31" s="2" t="s">
        <v>29</v>
      </c>
      <c r="M31" s="2" t="s">
        <v>30</v>
      </c>
    </row>
    <row r="32" spans="1:34" x14ac:dyDescent="0.35">
      <c r="A32" s="2" t="s">
        <v>31</v>
      </c>
      <c r="B32" t="s">
        <v>32</v>
      </c>
      <c r="C32" t="s">
        <v>33</v>
      </c>
      <c r="D32" t="s">
        <v>34</v>
      </c>
      <c r="E32" t="s">
        <v>35</v>
      </c>
      <c r="G32" s="2" t="s">
        <v>31</v>
      </c>
      <c r="H32" t="s">
        <v>32</v>
      </c>
      <c r="I32" t="s">
        <v>35</v>
      </c>
      <c r="L32" s="2" t="s">
        <v>31</v>
      </c>
      <c r="M32" t="s">
        <v>34</v>
      </c>
      <c r="N32" t="s">
        <v>35</v>
      </c>
    </row>
    <row r="33" spans="1:15" x14ac:dyDescent="0.35">
      <c r="A33" s="3" t="s">
        <v>36</v>
      </c>
      <c r="B33">
        <v>15</v>
      </c>
      <c r="C33">
        <v>0</v>
      </c>
      <c r="D33">
        <v>193</v>
      </c>
      <c r="E33">
        <v>208</v>
      </c>
      <c r="G33" s="3" t="s">
        <v>36</v>
      </c>
      <c r="H33">
        <v>15</v>
      </c>
      <c r="I33">
        <v>15</v>
      </c>
      <c r="L33" s="3" t="s">
        <v>39</v>
      </c>
      <c r="M33">
        <v>64</v>
      </c>
      <c r="N33">
        <v>64</v>
      </c>
    </row>
    <row r="34" spans="1:15" x14ac:dyDescent="0.35">
      <c r="A34" s="3" t="s">
        <v>37</v>
      </c>
      <c r="C34">
        <v>405</v>
      </c>
      <c r="D34">
        <v>24</v>
      </c>
      <c r="E34">
        <v>429</v>
      </c>
      <c r="G34" s="3" t="s">
        <v>35</v>
      </c>
      <c r="H34">
        <v>15</v>
      </c>
      <c r="I34">
        <v>15</v>
      </c>
      <c r="L34" s="3" t="s">
        <v>35</v>
      </c>
      <c r="M34">
        <v>64</v>
      </c>
      <c r="N34">
        <v>64</v>
      </c>
    </row>
    <row r="35" spans="1:15" x14ac:dyDescent="0.35">
      <c r="A35" s="3" t="s">
        <v>38</v>
      </c>
      <c r="C35">
        <v>12</v>
      </c>
      <c r="D35">
        <v>297</v>
      </c>
      <c r="E35">
        <v>309</v>
      </c>
    </row>
    <row r="36" spans="1:15" x14ac:dyDescent="0.35">
      <c r="A36" s="3" t="s">
        <v>39</v>
      </c>
      <c r="D36">
        <v>230</v>
      </c>
      <c r="E36">
        <v>230</v>
      </c>
    </row>
    <row r="37" spans="1:15" x14ac:dyDescent="0.35">
      <c r="A37" s="3" t="s">
        <v>40</v>
      </c>
      <c r="D37">
        <v>20</v>
      </c>
      <c r="E37">
        <v>20</v>
      </c>
    </row>
    <row r="38" spans="1:15" x14ac:dyDescent="0.35">
      <c r="A38" s="3" t="s">
        <v>35</v>
      </c>
      <c r="B38">
        <v>15</v>
      </c>
      <c r="C38">
        <v>417</v>
      </c>
      <c r="D38">
        <v>764</v>
      </c>
      <c r="E38">
        <v>1196</v>
      </c>
    </row>
    <row r="43" spans="1:15" x14ac:dyDescent="0.35">
      <c r="L43" s="2" t="s">
        <v>0</v>
      </c>
      <c r="M43" t="s">
        <v>52</v>
      </c>
    </row>
    <row r="44" spans="1:15" x14ac:dyDescent="0.35">
      <c r="G44" s="2" t="s">
        <v>0</v>
      </c>
      <c r="H44" t="s">
        <v>52</v>
      </c>
      <c r="L44" s="2" t="s">
        <v>16</v>
      </c>
      <c r="M44" t="s">
        <v>42</v>
      </c>
    </row>
    <row r="45" spans="1:15" x14ac:dyDescent="0.35">
      <c r="A45" s="2" t="s">
        <v>0</v>
      </c>
      <c r="B45" t="s">
        <v>52</v>
      </c>
      <c r="G45" s="2" t="s">
        <v>15</v>
      </c>
      <c r="H45" s="3">
        <v>1</v>
      </c>
      <c r="L45" s="2" t="s">
        <v>15</v>
      </c>
      <c r="M45" s="3">
        <v>0</v>
      </c>
    </row>
    <row r="47" spans="1:15" x14ac:dyDescent="0.35">
      <c r="A47" s="2" t="s">
        <v>29</v>
      </c>
      <c r="B47" s="2" t="s">
        <v>30</v>
      </c>
      <c r="G47" s="2" t="s">
        <v>29</v>
      </c>
      <c r="H47" s="2" t="s">
        <v>30</v>
      </c>
      <c r="L47" s="2" t="s">
        <v>29</v>
      </c>
      <c r="M47" s="2" t="s">
        <v>30</v>
      </c>
    </row>
    <row r="48" spans="1:15" x14ac:dyDescent="0.35">
      <c r="A48" s="2" t="s">
        <v>31</v>
      </c>
      <c r="B48" t="s">
        <v>32</v>
      </c>
      <c r="C48" t="s">
        <v>33</v>
      </c>
      <c r="D48" t="s">
        <v>34</v>
      </c>
      <c r="E48" t="s">
        <v>35</v>
      </c>
      <c r="G48" s="2" t="s">
        <v>31</v>
      </c>
      <c r="H48" t="s">
        <v>32</v>
      </c>
      <c r="I48" t="s">
        <v>35</v>
      </c>
      <c r="L48" s="2" t="s">
        <v>31</v>
      </c>
      <c r="M48" t="s">
        <v>33</v>
      </c>
      <c r="N48" t="s">
        <v>34</v>
      </c>
      <c r="O48" t="s">
        <v>35</v>
      </c>
    </row>
    <row r="49" spans="1:15" x14ac:dyDescent="0.35">
      <c r="A49" s="3" t="s">
        <v>36</v>
      </c>
      <c r="B49">
        <v>0</v>
      </c>
      <c r="C49">
        <v>6</v>
      </c>
      <c r="D49">
        <v>46</v>
      </c>
      <c r="E49">
        <v>52</v>
      </c>
      <c r="G49" s="3" t="s">
        <v>36</v>
      </c>
      <c r="H49">
        <v>0</v>
      </c>
      <c r="I49">
        <v>0</v>
      </c>
      <c r="L49" s="3" t="s">
        <v>36</v>
      </c>
      <c r="M49">
        <v>0</v>
      </c>
      <c r="O49">
        <v>0</v>
      </c>
    </row>
    <row r="50" spans="1:15" x14ac:dyDescent="0.35">
      <c r="A50" s="3" t="s">
        <v>37</v>
      </c>
      <c r="C50">
        <v>420</v>
      </c>
      <c r="E50">
        <v>420</v>
      </c>
      <c r="G50" s="3" t="s">
        <v>35</v>
      </c>
      <c r="H50">
        <v>0</v>
      </c>
      <c r="I50">
        <v>0</v>
      </c>
      <c r="L50" s="3" t="s">
        <v>39</v>
      </c>
      <c r="N50">
        <v>16</v>
      </c>
      <c r="O50">
        <v>16</v>
      </c>
    </row>
    <row r="51" spans="1:15" x14ac:dyDescent="0.35">
      <c r="A51" s="3" t="s">
        <v>38</v>
      </c>
      <c r="C51">
        <v>41</v>
      </c>
      <c r="D51">
        <v>30</v>
      </c>
      <c r="E51">
        <v>71</v>
      </c>
      <c r="L51" s="3" t="s">
        <v>35</v>
      </c>
      <c r="M51">
        <v>0</v>
      </c>
      <c r="N51">
        <v>16</v>
      </c>
      <c r="O51">
        <v>16</v>
      </c>
    </row>
    <row r="52" spans="1:15" x14ac:dyDescent="0.35">
      <c r="A52" s="3" t="s">
        <v>39</v>
      </c>
      <c r="D52">
        <v>30</v>
      </c>
      <c r="E52">
        <v>30</v>
      </c>
    </row>
    <row r="53" spans="1:15" x14ac:dyDescent="0.35">
      <c r="A53" s="3" t="s">
        <v>40</v>
      </c>
      <c r="D53">
        <v>52</v>
      </c>
      <c r="E53">
        <v>52</v>
      </c>
    </row>
    <row r="54" spans="1:15" x14ac:dyDescent="0.35">
      <c r="A54" s="3" t="s">
        <v>35</v>
      </c>
      <c r="B54">
        <v>0</v>
      </c>
      <c r="C54">
        <v>467</v>
      </c>
      <c r="D54">
        <v>158</v>
      </c>
      <c r="E54">
        <v>625</v>
      </c>
    </row>
    <row r="57" spans="1:15" x14ac:dyDescent="0.35">
      <c r="A57" s="2" t="s">
        <v>0</v>
      </c>
      <c r="B57" t="s">
        <v>41</v>
      </c>
    </row>
    <row r="58" spans="1:15" x14ac:dyDescent="0.35">
      <c r="A58" s="2" t="s">
        <v>3</v>
      </c>
      <c r="B58" t="s">
        <v>53</v>
      </c>
    </row>
    <row r="59" spans="1:15" x14ac:dyDescent="0.35">
      <c r="A59" s="2" t="s">
        <v>6</v>
      </c>
      <c r="B59" t="s">
        <v>54</v>
      </c>
    </row>
    <row r="61" spans="1:15" x14ac:dyDescent="0.35">
      <c r="A61" s="2" t="s">
        <v>29</v>
      </c>
      <c r="B61" s="2" t="s">
        <v>30</v>
      </c>
    </row>
    <row r="62" spans="1:15" x14ac:dyDescent="0.35">
      <c r="A62" s="2" t="s">
        <v>31</v>
      </c>
      <c r="B62" t="s">
        <v>32</v>
      </c>
      <c r="C62" t="s">
        <v>33</v>
      </c>
      <c r="D62" t="s">
        <v>34</v>
      </c>
      <c r="E62" t="s">
        <v>35</v>
      </c>
    </row>
    <row r="63" spans="1:15" x14ac:dyDescent="0.35">
      <c r="A63" s="3" t="s">
        <v>55</v>
      </c>
      <c r="B63">
        <v>45</v>
      </c>
      <c r="C63">
        <v>48</v>
      </c>
      <c r="D63">
        <v>98</v>
      </c>
      <c r="E63">
        <v>191</v>
      </c>
    </row>
    <row r="64" spans="1:15" x14ac:dyDescent="0.35">
      <c r="A64" s="3" t="s">
        <v>56</v>
      </c>
      <c r="B64">
        <v>80</v>
      </c>
      <c r="C64">
        <v>60</v>
      </c>
      <c r="D64">
        <v>41</v>
      </c>
      <c r="E64">
        <v>181</v>
      </c>
    </row>
    <row r="65" spans="1:5" x14ac:dyDescent="0.35">
      <c r="A65" s="3" t="s">
        <v>57</v>
      </c>
      <c r="B65">
        <v>70</v>
      </c>
      <c r="C65">
        <v>57</v>
      </c>
      <c r="D65">
        <v>295</v>
      </c>
      <c r="E65">
        <v>422</v>
      </c>
    </row>
    <row r="66" spans="1:5" x14ac:dyDescent="0.35">
      <c r="A66" s="3" t="s">
        <v>58</v>
      </c>
      <c r="B66">
        <v>32</v>
      </c>
      <c r="C66">
        <v>13</v>
      </c>
      <c r="D66">
        <v>242</v>
      </c>
      <c r="E66">
        <v>287</v>
      </c>
    </row>
    <row r="67" spans="1:5" x14ac:dyDescent="0.35">
      <c r="A67" s="3" t="s">
        <v>59</v>
      </c>
      <c r="B67">
        <v>76</v>
      </c>
      <c r="C67">
        <v>212</v>
      </c>
      <c r="D67">
        <v>345</v>
      </c>
      <c r="E67">
        <v>633</v>
      </c>
    </row>
    <row r="68" spans="1:5" x14ac:dyDescent="0.35">
      <c r="A68" s="3" t="s">
        <v>60</v>
      </c>
      <c r="B68">
        <v>36</v>
      </c>
      <c r="C68">
        <v>22</v>
      </c>
      <c r="D68">
        <v>40</v>
      </c>
      <c r="E68">
        <v>98</v>
      </c>
    </row>
    <row r="69" spans="1:5" x14ac:dyDescent="0.35">
      <c r="A69" s="3" t="s">
        <v>61</v>
      </c>
      <c r="B69">
        <v>113</v>
      </c>
      <c r="C69">
        <v>235</v>
      </c>
      <c r="D69">
        <v>43</v>
      </c>
      <c r="E69">
        <v>391</v>
      </c>
    </row>
    <row r="70" spans="1:5" x14ac:dyDescent="0.35">
      <c r="A70" s="3" t="s">
        <v>62</v>
      </c>
      <c r="B70">
        <v>27</v>
      </c>
      <c r="C70">
        <v>47</v>
      </c>
      <c r="E70">
        <v>74</v>
      </c>
    </row>
    <row r="71" spans="1:5" x14ac:dyDescent="0.35">
      <c r="A71" s="3" t="s">
        <v>63</v>
      </c>
      <c r="B71">
        <v>13</v>
      </c>
      <c r="C71">
        <v>91</v>
      </c>
      <c r="D71">
        <v>163</v>
      </c>
      <c r="E71">
        <v>267</v>
      </c>
    </row>
    <row r="72" spans="1:5" x14ac:dyDescent="0.35">
      <c r="A72" s="3" t="s">
        <v>64</v>
      </c>
      <c r="B72">
        <v>33</v>
      </c>
      <c r="C72">
        <v>95</v>
      </c>
      <c r="D72">
        <v>30</v>
      </c>
      <c r="E72">
        <v>158</v>
      </c>
    </row>
    <row r="73" spans="1:5" x14ac:dyDescent="0.35">
      <c r="A73" s="3" t="s">
        <v>65</v>
      </c>
      <c r="B73">
        <v>37</v>
      </c>
      <c r="C73">
        <v>0</v>
      </c>
      <c r="D73">
        <v>0</v>
      </c>
      <c r="E73">
        <v>37</v>
      </c>
    </row>
    <row r="74" spans="1:5" x14ac:dyDescent="0.35">
      <c r="A74" s="3" t="s">
        <v>66</v>
      </c>
      <c r="B74">
        <v>21</v>
      </c>
      <c r="C74">
        <v>23</v>
      </c>
      <c r="D74">
        <v>107</v>
      </c>
      <c r="E74">
        <v>151</v>
      </c>
    </row>
    <row r="75" spans="1:5" x14ac:dyDescent="0.35">
      <c r="A75" s="3" t="s">
        <v>67</v>
      </c>
      <c r="B75">
        <v>35</v>
      </c>
      <c r="C75">
        <v>60</v>
      </c>
      <c r="D75">
        <v>44</v>
      </c>
      <c r="E75">
        <v>139</v>
      </c>
    </row>
    <row r="76" spans="1:5" x14ac:dyDescent="0.35">
      <c r="A76" s="3" t="s">
        <v>35</v>
      </c>
      <c r="B76">
        <v>618</v>
      </c>
      <c r="C76">
        <v>963</v>
      </c>
      <c r="D76">
        <v>1448</v>
      </c>
      <c r="E76">
        <v>3029</v>
      </c>
    </row>
    <row r="120" spans="1:4" x14ac:dyDescent="0.35">
      <c r="A120" s="2" t="s">
        <v>0</v>
      </c>
      <c r="B120" t="s">
        <v>28</v>
      </c>
    </row>
    <row r="122" spans="1:4" x14ac:dyDescent="0.35">
      <c r="A122" s="2" t="s">
        <v>31</v>
      </c>
      <c r="B122" t="s">
        <v>68</v>
      </c>
      <c r="C122" t="s">
        <v>69</v>
      </c>
    </row>
    <row r="123" spans="1:4" x14ac:dyDescent="0.35">
      <c r="A123" s="3" t="s">
        <v>70</v>
      </c>
      <c r="B123">
        <v>26</v>
      </c>
      <c r="C123">
        <v>26</v>
      </c>
      <c r="D123" s="4">
        <f>B123/C123</f>
        <v>1</v>
      </c>
    </row>
    <row r="124" spans="1:4" x14ac:dyDescent="0.35">
      <c r="A124" s="3" t="s">
        <v>71</v>
      </c>
      <c r="B124">
        <v>6</v>
      </c>
      <c r="C124">
        <v>7</v>
      </c>
      <c r="D124" s="4">
        <f t="shared" ref="D124:D137" si="3">B124/C124</f>
        <v>0.8571428571428571</v>
      </c>
    </row>
    <row r="125" spans="1:4" x14ac:dyDescent="0.35">
      <c r="A125" s="3" t="s">
        <v>72</v>
      </c>
      <c r="B125">
        <v>7</v>
      </c>
      <c r="C125">
        <v>12</v>
      </c>
      <c r="D125" s="4">
        <f t="shared" si="3"/>
        <v>0.58333333333333337</v>
      </c>
    </row>
    <row r="126" spans="1:4" x14ac:dyDescent="0.35">
      <c r="A126" s="3" t="s">
        <v>73</v>
      </c>
      <c r="B126">
        <v>10</v>
      </c>
      <c r="C126">
        <v>15</v>
      </c>
      <c r="D126" s="4">
        <f t="shared" si="3"/>
        <v>0.66666666666666663</v>
      </c>
    </row>
    <row r="127" spans="1:4" x14ac:dyDescent="0.35">
      <c r="A127" s="3" t="s">
        <v>74</v>
      </c>
      <c r="B127">
        <v>417</v>
      </c>
      <c r="C127">
        <v>594</v>
      </c>
      <c r="D127" s="4">
        <f t="shared" si="3"/>
        <v>0.70202020202020199</v>
      </c>
    </row>
    <row r="128" spans="1:4" x14ac:dyDescent="0.35">
      <c r="A128" s="3" t="s">
        <v>75</v>
      </c>
      <c r="B128">
        <v>116</v>
      </c>
      <c r="C128">
        <v>120</v>
      </c>
      <c r="D128" s="4">
        <f t="shared" si="3"/>
        <v>0.96666666666666667</v>
      </c>
    </row>
    <row r="129" spans="1:4" x14ac:dyDescent="0.35">
      <c r="A129" s="3" t="s">
        <v>76</v>
      </c>
      <c r="B129">
        <v>0</v>
      </c>
      <c r="C129">
        <v>0</v>
      </c>
      <c r="D129" s="4" t="e">
        <f t="shared" si="3"/>
        <v>#DIV/0!</v>
      </c>
    </row>
    <row r="130" spans="1:4" x14ac:dyDescent="0.35">
      <c r="A130" s="3" t="s">
        <v>77</v>
      </c>
      <c r="B130">
        <v>130</v>
      </c>
      <c r="C130">
        <v>139</v>
      </c>
      <c r="D130" s="4">
        <f t="shared" si="3"/>
        <v>0.93525179856115104</v>
      </c>
    </row>
    <row r="131" spans="1:4" x14ac:dyDescent="0.35">
      <c r="A131" s="3" t="s">
        <v>78</v>
      </c>
      <c r="B131">
        <v>3</v>
      </c>
      <c r="C131">
        <v>3</v>
      </c>
      <c r="D131" s="4">
        <f t="shared" si="3"/>
        <v>1</v>
      </c>
    </row>
    <row r="132" spans="1:4" x14ac:dyDescent="0.35">
      <c r="A132" s="3" t="s">
        <v>79</v>
      </c>
      <c r="B132">
        <v>12</v>
      </c>
      <c r="C132">
        <v>12</v>
      </c>
      <c r="D132" s="4">
        <f t="shared" si="3"/>
        <v>1</v>
      </c>
    </row>
    <row r="133" spans="1:4" x14ac:dyDescent="0.35">
      <c r="A133" s="3" t="s">
        <v>80</v>
      </c>
      <c r="B133">
        <v>11</v>
      </c>
      <c r="C133">
        <v>11</v>
      </c>
      <c r="D133" s="4">
        <f t="shared" si="3"/>
        <v>1</v>
      </c>
    </row>
    <row r="134" spans="1:4" x14ac:dyDescent="0.35">
      <c r="A134" s="3" t="s">
        <v>81</v>
      </c>
      <c r="B134">
        <v>8</v>
      </c>
      <c r="C134">
        <v>20</v>
      </c>
      <c r="D134" s="4">
        <f t="shared" si="3"/>
        <v>0.4</v>
      </c>
    </row>
    <row r="135" spans="1:4" x14ac:dyDescent="0.35">
      <c r="A135" s="3" t="s">
        <v>82</v>
      </c>
      <c r="B135">
        <v>100</v>
      </c>
      <c r="C135">
        <v>125</v>
      </c>
      <c r="D135" s="4">
        <f t="shared" si="3"/>
        <v>0.8</v>
      </c>
    </row>
    <row r="136" spans="1:4" x14ac:dyDescent="0.35">
      <c r="A136" s="3" t="s">
        <v>83</v>
      </c>
      <c r="B136">
        <v>12</v>
      </c>
      <c r="C136">
        <v>12</v>
      </c>
      <c r="D136" s="4">
        <f t="shared" si="3"/>
        <v>1</v>
      </c>
    </row>
    <row r="137" spans="1:4" x14ac:dyDescent="0.35">
      <c r="A137" s="3" t="s">
        <v>84</v>
      </c>
      <c r="B137">
        <v>97</v>
      </c>
      <c r="C137">
        <v>103</v>
      </c>
      <c r="D137" s="4">
        <f t="shared" si="3"/>
        <v>0.94174757281553401</v>
      </c>
    </row>
    <row r="138" spans="1:4" x14ac:dyDescent="0.35">
      <c r="A138" s="3" t="s">
        <v>35</v>
      </c>
      <c r="B138">
        <v>955</v>
      </c>
      <c r="C138">
        <v>1199</v>
      </c>
    </row>
    <row r="143" spans="1:4" x14ac:dyDescent="0.35">
      <c r="A143" s="2" t="s">
        <v>0</v>
      </c>
      <c r="B143" t="s">
        <v>28</v>
      </c>
    </row>
    <row r="145" spans="1:4" x14ac:dyDescent="0.35">
      <c r="A145" s="2" t="s">
        <v>85</v>
      </c>
      <c r="B145" t="s">
        <v>68</v>
      </c>
      <c r="C145" t="s">
        <v>69</v>
      </c>
      <c r="D145" s="10" t="s">
        <v>86</v>
      </c>
    </row>
    <row r="146" spans="1:4" x14ac:dyDescent="0.35">
      <c r="A146" s="3" t="s">
        <v>36</v>
      </c>
      <c r="B146">
        <v>177</v>
      </c>
      <c r="C146">
        <v>211</v>
      </c>
      <c r="D146" s="4">
        <f t="shared" ref="D146:D151" si="4">B146/C146</f>
        <v>0.83886255924170616</v>
      </c>
    </row>
    <row r="147" spans="1:4" x14ac:dyDescent="0.35">
      <c r="A147" s="3" t="s">
        <v>37</v>
      </c>
      <c r="B147">
        <v>246</v>
      </c>
      <c r="C147">
        <v>429</v>
      </c>
      <c r="D147" s="4">
        <f t="shared" si="4"/>
        <v>0.57342657342657344</v>
      </c>
    </row>
    <row r="148" spans="1:4" x14ac:dyDescent="0.35">
      <c r="A148" s="3" t="s">
        <v>38</v>
      </c>
      <c r="B148">
        <v>294</v>
      </c>
      <c r="C148">
        <v>309</v>
      </c>
      <c r="D148" s="4">
        <f t="shared" si="4"/>
        <v>0.95145631067961167</v>
      </c>
    </row>
    <row r="149" spans="1:4" x14ac:dyDescent="0.35">
      <c r="A149" s="3" t="s">
        <v>39</v>
      </c>
      <c r="B149">
        <v>230</v>
      </c>
      <c r="C149">
        <v>230</v>
      </c>
      <c r="D149" s="4">
        <f t="shared" si="4"/>
        <v>1</v>
      </c>
    </row>
    <row r="150" spans="1:4" x14ac:dyDescent="0.35">
      <c r="A150" s="3" t="s">
        <v>40</v>
      </c>
      <c r="B150">
        <v>8</v>
      </c>
      <c r="C150">
        <v>20</v>
      </c>
      <c r="D150" s="4">
        <f t="shared" si="4"/>
        <v>0.4</v>
      </c>
    </row>
    <row r="151" spans="1:4" x14ac:dyDescent="0.35">
      <c r="A151" s="3" t="s">
        <v>35</v>
      </c>
      <c r="B151">
        <v>955</v>
      </c>
      <c r="C151">
        <v>1199</v>
      </c>
      <c r="D151" s="4">
        <f t="shared" si="4"/>
        <v>0.79649708090075066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1E75-066C-4450-A52B-4FA7F8A67C16}">
  <dimension ref="A1:C445"/>
  <sheetViews>
    <sheetView workbookViewId="0">
      <selection activeCell="D351" sqref="D351"/>
    </sheetView>
  </sheetViews>
  <sheetFormatPr defaultRowHeight="14.5" x14ac:dyDescent="0.35"/>
  <sheetData>
    <row r="1" spans="1:3" x14ac:dyDescent="0.35">
      <c r="A1" t="s">
        <v>87</v>
      </c>
      <c r="B1" t="s">
        <v>2</v>
      </c>
      <c r="C1" t="s">
        <v>1</v>
      </c>
    </row>
    <row r="2" spans="1:3" x14ac:dyDescent="0.35">
      <c r="A2">
        <v>1833</v>
      </c>
      <c r="B2" t="s">
        <v>88</v>
      </c>
      <c r="C2" t="s">
        <v>55</v>
      </c>
    </row>
    <row r="3" spans="1:3" x14ac:dyDescent="0.35">
      <c r="A3">
        <v>4832</v>
      </c>
      <c r="B3" t="s">
        <v>89</v>
      </c>
      <c r="C3" t="s">
        <v>61</v>
      </c>
    </row>
    <row r="4" spans="1:3" x14ac:dyDescent="0.35">
      <c r="A4">
        <v>4833</v>
      </c>
      <c r="B4" t="s">
        <v>89</v>
      </c>
      <c r="C4" t="s">
        <v>61</v>
      </c>
    </row>
    <row r="5" spans="1:3" x14ac:dyDescent="0.35">
      <c r="A5">
        <v>20514</v>
      </c>
      <c r="B5" t="s">
        <v>89</v>
      </c>
      <c r="C5" t="s">
        <v>61</v>
      </c>
    </row>
    <row r="6" spans="1:3" x14ac:dyDescent="0.35">
      <c r="A6">
        <v>20857</v>
      </c>
      <c r="B6" t="s">
        <v>90</v>
      </c>
      <c r="C6" t="s">
        <v>61</v>
      </c>
    </row>
    <row r="7" spans="1:3" x14ac:dyDescent="0.35">
      <c r="A7">
        <v>20949</v>
      </c>
      <c r="B7" t="s">
        <v>91</v>
      </c>
      <c r="C7" t="s">
        <v>66</v>
      </c>
    </row>
    <row r="8" spans="1:3" x14ac:dyDescent="0.35">
      <c r="A8">
        <v>20240</v>
      </c>
      <c r="B8" t="s">
        <v>92</v>
      </c>
      <c r="C8" t="s">
        <v>55</v>
      </c>
    </row>
    <row r="9" spans="1:3" x14ac:dyDescent="0.35">
      <c r="A9">
        <v>4879</v>
      </c>
      <c r="B9" t="s">
        <v>93</v>
      </c>
      <c r="C9" t="s">
        <v>61</v>
      </c>
    </row>
    <row r="10" spans="1:3" x14ac:dyDescent="0.35">
      <c r="A10">
        <v>4824</v>
      </c>
      <c r="B10" t="s">
        <v>88</v>
      </c>
      <c r="C10" t="s">
        <v>55</v>
      </c>
    </row>
    <row r="11" spans="1:3" x14ac:dyDescent="0.35">
      <c r="A11">
        <v>20169</v>
      </c>
      <c r="B11" t="s">
        <v>94</v>
      </c>
      <c r="C11" t="s">
        <v>61</v>
      </c>
    </row>
    <row r="12" spans="1:3" x14ac:dyDescent="0.35">
      <c r="A12">
        <v>20946</v>
      </c>
      <c r="B12" t="s">
        <v>95</v>
      </c>
      <c r="C12" t="s">
        <v>62</v>
      </c>
    </row>
    <row r="13" spans="1:3" x14ac:dyDescent="0.35">
      <c r="A13">
        <v>4816</v>
      </c>
      <c r="B13" t="s">
        <v>96</v>
      </c>
      <c r="C13" t="s">
        <v>59</v>
      </c>
    </row>
    <row r="14" spans="1:3" x14ac:dyDescent="0.35">
      <c r="A14">
        <v>4931</v>
      </c>
      <c r="B14" t="s">
        <v>97</v>
      </c>
      <c r="C14" t="s">
        <v>57</v>
      </c>
    </row>
    <row r="15" spans="1:3" x14ac:dyDescent="0.35">
      <c r="A15">
        <v>4955</v>
      </c>
      <c r="B15" t="s">
        <v>98</v>
      </c>
      <c r="C15" t="s">
        <v>61</v>
      </c>
    </row>
    <row r="16" spans="1:3" x14ac:dyDescent="0.35">
      <c r="A16">
        <v>5043</v>
      </c>
      <c r="B16" t="s">
        <v>96</v>
      </c>
      <c r="C16" t="s">
        <v>59</v>
      </c>
    </row>
    <row r="17" spans="1:3" x14ac:dyDescent="0.35">
      <c r="A17">
        <v>20091</v>
      </c>
      <c r="B17" t="s">
        <v>94</v>
      </c>
      <c r="C17" t="s">
        <v>61</v>
      </c>
    </row>
    <row r="18" spans="1:3" x14ac:dyDescent="0.35">
      <c r="A18">
        <v>7036</v>
      </c>
      <c r="B18" t="s">
        <v>94</v>
      </c>
      <c r="C18" t="s">
        <v>61</v>
      </c>
    </row>
    <row r="19" spans="1:3" x14ac:dyDescent="0.35">
      <c r="A19">
        <v>20021</v>
      </c>
      <c r="B19" t="s">
        <v>99</v>
      </c>
      <c r="C19" t="s">
        <v>63</v>
      </c>
    </row>
    <row r="20" spans="1:3" x14ac:dyDescent="0.35">
      <c r="A20">
        <v>5480</v>
      </c>
      <c r="B20" t="s">
        <v>99</v>
      </c>
      <c r="C20" t="s">
        <v>63</v>
      </c>
    </row>
    <row r="21" spans="1:3" x14ac:dyDescent="0.35">
      <c r="A21">
        <v>20520</v>
      </c>
      <c r="B21" t="s">
        <v>95</v>
      </c>
      <c r="C21" t="s">
        <v>62</v>
      </c>
    </row>
    <row r="22" spans="1:3" x14ac:dyDescent="0.35">
      <c r="A22">
        <v>5042</v>
      </c>
      <c r="B22" t="s">
        <v>96</v>
      </c>
      <c r="C22" t="s">
        <v>59</v>
      </c>
    </row>
    <row r="23" spans="1:3" x14ac:dyDescent="0.35">
      <c r="A23">
        <v>4975</v>
      </c>
      <c r="B23" t="s">
        <v>96</v>
      </c>
      <c r="C23" t="s">
        <v>59</v>
      </c>
    </row>
    <row r="24" spans="1:3" x14ac:dyDescent="0.35">
      <c r="A24">
        <v>4863</v>
      </c>
      <c r="B24" t="s">
        <v>93</v>
      </c>
      <c r="C24" t="s">
        <v>61</v>
      </c>
    </row>
    <row r="25" spans="1:3" x14ac:dyDescent="0.35">
      <c r="A25">
        <v>869</v>
      </c>
      <c r="B25" t="s">
        <v>100</v>
      </c>
      <c r="C25" t="s">
        <v>67</v>
      </c>
    </row>
    <row r="26" spans="1:3" x14ac:dyDescent="0.35">
      <c r="A26">
        <v>1309</v>
      </c>
      <c r="B26" t="s">
        <v>101</v>
      </c>
      <c r="C26" t="s">
        <v>63</v>
      </c>
    </row>
    <row r="27" spans="1:3" x14ac:dyDescent="0.35">
      <c r="A27">
        <v>20728</v>
      </c>
      <c r="B27" t="s">
        <v>102</v>
      </c>
      <c r="C27" t="s">
        <v>60</v>
      </c>
    </row>
    <row r="28" spans="1:3" x14ac:dyDescent="0.35">
      <c r="A28">
        <v>4887</v>
      </c>
      <c r="B28" t="s">
        <v>103</v>
      </c>
      <c r="C28" t="s">
        <v>61</v>
      </c>
    </row>
    <row r="29" spans="1:3" x14ac:dyDescent="0.35">
      <c r="A29">
        <v>7040</v>
      </c>
      <c r="B29" t="s">
        <v>104</v>
      </c>
      <c r="C29" t="s">
        <v>56</v>
      </c>
    </row>
    <row r="30" spans="1:3" x14ac:dyDescent="0.35">
      <c r="A30">
        <v>4831</v>
      </c>
      <c r="B30" t="s">
        <v>105</v>
      </c>
      <c r="C30" t="s">
        <v>57</v>
      </c>
    </row>
    <row r="31" spans="1:3" x14ac:dyDescent="0.35">
      <c r="A31">
        <v>4917</v>
      </c>
      <c r="B31" t="s">
        <v>104</v>
      </c>
      <c r="C31" t="s">
        <v>56</v>
      </c>
    </row>
    <row r="32" spans="1:3" x14ac:dyDescent="0.35">
      <c r="A32">
        <v>4918</v>
      </c>
      <c r="B32" t="s">
        <v>104</v>
      </c>
      <c r="C32" t="s">
        <v>56</v>
      </c>
    </row>
    <row r="33" spans="1:3" x14ac:dyDescent="0.35">
      <c r="A33">
        <v>4938</v>
      </c>
      <c r="B33" t="s">
        <v>92</v>
      </c>
      <c r="C33" t="s">
        <v>55</v>
      </c>
    </row>
    <row r="34" spans="1:3" x14ac:dyDescent="0.35">
      <c r="A34">
        <v>20952</v>
      </c>
      <c r="B34" t="s">
        <v>96</v>
      </c>
      <c r="C34" t="s">
        <v>59</v>
      </c>
    </row>
    <row r="35" spans="1:3" x14ac:dyDescent="0.35">
      <c r="A35">
        <v>20739</v>
      </c>
      <c r="B35" t="s">
        <v>106</v>
      </c>
      <c r="C35" t="s">
        <v>59</v>
      </c>
    </row>
    <row r="36" spans="1:3" x14ac:dyDescent="0.35">
      <c r="A36">
        <v>4864</v>
      </c>
      <c r="B36" t="s">
        <v>106</v>
      </c>
      <c r="C36" t="s">
        <v>59</v>
      </c>
    </row>
    <row r="37" spans="1:3" x14ac:dyDescent="0.35">
      <c r="A37">
        <v>4936</v>
      </c>
      <c r="B37" t="s">
        <v>107</v>
      </c>
      <c r="C37" t="s">
        <v>55</v>
      </c>
    </row>
    <row r="38" spans="1:3" x14ac:dyDescent="0.35">
      <c r="A38">
        <v>20574</v>
      </c>
      <c r="B38" t="s">
        <v>108</v>
      </c>
      <c r="C38" t="s">
        <v>64</v>
      </c>
    </row>
    <row r="39" spans="1:3" x14ac:dyDescent="0.35">
      <c r="A39">
        <v>7034</v>
      </c>
      <c r="B39" t="s">
        <v>109</v>
      </c>
      <c r="C39" t="s">
        <v>62</v>
      </c>
    </row>
    <row r="40" spans="1:3" x14ac:dyDescent="0.35">
      <c r="A40">
        <v>6794</v>
      </c>
      <c r="B40" t="s">
        <v>110</v>
      </c>
      <c r="C40" t="s">
        <v>56</v>
      </c>
    </row>
    <row r="41" spans="1:3" x14ac:dyDescent="0.35">
      <c r="A41">
        <v>4958</v>
      </c>
      <c r="B41" t="s">
        <v>110</v>
      </c>
      <c r="C41" t="s">
        <v>56</v>
      </c>
    </row>
    <row r="42" spans="1:3" x14ac:dyDescent="0.35">
      <c r="A42">
        <v>20930</v>
      </c>
      <c r="B42" t="s">
        <v>109</v>
      </c>
      <c r="C42" t="s">
        <v>62</v>
      </c>
    </row>
    <row r="43" spans="1:3" x14ac:dyDescent="0.35">
      <c r="A43">
        <v>20953</v>
      </c>
      <c r="B43" t="s">
        <v>103</v>
      </c>
      <c r="C43" t="s">
        <v>61</v>
      </c>
    </row>
    <row r="44" spans="1:3" x14ac:dyDescent="0.35">
      <c r="A44">
        <v>20954</v>
      </c>
      <c r="B44" t="s">
        <v>98</v>
      </c>
      <c r="C44" t="s">
        <v>61</v>
      </c>
    </row>
    <row r="45" spans="1:3" x14ac:dyDescent="0.35">
      <c r="A45">
        <v>20955</v>
      </c>
      <c r="B45" t="s">
        <v>93</v>
      </c>
      <c r="C45" t="s">
        <v>61</v>
      </c>
    </row>
    <row r="46" spans="1:3" x14ac:dyDescent="0.35">
      <c r="A46">
        <v>4792</v>
      </c>
      <c r="B46" t="s">
        <v>111</v>
      </c>
      <c r="C46" t="s">
        <v>59</v>
      </c>
    </row>
    <row r="47" spans="1:3" x14ac:dyDescent="0.35">
      <c r="A47">
        <v>5570</v>
      </c>
      <c r="B47" t="s">
        <v>112</v>
      </c>
      <c r="C47" t="s">
        <v>63</v>
      </c>
    </row>
    <row r="48" spans="1:3" x14ac:dyDescent="0.35">
      <c r="A48">
        <v>6786</v>
      </c>
      <c r="B48" t="s">
        <v>112</v>
      </c>
      <c r="C48" t="s">
        <v>63</v>
      </c>
    </row>
    <row r="49" spans="1:3" x14ac:dyDescent="0.35">
      <c r="A49">
        <v>548</v>
      </c>
      <c r="B49" t="s">
        <v>113</v>
      </c>
      <c r="C49" t="s">
        <v>64</v>
      </c>
    </row>
    <row r="50" spans="1:3" x14ac:dyDescent="0.35">
      <c r="A50">
        <v>4940</v>
      </c>
      <c r="B50" t="s">
        <v>114</v>
      </c>
      <c r="C50" t="s">
        <v>55</v>
      </c>
    </row>
    <row r="51" spans="1:3" x14ac:dyDescent="0.35">
      <c r="A51">
        <v>20999</v>
      </c>
      <c r="B51" t="s">
        <v>115</v>
      </c>
      <c r="C51" t="s">
        <v>66</v>
      </c>
    </row>
    <row r="52" spans="1:3" x14ac:dyDescent="0.35">
      <c r="A52">
        <v>20500</v>
      </c>
      <c r="B52" t="s">
        <v>95</v>
      </c>
      <c r="C52" t="s">
        <v>62</v>
      </c>
    </row>
    <row r="53" spans="1:3" x14ac:dyDescent="0.35">
      <c r="A53">
        <v>6791</v>
      </c>
      <c r="B53" t="s">
        <v>116</v>
      </c>
      <c r="C53" t="s">
        <v>67</v>
      </c>
    </row>
    <row r="54" spans="1:3" x14ac:dyDescent="0.35">
      <c r="A54">
        <v>4822</v>
      </c>
      <c r="B54" t="s">
        <v>117</v>
      </c>
      <c r="C54" t="s">
        <v>60</v>
      </c>
    </row>
    <row r="55" spans="1:3" x14ac:dyDescent="0.35">
      <c r="A55">
        <v>5577</v>
      </c>
      <c r="B55" t="s">
        <v>118</v>
      </c>
      <c r="C55" t="s">
        <v>67</v>
      </c>
    </row>
    <row r="56" spans="1:3" x14ac:dyDescent="0.35">
      <c r="A56">
        <v>20742</v>
      </c>
      <c r="B56" t="s">
        <v>91</v>
      </c>
      <c r="C56" t="s">
        <v>66</v>
      </c>
    </row>
    <row r="57" spans="1:3" x14ac:dyDescent="0.35">
      <c r="A57">
        <v>20956</v>
      </c>
      <c r="B57" t="s">
        <v>119</v>
      </c>
      <c r="C57" t="s">
        <v>67</v>
      </c>
    </row>
    <row r="58" spans="1:3" x14ac:dyDescent="0.35">
      <c r="A58">
        <v>20961</v>
      </c>
      <c r="B58" t="s">
        <v>115</v>
      </c>
      <c r="C58" t="s">
        <v>66</v>
      </c>
    </row>
    <row r="59" spans="1:3" x14ac:dyDescent="0.35">
      <c r="A59">
        <v>4890</v>
      </c>
      <c r="B59" t="s">
        <v>120</v>
      </c>
      <c r="C59" t="s">
        <v>60</v>
      </c>
    </row>
    <row r="60" spans="1:3" x14ac:dyDescent="0.35">
      <c r="A60">
        <v>4814</v>
      </c>
      <c r="B60" t="s">
        <v>121</v>
      </c>
      <c r="C60" t="s">
        <v>65</v>
      </c>
    </row>
    <row r="61" spans="1:3" x14ac:dyDescent="0.35">
      <c r="A61">
        <v>4809</v>
      </c>
      <c r="B61" t="s">
        <v>98</v>
      </c>
      <c r="C61" t="s">
        <v>61</v>
      </c>
    </row>
    <row r="62" spans="1:3" x14ac:dyDescent="0.35">
      <c r="A62">
        <v>4868</v>
      </c>
      <c r="B62" t="s">
        <v>91</v>
      </c>
      <c r="C62" t="s">
        <v>66</v>
      </c>
    </row>
    <row r="63" spans="1:3" x14ac:dyDescent="0.35">
      <c r="A63">
        <v>4963</v>
      </c>
      <c r="B63" t="s">
        <v>122</v>
      </c>
      <c r="C63" t="s">
        <v>57</v>
      </c>
    </row>
    <row r="64" spans="1:3" x14ac:dyDescent="0.35">
      <c r="A64">
        <v>20561</v>
      </c>
      <c r="B64" t="s">
        <v>123</v>
      </c>
      <c r="C64" t="s">
        <v>61</v>
      </c>
    </row>
    <row r="65" spans="1:3" x14ac:dyDescent="0.35">
      <c r="A65">
        <v>20962</v>
      </c>
      <c r="B65" t="s">
        <v>98</v>
      </c>
      <c r="C65" t="s">
        <v>61</v>
      </c>
    </row>
    <row r="66" spans="1:3" x14ac:dyDescent="0.35">
      <c r="A66">
        <v>6908</v>
      </c>
      <c r="B66" t="s">
        <v>109</v>
      </c>
      <c r="C66" t="s">
        <v>62</v>
      </c>
    </row>
    <row r="67" spans="1:3" x14ac:dyDescent="0.35">
      <c r="A67">
        <v>20740</v>
      </c>
      <c r="B67" t="s">
        <v>109</v>
      </c>
      <c r="C67" t="s">
        <v>62</v>
      </c>
    </row>
    <row r="68" spans="1:3" x14ac:dyDescent="0.35">
      <c r="A68">
        <v>4951</v>
      </c>
      <c r="B68" t="s">
        <v>124</v>
      </c>
      <c r="C68" t="s">
        <v>59</v>
      </c>
    </row>
    <row r="69" spans="1:3" x14ac:dyDescent="0.35">
      <c r="A69">
        <v>20744</v>
      </c>
      <c r="B69" t="s">
        <v>125</v>
      </c>
      <c r="C69" t="s">
        <v>64</v>
      </c>
    </row>
    <row r="70" spans="1:3" x14ac:dyDescent="0.35">
      <c r="A70">
        <v>20957</v>
      </c>
      <c r="B70" t="s">
        <v>126</v>
      </c>
      <c r="C70" t="s">
        <v>60</v>
      </c>
    </row>
    <row r="71" spans="1:3" x14ac:dyDescent="0.35">
      <c r="A71">
        <v>4964</v>
      </c>
      <c r="B71" t="s">
        <v>122</v>
      </c>
      <c r="C71" t="s">
        <v>57</v>
      </c>
    </row>
    <row r="72" spans="1:3" x14ac:dyDescent="0.35">
      <c r="A72">
        <v>20090</v>
      </c>
      <c r="B72" t="s">
        <v>96</v>
      </c>
      <c r="C72" t="s">
        <v>59</v>
      </c>
    </row>
    <row r="73" spans="1:3" x14ac:dyDescent="0.35">
      <c r="A73">
        <v>20791</v>
      </c>
      <c r="B73" t="s">
        <v>127</v>
      </c>
      <c r="C73" t="s">
        <v>55</v>
      </c>
    </row>
    <row r="74" spans="1:3" x14ac:dyDescent="0.35">
      <c r="A74">
        <v>20790</v>
      </c>
      <c r="B74" t="s">
        <v>128</v>
      </c>
      <c r="C74" t="s">
        <v>55</v>
      </c>
    </row>
    <row r="75" spans="1:3" x14ac:dyDescent="0.35">
      <c r="A75">
        <v>20576</v>
      </c>
      <c r="B75" t="s">
        <v>129</v>
      </c>
      <c r="C75" t="s">
        <v>58</v>
      </c>
    </row>
    <row r="76" spans="1:3" x14ac:dyDescent="0.35">
      <c r="A76">
        <v>20736</v>
      </c>
      <c r="B76" t="s">
        <v>114</v>
      </c>
      <c r="C76" t="s">
        <v>55</v>
      </c>
    </row>
    <row r="77" spans="1:3" x14ac:dyDescent="0.35">
      <c r="A77">
        <v>20047</v>
      </c>
      <c r="B77" t="s">
        <v>96</v>
      </c>
      <c r="C77" t="s">
        <v>59</v>
      </c>
    </row>
    <row r="78" spans="1:3" x14ac:dyDescent="0.35">
      <c r="A78">
        <v>20786</v>
      </c>
      <c r="B78" t="s">
        <v>130</v>
      </c>
      <c r="C78" t="s">
        <v>58</v>
      </c>
    </row>
    <row r="79" spans="1:3" x14ac:dyDescent="0.35">
      <c r="A79">
        <v>20788</v>
      </c>
      <c r="B79" t="s">
        <v>124</v>
      </c>
      <c r="C79" t="s">
        <v>59</v>
      </c>
    </row>
    <row r="80" spans="1:3" x14ac:dyDescent="0.35">
      <c r="A80">
        <v>20787</v>
      </c>
      <c r="B80" t="s">
        <v>111</v>
      </c>
      <c r="C80" t="s">
        <v>59</v>
      </c>
    </row>
    <row r="81" spans="1:3" x14ac:dyDescent="0.35">
      <c r="A81">
        <v>20577</v>
      </c>
      <c r="B81" t="s">
        <v>129</v>
      </c>
      <c r="C81" t="s">
        <v>58</v>
      </c>
    </row>
    <row r="82" spans="1:3" x14ac:dyDescent="0.35">
      <c r="A82">
        <v>20508</v>
      </c>
      <c r="B82" t="s">
        <v>126</v>
      </c>
      <c r="C82" t="s">
        <v>60</v>
      </c>
    </row>
    <row r="83" spans="1:3" x14ac:dyDescent="0.35">
      <c r="A83">
        <v>20958</v>
      </c>
      <c r="B83" t="s">
        <v>131</v>
      </c>
      <c r="C83" t="s">
        <v>63</v>
      </c>
    </row>
    <row r="84" spans="1:3" x14ac:dyDescent="0.35">
      <c r="A84">
        <v>20959</v>
      </c>
      <c r="B84" t="s">
        <v>132</v>
      </c>
      <c r="C84" t="s">
        <v>63</v>
      </c>
    </row>
    <row r="85" spans="1:3" x14ac:dyDescent="0.35">
      <c r="A85">
        <v>20960</v>
      </c>
      <c r="B85" t="s">
        <v>99</v>
      </c>
      <c r="C85" t="s">
        <v>63</v>
      </c>
    </row>
    <row r="86" spans="1:3" x14ac:dyDescent="0.35">
      <c r="A86">
        <v>20859</v>
      </c>
      <c r="B86" t="s">
        <v>117</v>
      </c>
      <c r="C86" t="s">
        <v>60</v>
      </c>
    </row>
    <row r="87" spans="1:3" x14ac:dyDescent="0.35">
      <c r="A87">
        <v>20861</v>
      </c>
      <c r="B87" t="s">
        <v>117</v>
      </c>
      <c r="C87" t="s">
        <v>60</v>
      </c>
    </row>
    <row r="88" spans="1:3" x14ac:dyDescent="0.35">
      <c r="A88">
        <v>20737</v>
      </c>
      <c r="B88" t="s">
        <v>104</v>
      </c>
      <c r="C88" t="s">
        <v>56</v>
      </c>
    </row>
    <row r="89" spans="1:3" x14ac:dyDescent="0.35">
      <c r="A89">
        <v>4673</v>
      </c>
      <c r="B89" t="s">
        <v>105</v>
      </c>
      <c r="C89" t="s">
        <v>57</v>
      </c>
    </row>
    <row r="90" spans="1:3" x14ac:dyDescent="0.35">
      <c r="A90">
        <v>20944</v>
      </c>
      <c r="B90" t="s">
        <v>133</v>
      </c>
      <c r="C90" t="s">
        <v>62</v>
      </c>
    </row>
    <row r="91" spans="1:3" x14ac:dyDescent="0.35">
      <c r="A91">
        <v>7227</v>
      </c>
      <c r="B91" t="s">
        <v>103</v>
      </c>
      <c r="C91" t="s">
        <v>61</v>
      </c>
    </row>
    <row r="92" spans="1:3" x14ac:dyDescent="0.35">
      <c r="A92">
        <v>4828</v>
      </c>
      <c r="B92" t="s">
        <v>109</v>
      </c>
      <c r="C92" t="s">
        <v>62</v>
      </c>
    </row>
    <row r="93" spans="1:3" x14ac:dyDescent="0.35">
      <c r="A93">
        <v>20135</v>
      </c>
      <c r="B93" t="s">
        <v>106</v>
      </c>
      <c r="C93" t="s">
        <v>59</v>
      </c>
    </row>
    <row r="94" spans="1:3" x14ac:dyDescent="0.35">
      <c r="A94">
        <v>4881</v>
      </c>
      <c r="B94" t="s">
        <v>134</v>
      </c>
      <c r="C94" t="s">
        <v>64</v>
      </c>
    </row>
    <row r="95" spans="1:3" x14ac:dyDescent="0.35">
      <c r="A95">
        <v>7183</v>
      </c>
      <c r="B95" t="s">
        <v>135</v>
      </c>
      <c r="C95" t="s">
        <v>56</v>
      </c>
    </row>
    <row r="96" spans="1:3" x14ac:dyDescent="0.35">
      <c r="A96">
        <v>6787</v>
      </c>
      <c r="B96" t="s">
        <v>130</v>
      </c>
      <c r="C96" t="s">
        <v>58</v>
      </c>
    </row>
    <row r="97" spans="1:3" x14ac:dyDescent="0.35">
      <c r="A97">
        <v>20943</v>
      </c>
      <c r="B97" t="s">
        <v>91</v>
      </c>
      <c r="C97" t="s">
        <v>66</v>
      </c>
    </row>
    <row r="98" spans="1:3" x14ac:dyDescent="0.35">
      <c r="A98">
        <v>4818</v>
      </c>
      <c r="B98" t="s">
        <v>118</v>
      </c>
      <c r="C98" t="s">
        <v>67</v>
      </c>
    </row>
    <row r="99" spans="1:3" x14ac:dyDescent="0.35">
      <c r="A99">
        <v>4930</v>
      </c>
      <c r="B99" t="s">
        <v>116</v>
      </c>
      <c r="C99" t="s">
        <v>67</v>
      </c>
    </row>
    <row r="100" spans="1:3" x14ac:dyDescent="0.35">
      <c r="A100">
        <v>20398</v>
      </c>
      <c r="B100" t="s">
        <v>93</v>
      </c>
      <c r="C100" t="s">
        <v>61</v>
      </c>
    </row>
    <row r="101" spans="1:3" x14ac:dyDescent="0.35">
      <c r="A101">
        <v>5581</v>
      </c>
      <c r="B101" t="s">
        <v>136</v>
      </c>
      <c r="C101" t="s">
        <v>56</v>
      </c>
    </row>
    <row r="102" spans="1:3" x14ac:dyDescent="0.35">
      <c r="A102">
        <v>6793</v>
      </c>
      <c r="B102" t="s">
        <v>115</v>
      </c>
      <c r="C102" t="s">
        <v>66</v>
      </c>
    </row>
    <row r="103" spans="1:3" x14ac:dyDescent="0.35">
      <c r="A103">
        <v>6789</v>
      </c>
      <c r="B103" t="s">
        <v>137</v>
      </c>
      <c r="C103" t="s">
        <v>65</v>
      </c>
    </row>
    <row r="104" spans="1:3" x14ac:dyDescent="0.35">
      <c r="A104">
        <v>4959</v>
      </c>
      <c r="B104" t="s">
        <v>138</v>
      </c>
      <c r="C104" t="s">
        <v>63</v>
      </c>
    </row>
    <row r="105" spans="1:3" x14ac:dyDescent="0.35">
      <c r="A105">
        <v>20548</v>
      </c>
      <c r="B105" t="s">
        <v>123</v>
      </c>
      <c r="C105" t="s">
        <v>61</v>
      </c>
    </row>
    <row r="106" spans="1:3" x14ac:dyDescent="0.35">
      <c r="A106">
        <v>4844</v>
      </c>
      <c r="B106" t="s">
        <v>100</v>
      </c>
      <c r="C106" t="s">
        <v>67</v>
      </c>
    </row>
    <row r="107" spans="1:3" x14ac:dyDescent="0.35">
      <c r="A107">
        <v>20513</v>
      </c>
      <c r="B107" t="s">
        <v>137</v>
      </c>
      <c r="C107" t="s">
        <v>65</v>
      </c>
    </row>
    <row r="108" spans="1:3" x14ac:dyDescent="0.35">
      <c r="A108">
        <v>4954</v>
      </c>
      <c r="B108" t="s">
        <v>139</v>
      </c>
      <c r="C108" t="s">
        <v>60</v>
      </c>
    </row>
    <row r="109" spans="1:3" x14ac:dyDescent="0.35">
      <c r="A109">
        <v>20971</v>
      </c>
      <c r="B109" t="s">
        <v>139</v>
      </c>
      <c r="C109" t="s">
        <v>60</v>
      </c>
    </row>
    <row r="110" spans="1:3" x14ac:dyDescent="0.35">
      <c r="A110">
        <v>20436</v>
      </c>
      <c r="B110" t="s">
        <v>140</v>
      </c>
      <c r="C110" t="s">
        <v>62</v>
      </c>
    </row>
    <row r="111" spans="1:3" x14ac:dyDescent="0.35">
      <c r="A111">
        <v>20727</v>
      </c>
      <c r="B111" t="s">
        <v>110</v>
      </c>
      <c r="C111" t="s">
        <v>56</v>
      </c>
    </row>
    <row r="112" spans="1:3" x14ac:dyDescent="0.35">
      <c r="A112">
        <v>20732</v>
      </c>
      <c r="B112" t="s">
        <v>119</v>
      </c>
      <c r="C112" t="s">
        <v>66</v>
      </c>
    </row>
    <row r="113" spans="1:3" x14ac:dyDescent="0.35">
      <c r="A113">
        <v>4934</v>
      </c>
      <c r="B113" t="s">
        <v>123</v>
      </c>
      <c r="C113" t="s">
        <v>61</v>
      </c>
    </row>
    <row r="114" spans="1:3" x14ac:dyDescent="0.35">
      <c r="A114">
        <v>4926</v>
      </c>
      <c r="B114" t="s">
        <v>94</v>
      </c>
      <c r="C114" t="s">
        <v>61</v>
      </c>
    </row>
    <row r="115" spans="1:3" x14ac:dyDescent="0.35">
      <c r="A115">
        <v>5578</v>
      </c>
      <c r="B115" t="s">
        <v>99</v>
      </c>
      <c r="C115" t="s">
        <v>63</v>
      </c>
    </row>
    <row r="116" spans="1:3" x14ac:dyDescent="0.35">
      <c r="A116">
        <v>4957</v>
      </c>
      <c r="B116" t="s">
        <v>134</v>
      </c>
      <c r="C116" t="s">
        <v>64</v>
      </c>
    </row>
    <row r="117" spans="1:3" x14ac:dyDescent="0.35">
      <c r="A117">
        <v>4872</v>
      </c>
      <c r="B117" t="s">
        <v>132</v>
      </c>
      <c r="C117" t="s">
        <v>63</v>
      </c>
    </row>
    <row r="118" spans="1:3" x14ac:dyDescent="0.35">
      <c r="A118">
        <v>20438</v>
      </c>
      <c r="B118" t="s">
        <v>117</v>
      </c>
      <c r="C118" t="s">
        <v>60</v>
      </c>
    </row>
    <row r="119" spans="1:3" x14ac:dyDescent="0.35">
      <c r="A119">
        <v>20785</v>
      </c>
      <c r="B119" t="s">
        <v>141</v>
      </c>
      <c r="C119" t="s">
        <v>57</v>
      </c>
    </row>
    <row r="120" spans="1:3" x14ac:dyDescent="0.35">
      <c r="A120">
        <v>20967</v>
      </c>
      <c r="B120" t="s">
        <v>136</v>
      </c>
      <c r="C120" t="s">
        <v>56</v>
      </c>
    </row>
    <row r="121" spans="1:3" x14ac:dyDescent="0.35">
      <c r="A121">
        <v>20416</v>
      </c>
      <c r="B121" t="s">
        <v>135</v>
      </c>
      <c r="C121" t="s">
        <v>56</v>
      </c>
    </row>
    <row r="122" spans="1:3" x14ac:dyDescent="0.35">
      <c r="A122">
        <v>20422</v>
      </c>
      <c r="B122" t="s">
        <v>96</v>
      </c>
      <c r="C122" t="s">
        <v>59</v>
      </c>
    </row>
    <row r="123" spans="1:3" x14ac:dyDescent="0.35">
      <c r="A123">
        <v>20434</v>
      </c>
      <c r="B123" t="s">
        <v>95</v>
      </c>
      <c r="C123" t="s">
        <v>62</v>
      </c>
    </row>
    <row r="124" spans="1:3" x14ac:dyDescent="0.35">
      <c r="A124">
        <v>6795</v>
      </c>
      <c r="B124" t="s">
        <v>96</v>
      </c>
      <c r="C124" t="s">
        <v>59</v>
      </c>
    </row>
    <row r="125" spans="1:3" x14ac:dyDescent="0.35">
      <c r="A125">
        <v>20430</v>
      </c>
      <c r="B125" t="s">
        <v>142</v>
      </c>
      <c r="C125" t="s">
        <v>63</v>
      </c>
    </row>
    <row r="126" spans="1:3" x14ac:dyDescent="0.35">
      <c r="A126">
        <v>20424</v>
      </c>
      <c r="B126" t="s">
        <v>94</v>
      </c>
      <c r="C126" t="s">
        <v>61</v>
      </c>
    </row>
    <row r="127" spans="1:3" x14ac:dyDescent="0.35">
      <c r="A127">
        <v>20428</v>
      </c>
      <c r="B127" t="s">
        <v>90</v>
      </c>
      <c r="C127" t="s">
        <v>61</v>
      </c>
    </row>
    <row r="128" spans="1:3" x14ac:dyDescent="0.35">
      <c r="A128">
        <v>20966</v>
      </c>
      <c r="B128" t="s">
        <v>143</v>
      </c>
      <c r="C128" t="s">
        <v>57</v>
      </c>
    </row>
    <row r="129" spans="1:3" x14ac:dyDescent="0.35">
      <c r="A129">
        <v>20797</v>
      </c>
      <c r="B129" t="s">
        <v>99</v>
      </c>
      <c r="C129" t="s">
        <v>63</v>
      </c>
    </row>
    <row r="130" spans="1:3" x14ac:dyDescent="0.35">
      <c r="A130">
        <v>20811</v>
      </c>
      <c r="B130" t="s">
        <v>97</v>
      </c>
      <c r="C130" t="s">
        <v>57</v>
      </c>
    </row>
    <row r="131" spans="1:3" x14ac:dyDescent="0.35">
      <c r="A131">
        <v>20810</v>
      </c>
      <c r="B131" t="s">
        <v>122</v>
      </c>
      <c r="C131" t="s">
        <v>57</v>
      </c>
    </row>
    <row r="132" spans="1:3" x14ac:dyDescent="0.35">
      <c r="A132">
        <v>20418</v>
      </c>
      <c r="B132" t="s">
        <v>105</v>
      </c>
      <c r="C132" t="s">
        <v>57</v>
      </c>
    </row>
    <row r="133" spans="1:3" x14ac:dyDescent="0.35">
      <c r="A133">
        <v>20965</v>
      </c>
      <c r="B133" t="s">
        <v>134</v>
      </c>
      <c r="C133" t="s">
        <v>64</v>
      </c>
    </row>
    <row r="134" spans="1:3" x14ac:dyDescent="0.35">
      <c r="A134">
        <v>4819</v>
      </c>
      <c r="B134" t="s">
        <v>131</v>
      </c>
      <c r="C134" t="s">
        <v>63</v>
      </c>
    </row>
    <row r="135" spans="1:3" x14ac:dyDescent="0.35">
      <c r="A135">
        <v>20051</v>
      </c>
      <c r="B135" t="s">
        <v>97</v>
      </c>
      <c r="C135" t="s">
        <v>57</v>
      </c>
    </row>
    <row r="136" spans="1:3" x14ac:dyDescent="0.35">
      <c r="A136">
        <v>20345</v>
      </c>
      <c r="B136" t="s">
        <v>122</v>
      </c>
      <c r="C136" t="s">
        <v>57</v>
      </c>
    </row>
    <row r="137" spans="1:3" x14ac:dyDescent="0.35">
      <c r="A137">
        <v>20053</v>
      </c>
      <c r="B137" t="s">
        <v>105</v>
      </c>
      <c r="C137" t="s">
        <v>57</v>
      </c>
    </row>
    <row r="138" spans="1:3" x14ac:dyDescent="0.35">
      <c r="A138">
        <v>7396</v>
      </c>
      <c r="B138" t="s">
        <v>104</v>
      </c>
      <c r="C138" t="s">
        <v>56</v>
      </c>
    </row>
    <row r="139" spans="1:3" x14ac:dyDescent="0.35">
      <c r="A139">
        <v>20970</v>
      </c>
      <c r="B139" t="s">
        <v>144</v>
      </c>
      <c r="C139" t="s">
        <v>65</v>
      </c>
    </row>
    <row r="140" spans="1:3" x14ac:dyDescent="0.35">
      <c r="A140">
        <v>7392</v>
      </c>
      <c r="B140" t="s">
        <v>141</v>
      </c>
      <c r="C140" t="s">
        <v>57</v>
      </c>
    </row>
    <row r="141" spans="1:3" x14ac:dyDescent="0.35">
      <c r="A141">
        <v>7161</v>
      </c>
      <c r="B141" t="s">
        <v>135</v>
      </c>
      <c r="C141" t="s">
        <v>56</v>
      </c>
    </row>
    <row r="142" spans="1:3" x14ac:dyDescent="0.35">
      <c r="A142">
        <v>20346</v>
      </c>
      <c r="B142" t="s">
        <v>110</v>
      </c>
      <c r="C142" t="s">
        <v>56</v>
      </c>
    </row>
    <row r="143" spans="1:3" x14ac:dyDescent="0.35">
      <c r="A143">
        <v>7394</v>
      </c>
      <c r="B143" t="s">
        <v>92</v>
      </c>
      <c r="C143" t="s">
        <v>55</v>
      </c>
    </row>
    <row r="144" spans="1:3" x14ac:dyDescent="0.35">
      <c r="A144">
        <v>7141</v>
      </c>
      <c r="B144" t="s">
        <v>145</v>
      </c>
      <c r="C144" t="s">
        <v>55</v>
      </c>
    </row>
    <row r="145" spans="1:3" x14ac:dyDescent="0.35">
      <c r="A145">
        <v>20095</v>
      </c>
      <c r="B145" t="s">
        <v>96</v>
      </c>
      <c r="C145" t="s">
        <v>59</v>
      </c>
    </row>
    <row r="146" spans="1:3" x14ac:dyDescent="0.35">
      <c r="A146">
        <v>1504</v>
      </c>
      <c r="B146" t="s">
        <v>124</v>
      </c>
      <c r="C146" t="s">
        <v>59</v>
      </c>
    </row>
    <row r="147" spans="1:3" x14ac:dyDescent="0.35">
      <c r="A147">
        <v>20734</v>
      </c>
      <c r="B147" t="s">
        <v>141</v>
      </c>
      <c r="C147" t="s">
        <v>57</v>
      </c>
    </row>
    <row r="148" spans="1:3" x14ac:dyDescent="0.35">
      <c r="A148">
        <v>20565</v>
      </c>
      <c r="B148" t="s">
        <v>130</v>
      </c>
      <c r="C148" t="s">
        <v>58</v>
      </c>
    </row>
    <row r="149" spans="1:3" x14ac:dyDescent="0.35">
      <c r="A149">
        <v>3512</v>
      </c>
      <c r="B149" t="s">
        <v>145</v>
      </c>
      <c r="C149" t="s">
        <v>55</v>
      </c>
    </row>
    <row r="150" spans="1:3" x14ac:dyDescent="0.35">
      <c r="A150">
        <v>4960</v>
      </c>
      <c r="B150" t="s">
        <v>90</v>
      </c>
      <c r="C150" t="s">
        <v>61</v>
      </c>
    </row>
    <row r="151" spans="1:3" x14ac:dyDescent="0.35">
      <c r="A151">
        <v>4885</v>
      </c>
      <c r="B151" t="s">
        <v>89</v>
      </c>
      <c r="C151" t="s">
        <v>61</v>
      </c>
    </row>
    <row r="152" spans="1:3" x14ac:dyDescent="0.35">
      <c r="A152">
        <v>20807</v>
      </c>
      <c r="B152" t="s">
        <v>141</v>
      </c>
      <c r="C152" t="s">
        <v>57</v>
      </c>
    </row>
    <row r="153" spans="1:3" x14ac:dyDescent="0.35">
      <c r="A153">
        <v>20862</v>
      </c>
      <c r="B153" t="s">
        <v>91</v>
      </c>
      <c r="C153" t="s">
        <v>66</v>
      </c>
    </row>
    <row r="154" spans="1:3" x14ac:dyDescent="0.35">
      <c r="A154">
        <v>20969</v>
      </c>
      <c r="B154" t="s">
        <v>133</v>
      </c>
      <c r="C154" t="s">
        <v>62</v>
      </c>
    </row>
    <row r="155" spans="1:3" x14ac:dyDescent="0.35">
      <c r="A155">
        <v>20524</v>
      </c>
      <c r="B155" t="s">
        <v>91</v>
      </c>
      <c r="C155" t="s">
        <v>66</v>
      </c>
    </row>
    <row r="156" spans="1:3" x14ac:dyDescent="0.35">
      <c r="A156">
        <v>20524</v>
      </c>
      <c r="B156" t="s">
        <v>91</v>
      </c>
      <c r="C156" t="s">
        <v>66</v>
      </c>
    </row>
    <row r="157" spans="1:3" x14ac:dyDescent="0.35">
      <c r="A157">
        <v>20414</v>
      </c>
      <c r="B157" t="s">
        <v>91</v>
      </c>
      <c r="C157" t="s">
        <v>66</v>
      </c>
    </row>
    <row r="158" spans="1:3" x14ac:dyDescent="0.35">
      <c r="A158">
        <v>20803</v>
      </c>
      <c r="B158" t="s">
        <v>115</v>
      </c>
      <c r="C158" t="s">
        <v>66</v>
      </c>
    </row>
    <row r="159" spans="1:3" x14ac:dyDescent="0.35">
      <c r="A159">
        <v>20948</v>
      </c>
      <c r="B159" t="s">
        <v>126</v>
      </c>
      <c r="C159" t="s">
        <v>60</v>
      </c>
    </row>
    <row r="160" spans="1:3" x14ac:dyDescent="0.35">
      <c r="A160">
        <v>1753</v>
      </c>
      <c r="B160" t="s">
        <v>115</v>
      </c>
      <c r="C160" t="s">
        <v>66</v>
      </c>
    </row>
    <row r="161" spans="1:3" x14ac:dyDescent="0.35">
      <c r="A161">
        <v>6785</v>
      </c>
      <c r="B161" t="s">
        <v>146</v>
      </c>
      <c r="C161" t="s">
        <v>64</v>
      </c>
    </row>
    <row r="162" spans="1:3" x14ac:dyDescent="0.35">
      <c r="A162">
        <v>20141</v>
      </c>
      <c r="B162" t="s">
        <v>134</v>
      </c>
      <c r="C162" t="s">
        <v>64</v>
      </c>
    </row>
    <row r="163" spans="1:3" x14ac:dyDescent="0.35">
      <c r="A163">
        <v>20849</v>
      </c>
      <c r="B163" t="s">
        <v>143</v>
      </c>
      <c r="C163" t="s">
        <v>57</v>
      </c>
    </row>
    <row r="164" spans="1:3" x14ac:dyDescent="0.35">
      <c r="A164">
        <v>20850</v>
      </c>
      <c r="B164" t="s">
        <v>97</v>
      </c>
      <c r="C164" t="s">
        <v>57</v>
      </c>
    </row>
    <row r="165" spans="1:3" x14ac:dyDescent="0.35">
      <c r="A165">
        <v>20851</v>
      </c>
      <c r="B165" t="s">
        <v>122</v>
      </c>
      <c r="C165" t="s">
        <v>57</v>
      </c>
    </row>
    <row r="166" spans="1:3" x14ac:dyDescent="0.35">
      <c r="A166">
        <v>20562</v>
      </c>
      <c r="B166" t="s">
        <v>105</v>
      </c>
      <c r="C166" t="s">
        <v>57</v>
      </c>
    </row>
    <row r="167" spans="1:3" x14ac:dyDescent="0.35">
      <c r="A167">
        <v>20854</v>
      </c>
      <c r="B167" t="s">
        <v>97</v>
      </c>
      <c r="C167" t="s">
        <v>57</v>
      </c>
    </row>
    <row r="168" spans="1:3" x14ac:dyDescent="0.35">
      <c r="A168">
        <v>20856</v>
      </c>
      <c r="B168" t="s">
        <v>105</v>
      </c>
      <c r="C168" t="s">
        <v>57</v>
      </c>
    </row>
    <row r="169" spans="1:3" x14ac:dyDescent="0.35">
      <c r="A169">
        <v>20866</v>
      </c>
      <c r="B169" t="s">
        <v>105</v>
      </c>
      <c r="C169" t="s">
        <v>57</v>
      </c>
    </row>
    <row r="170" spans="1:3" x14ac:dyDescent="0.35">
      <c r="A170">
        <v>20972</v>
      </c>
      <c r="B170" t="s">
        <v>125</v>
      </c>
      <c r="C170" t="s">
        <v>64</v>
      </c>
    </row>
    <row r="171" spans="1:3" x14ac:dyDescent="0.35">
      <c r="A171">
        <v>20376</v>
      </c>
      <c r="B171" t="s">
        <v>98</v>
      </c>
      <c r="C171" t="s">
        <v>61</v>
      </c>
    </row>
    <row r="172" spans="1:3" x14ac:dyDescent="0.35">
      <c r="A172">
        <v>20377</v>
      </c>
      <c r="B172" t="s">
        <v>147</v>
      </c>
      <c r="C172" t="s">
        <v>61</v>
      </c>
    </row>
    <row r="173" spans="1:3" x14ac:dyDescent="0.35">
      <c r="A173">
        <v>20583</v>
      </c>
      <c r="B173" t="s">
        <v>89</v>
      </c>
      <c r="C173" t="s">
        <v>61</v>
      </c>
    </row>
    <row r="174" spans="1:3" x14ac:dyDescent="0.35">
      <c r="A174">
        <v>20584</v>
      </c>
      <c r="B174" t="s">
        <v>148</v>
      </c>
      <c r="C174" t="s">
        <v>67</v>
      </c>
    </row>
    <row r="175" spans="1:3" x14ac:dyDescent="0.35">
      <c r="A175">
        <v>20072</v>
      </c>
      <c r="B175" t="s">
        <v>103</v>
      </c>
      <c r="C175" t="s">
        <v>61</v>
      </c>
    </row>
    <row r="176" spans="1:3" x14ac:dyDescent="0.35">
      <c r="A176">
        <v>20378</v>
      </c>
      <c r="B176" t="s">
        <v>134</v>
      </c>
      <c r="C176" t="s">
        <v>64</v>
      </c>
    </row>
    <row r="177" spans="1:3" x14ac:dyDescent="0.35">
      <c r="A177">
        <v>20510</v>
      </c>
      <c r="B177" t="s">
        <v>93</v>
      </c>
      <c r="C177" t="s">
        <v>61</v>
      </c>
    </row>
    <row r="178" spans="1:3" x14ac:dyDescent="0.35">
      <c r="A178">
        <v>20074</v>
      </c>
      <c r="B178" t="s">
        <v>116</v>
      </c>
      <c r="C178" t="s">
        <v>67</v>
      </c>
    </row>
    <row r="179" spans="1:3" x14ac:dyDescent="0.35">
      <c r="A179">
        <v>20800</v>
      </c>
      <c r="B179" t="s">
        <v>94</v>
      </c>
      <c r="C179" t="s">
        <v>61</v>
      </c>
    </row>
    <row r="180" spans="1:3" x14ac:dyDescent="0.35">
      <c r="A180">
        <v>20801</v>
      </c>
      <c r="B180" t="s">
        <v>109</v>
      </c>
      <c r="C180" t="s">
        <v>62</v>
      </c>
    </row>
    <row r="181" spans="1:3" x14ac:dyDescent="0.35">
      <c r="A181">
        <v>20076</v>
      </c>
      <c r="B181" t="s">
        <v>109</v>
      </c>
      <c r="C181" t="s">
        <v>62</v>
      </c>
    </row>
    <row r="182" spans="1:3" x14ac:dyDescent="0.35">
      <c r="A182">
        <v>20973</v>
      </c>
      <c r="B182" t="s">
        <v>120</v>
      </c>
      <c r="C182" t="s">
        <v>60</v>
      </c>
    </row>
    <row r="183" spans="1:3" x14ac:dyDescent="0.35">
      <c r="A183">
        <v>20802</v>
      </c>
      <c r="B183" t="s">
        <v>95</v>
      </c>
      <c r="C183" t="s">
        <v>62</v>
      </c>
    </row>
    <row r="184" spans="1:3" x14ac:dyDescent="0.35">
      <c r="A184">
        <v>20078</v>
      </c>
      <c r="B184" t="s">
        <v>146</v>
      </c>
      <c r="C184" t="s">
        <v>64</v>
      </c>
    </row>
    <row r="185" spans="1:3" x14ac:dyDescent="0.35">
      <c r="A185">
        <v>20585</v>
      </c>
      <c r="B185" t="s">
        <v>108</v>
      </c>
      <c r="C185" t="s">
        <v>64</v>
      </c>
    </row>
    <row r="186" spans="1:3" x14ac:dyDescent="0.35">
      <c r="A186">
        <v>20814</v>
      </c>
      <c r="B186" t="s">
        <v>133</v>
      </c>
      <c r="C186" t="s">
        <v>62</v>
      </c>
    </row>
    <row r="187" spans="1:3" x14ac:dyDescent="0.35">
      <c r="A187">
        <v>20816</v>
      </c>
      <c r="B187" t="s">
        <v>125</v>
      </c>
      <c r="C187" t="s">
        <v>64</v>
      </c>
    </row>
    <row r="188" spans="1:3" x14ac:dyDescent="0.35">
      <c r="A188">
        <v>20420</v>
      </c>
      <c r="B188" t="s">
        <v>131</v>
      </c>
      <c r="C188" t="s">
        <v>63</v>
      </c>
    </row>
    <row r="189" spans="1:3" x14ac:dyDescent="0.35">
      <c r="A189">
        <v>20817</v>
      </c>
      <c r="B189" t="s">
        <v>138</v>
      </c>
      <c r="C189" t="s">
        <v>63</v>
      </c>
    </row>
    <row r="190" spans="1:3" x14ac:dyDescent="0.35">
      <c r="A190">
        <v>20818</v>
      </c>
      <c r="B190" t="s">
        <v>101</v>
      </c>
      <c r="C190" t="s">
        <v>63</v>
      </c>
    </row>
    <row r="191" spans="1:3" x14ac:dyDescent="0.35">
      <c r="A191">
        <v>20812</v>
      </c>
      <c r="B191" t="s">
        <v>99</v>
      </c>
      <c r="C191" t="s">
        <v>63</v>
      </c>
    </row>
    <row r="192" spans="1:3" x14ac:dyDescent="0.35">
      <c r="A192">
        <v>20819</v>
      </c>
      <c r="B192" t="s">
        <v>147</v>
      </c>
      <c r="C192" t="s">
        <v>61</v>
      </c>
    </row>
    <row r="193" spans="1:3" x14ac:dyDescent="0.35">
      <c r="A193">
        <v>20820</v>
      </c>
      <c r="B193" t="s">
        <v>149</v>
      </c>
      <c r="C193" t="s">
        <v>66</v>
      </c>
    </row>
    <row r="194" spans="1:3" x14ac:dyDescent="0.35">
      <c r="A194">
        <v>20821</v>
      </c>
      <c r="B194" t="s">
        <v>150</v>
      </c>
      <c r="C194" t="s">
        <v>61</v>
      </c>
    </row>
    <row r="195" spans="1:3" x14ac:dyDescent="0.35">
      <c r="A195">
        <v>20821</v>
      </c>
      <c r="B195" t="s">
        <v>150</v>
      </c>
      <c r="C195" t="s">
        <v>61</v>
      </c>
    </row>
    <row r="196" spans="1:3" x14ac:dyDescent="0.35">
      <c r="A196">
        <v>20822</v>
      </c>
      <c r="B196" t="s">
        <v>93</v>
      </c>
      <c r="C196" t="s">
        <v>61</v>
      </c>
    </row>
    <row r="197" spans="1:3" x14ac:dyDescent="0.35">
      <c r="A197">
        <v>20823</v>
      </c>
      <c r="B197" t="s">
        <v>132</v>
      </c>
      <c r="C197" t="s">
        <v>63</v>
      </c>
    </row>
    <row r="198" spans="1:3" x14ac:dyDescent="0.35">
      <c r="A198">
        <v>20824</v>
      </c>
      <c r="B198" t="s">
        <v>116</v>
      </c>
      <c r="C198" t="s">
        <v>67</v>
      </c>
    </row>
    <row r="199" spans="1:3" x14ac:dyDescent="0.35">
      <c r="A199">
        <v>20825</v>
      </c>
      <c r="B199" t="s">
        <v>121</v>
      </c>
      <c r="C199" t="s">
        <v>65</v>
      </c>
    </row>
    <row r="200" spans="1:3" x14ac:dyDescent="0.35">
      <c r="A200">
        <v>20827</v>
      </c>
      <c r="B200" t="s">
        <v>139</v>
      </c>
      <c r="C200" t="s">
        <v>60</v>
      </c>
    </row>
    <row r="201" spans="1:3" x14ac:dyDescent="0.35">
      <c r="A201">
        <v>20828</v>
      </c>
      <c r="B201" t="s">
        <v>91</v>
      </c>
      <c r="C201" t="s">
        <v>66</v>
      </c>
    </row>
    <row r="202" spans="1:3" x14ac:dyDescent="0.35">
      <c r="A202">
        <v>20829</v>
      </c>
      <c r="B202" t="s">
        <v>124</v>
      </c>
      <c r="C202" t="s">
        <v>59</v>
      </c>
    </row>
    <row r="203" spans="1:3" x14ac:dyDescent="0.35">
      <c r="A203">
        <v>20832</v>
      </c>
      <c r="B203" t="s">
        <v>112</v>
      </c>
      <c r="C203" t="s">
        <v>63</v>
      </c>
    </row>
    <row r="204" spans="1:3" x14ac:dyDescent="0.35">
      <c r="A204">
        <v>20833</v>
      </c>
      <c r="B204" t="s">
        <v>151</v>
      </c>
      <c r="C204" t="s">
        <v>63</v>
      </c>
    </row>
    <row r="205" spans="1:3" x14ac:dyDescent="0.35">
      <c r="A205">
        <v>20834</v>
      </c>
      <c r="B205" t="s">
        <v>146</v>
      </c>
      <c r="C205" t="s">
        <v>64</v>
      </c>
    </row>
    <row r="206" spans="1:3" x14ac:dyDescent="0.35">
      <c r="A206">
        <v>20835</v>
      </c>
      <c r="B206" t="s">
        <v>113</v>
      </c>
      <c r="C206" t="s">
        <v>64</v>
      </c>
    </row>
    <row r="207" spans="1:3" x14ac:dyDescent="0.35">
      <c r="A207">
        <v>20837</v>
      </c>
      <c r="B207" t="s">
        <v>133</v>
      </c>
      <c r="C207" t="s">
        <v>62</v>
      </c>
    </row>
    <row r="208" spans="1:3" x14ac:dyDescent="0.35">
      <c r="A208">
        <v>20839</v>
      </c>
      <c r="B208" t="s">
        <v>99</v>
      </c>
      <c r="C208" t="s">
        <v>63</v>
      </c>
    </row>
    <row r="209" spans="1:3" x14ac:dyDescent="0.35">
      <c r="A209">
        <v>20839</v>
      </c>
      <c r="B209" t="s">
        <v>99</v>
      </c>
      <c r="C209" t="s">
        <v>63</v>
      </c>
    </row>
    <row r="210" spans="1:3" x14ac:dyDescent="0.35">
      <c r="A210">
        <v>20840</v>
      </c>
      <c r="B210" t="s">
        <v>147</v>
      </c>
      <c r="C210" t="s">
        <v>61</v>
      </c>
    </row>
    <row r="211" spans="1:3" x14ac:dyDescent="0.35">
      <c r="A211">
        <v>20841</v>
      </c>
      <c r="B211" t="s">
        <v>139</v>
      </c>
      <c r="C211" t="s">
        <v>60</v>
      </c>
    </row>
    <row r="212" spans="1:3" x14ac:dyDescent="0.35">
      <c r="A212">
        <v>20842</v>
      </c>
      <c r="B212" t="s">
        <v>108</v>
      </c>
      <c r="C212" t="s">
        <v>64</v>
      </c>
    </row>
    <row r="213" spans="1:3" x14ac:dyDescent="0.35">
      <c r="A213">
        <v>20843</v>
      </c>
      <c r="B213" t="s">
        <v>151</v>
      </c>
      <c r="C213" t="s">
        <v>63</v>
      </c>
    </row>
    <row r="214" spans="1:3" x14ac:dyDescent="0.35">
      <c r="A214">
        <v>20844</v>
      </c>
      <c r="B214" t="s">
        <v>133</v>
      </c>
      <c r="C214" t="s">
        <v>62</v>
      </c>
    </row>
    <row r="215" spans="1:3" x14ac:dyDescent="0.35">
      <c r="A215">
        <v>20846</v>
      </c>
      <c r="B215" t="s">
        <v>147</v>
      </c>
      <c r="C215" t="s">
        <v>61</v>
      </c>
    </row>
    <row r="216" spans="1:3" x14ac:dyDescent="0.35">
      <c r="A216">
        <v>20974</v>
      </c>
      <c r="B216" t="s">
        <v>101</v>
      </c>
      <c r="C216" t="s">
        <v>63</v>
      </c>
    </row>
    <row r="217" spans="1:3" x14ac:dyDescent="0.35">
      <c r="A217">
        <v>20838</v>
      </c>
      <c r="B217" t="s">
        <v>101</v>
      </c>
      <c r="C217" t="s">
        <v>63</v>
      </c>
    </row>
    <row r="218" spans="1:3" x14ac:dyDescent="0.35">
      <c r="A218">
        <v>20385</v>
      </c>
      <c r="B218" t="s">
        <v>115</v>
      </c>
      <c r="C218" t="s">
        <v>66</v>
      </c>
    </row>
    <row r="219" spans="1:3" x14ac:dyDescent="0.35">
      <c r="A219">
        <v>20349</v>
      </c>
      <c r="B219" t="s">
        <v>131</v>
      </c>
      <c r="C219" t="s">
        <v>63</v>
      </c>
    </row>
    <row r="220" spans="1:3" x14ac:dyDescent="0.35">
      <c r="A220">
        <v>20586</v>
      </c>
      <c r="B220" t="s">
        <v>99</v>
      </c>
      <c r="C220" t="s">
        <v>63</v>
      </c>
    </row>
    <row r="221" spans="1:3" x14ac:dyDescent="0.35">
      <c r="A221">
        <v>20067</v>
      </c>
      <c r="B221" t="s">
        <v>91</v>
      </c>
      <c r="C221" t="s">
        <v>66</v>
      </c>
    </row>
    <row r="222" spans="1:3" x14ac:dyDescent="0.35">
      <c r="A222">
        <v>20352</v>
      </c>
      <c r="B222" t="s">
        <v>113</v>
      </c>
      <c r="C222" t="s">
        <v>64</v>
      </c>
    </row>
    <row r="223" spans="1:3" x14ac:dyDescent="0.35">
      <c r="A223">
        <v>20976</v>
      </c>
      <c r="B223" t="s">
        <v>143</v>
      </c>
      <c r="C223" t="s">
        <v>57</v>
      </c>
    </row>
    <row r="224" spans="1:3" x14ac:dyDescent="0.35">
      <c r="A224">
        <v>20977</v>
      </c>
      <c r="B224" t="s">
        <v>97</v>
      </c>
      <c r="C224" t="s">
        <v>57</v>
      </c>
    </row>
    <row r="225" spans="1:3" x14ac:dyDescent="0.35">
      <c r="A225">
        <v>20978</v>
      </c>
      <c r="B225" t="s">
        <v>96</v>
      </c>
      <c r="C225" t="s">
        <v>59</v>
      </c>
    </row>
    <row r="226" spans="1:3" x14ac:dyDescent="0.35">
      <c r="A226">
        <v>20979</v>
      </c>
      <c r="B226" t="s">
        <v>122</v>
      </c>
      <c r="C226" t="s">
        <v>57</v>
      </c>
    </row>
    <row r="227" spans="1:3" x14ac:dyDescent="0.35">
      <c r="A227">
        <v>20980</v>
      </c>
      <c r="B227" t="s">
        <v>105</v>
      </c>
      <c r="C227" t="s">
        <v>57</v>
      </c>
    </row>
    <row r="228" spans="1:3" x14ac:dyDescent="0.35">
      <c r="A228">
        <v>20981</v>
      </c>
      <c r="B228" t="s">
        <v>152</v>
      </c>
      <c r="C228" t="s">
        <v>55</v>
      </c>
    </row>
    <row r="229" spans="1:3" x14ac:dyDescent="0.35">
      <c r="A229">
        <v>20982</v>
      </c>
      <c r="B229" t="s">
        <v>153</v>
      </c>
      <c r="C229" t="s">
        <v>55</v>
      </c>
    </row>
    <row r="230" spans="1:3" x14ac:dyDescent="0.35">
      <c r="A230">
        <v>20983</v>
      </c>
      <c r="B230" t="s">
        <v>92</v>
      </c>
      <c r="C230" t="s">
        <v>55</v>
      </c>
    </row>
    <row r="231" spans="1:3" x14ac:dyDescent="0.35">
      <c r="A231">
        <v>20984</v>
      </c>
      <c r="B231" t="s">
        <v>104</v>
      </c>
      <c r="C231" t="s">
        <v>56</v>
      </c>
    </row>
    <row r="232" spans="1:3" x14ac:dyDescent="0.35">
      <c r="A232">
        <v>20985</v>
      </c>
      <c r="B232" t="s">
        <v>130</v>
      </c>
      <c r="C232" t="s">
        <v>58</v>
      </c>
    </row>
    <row r="233" spans="1:3" x14ac:dyDescent="0.35">
      <c r="A233">
        <v>20986</v>
      </c>
      <c r="B233" t="s">
        <v>127</v>
      </c>
      <c r="C233" t="s">
        <v>55</v>
      </c>
    </row>
    <row r="234" spans="1:3" x14ac:dyDescent="0.35">
      <c r="A234">
        <v>20987</v>
      </c>
      <c r="B234" t="s">
        <v>114</v>
      </c>
      <c r="C234" t="s">
        <v>55</v>
      </c>
    </row>
    <row r="235" spans="1:3" x14ac:dyDescent="0.35">
      <c r="A235">
        <v>20989</v>
      </c>
      <c r="B235" t="s">
        <v>145</v>
      </c>
      <c r="C235" t="s">
        <v>55</v>
      </c>
    </row>
    <row r="236" spans="1:3" x14ac:dyDescent="0.35">
      <c r="A236">
        <v>20988</v>
      </c>
      <c r="B236" t="s">
        <v>141</v>
      </c>
      <c r="C236" t="s">
        <v>57</v>
      </c>
    </row>
    <row r="237" spans="1:3" x14ac:dyDescent="0.35">
      <c r="A237">
        <v>20990</v>
      </c>
      <c r="B237" t="s">
        <v>132</v>
      </c>
      <c r="C237" t="s">
        <v>63</v>
      </c>
    </row>
    <row r="238" spans="1:3" x14ac:dyDescent="0.35">
      <c r="A238">
        <v>20991</v>
      </c>
      <c r="B238" t="s">
        <v>136</v>
      </c>
      <c r="C238" t="s">
        <v>56</v>
      </c>
    </row>
    <row r="239" spans="1:3" x14ac:dyDescent="0.35">
      <c r="A239">
        <v>20992</v>
      </c>
      <c r="B239" t="s">
        <v>124</v>
      </c>
      <c r="C239" t="s">
        <v>59</v>
      </c>
    </row>
    <row r="240" spans="1:3" x14ac:dyDescent="0.35">
      <c r="A240">
        <v>20993</v>
      </c>
      <c r="B240" t="s">
        <v>135</v>
      </c>
      <c r="C240" t="s">
        <v>56</v>
      </c>
    </row>
    <row r="241" spans="1:3" x14ac:dyDescent="0.35">
      <c r="A241">
        <v>20994</v>
      </c>
      <c r="B241" t="s">
        <v>154</v>
      </c>
      <c r="C241" t="s">
        <v>59</v>
      </c>
    </row>
    <row r="242" spans="1:3" x14ac:dyDescent="0.35">
      <c r="A242">
        <v>20995</v>
      </c>
      <c r="B242" t="s">
        <v>128</v>
      </c>
      <c r="C242" t="s">
        <v>55</v>
      </c>
    </row>
    <row r="243" spans="1:3" x14ac:dyDescent="0.35">
      <c r="A243">
        <v>20996</v>
      </c>
      <c r="B243" t="s">
        <v>110</v>
      </c>
      <c r="C243" t="s">
        <v>56</v>
      </c>
    </row>
    <row r="244" spans="1:3" x14ac:dyDescent="0.35">
      <c r="A244">
        <v>20997</v>
      </c>
      <c r="B244" t="s">
        <v>111</v>
      </c>
      <c r="C244" t="s">
        <v>59</v>
      </c>
    </row>
    <row r="245" spans="1:3" x14ac:dyDescent="0.35">
      <c r="A245">
        <v>20998</v>
      </c>
      <c r="B245" t="s">
        <v>155</v>
      </c>
      <c r="C245" t="s">
        <v>58</v>
      </c>
    </row>
    <row r="246" spans="1:3" x14ac:dyDescent="0.35">
      <c r="A246" s="7">
        <v>20456</v>
      </c>
      <c r="B246" t="s">
        <v>141</v>
      </c>
      <c r="C246" t="s">
        <v>57</v>
      </c>
    </row>
    <row r="247" spans="1:3" x14ac:dyDescent="0.35">
      <c r="A247" t="s">
        <v>156</v>
      </c>
      <c r="C247" t="s">
        <v>57</v>
      </c>
    </row>
    <row r="248" spans="1:3" x14ac:dyDescent="0.35">
      <c r="A248">
        <v>5533</v>
      </c>
      <c r="C248" t="s">
        <v>157</v>
      </c>
    </row>
    <row r="249" spans="1:3" x14ac:dyDescent="0.35">
      <c r="A249">
        <v>20784</v>
      </c>
    </row>
    <row r="250" spans="1:3" x14ac:dyDescent="0.35">
      <c r="A250">
        <v>1825</v>
      </c>
      <c r="C250" t="s">
        <v>60</v>
      </c>
    </row>
    <row r="251" spans="1:3" x14ac:dyDescent="0.35">
      <c r="A251">
        <v>20471</v>
      </c>
      <c r="C251" t="s">
        <v>56</v>
      </c>
    </row>
    <row r="252" spans="1:3" x14ac:dyDescent="0.35">
      <c r="A252">
        <v>20873</v>
      </c>
      <c r="C252" t="s">
        <v>59</v>
      </c>
    </row>
    <row r="253" spans="1:3" x14ac:dyDescent="0.35">
      <c r="A253">
        <v>20612</v>
      </c>
    </row>
    <row r="254" spans="1:3" x14ac:dyDescent="0.35">
      <c r="A254">
        <v>20644</v>
      </c>
      <c r="C254" t="s">
        <v>59</v>
      </c>
    </row>
    <row r="255" spans="1:3" x14ac:dyDescent="0.35">
      <c r="A255">
        <v>20646</v>
      </c>
      <c r="C255" t="s">
        <v>59</v>
      </c>
    </row>
    <row r="256" spans="1:3" x14ac:dyDescent="0.35">
      <c r="A256">
        <v>20697</v>
      </c>
      <c r="C256" t="s">
        <v>61</v>
      </c>
    </row>
    <row r="257" spans="1:3" x14ac:dyDescent="0.35">
      <c r="A257">
        <v>20699</v>
      </c>
      <c r="C257" t="s">
        <v>61</v>
      </c>
    </row>
    <row r="258" spans="1:3" x14ac:dyDescent="0.35">
      <c r="A258">
        <v>20698</v>
      </c>
      <c r="C258" t="s">
        <v>61</v>
      </c>
    </row>
    <row r="259" spans="1:3" x14ac:dyDescent="0.35">
      <c r="A259">
        <v>20700</v>
      </c>
      <c r="C259" t="s">
        <v>61</v>
      </c>
    </row>
    <row r="260" spans="1:3" x14ac:dyDescent="0.35">
      <c r="A260">
        <v>20656</v>
      </c>
      <c r="C260" t="s">
        <v>62</v>
      </c>
    </row>
    <row r="261" spans="1:3" x14ac:dyDescent="0.35">
      <c r="A261">
        <v>20657</v>
      </c>
      <c r="C261" t="s">
        <v>62</v>
      </c>
    </row>
    <row r="262" spans="1:3" x14ac:dyDescent="0.35">
      <c r="A262">
        <v>20455</v>
      </c>
      <c r="C262" t="s">
        <v>60</v>
      </c>
    </row>
    <row r="263" spans="1:3" x14ac:dyDescent="0.35">
      <c r="A263">
        <v>20720</v>
      </c>
      <c r="C263" t="s">
        <v>60</v>
      </c>
    </row>
    <row r="264" spans="1:3" x14ac:dyDescent="0.35">
      <c r="A264">
        <v>20763</v>
      </c>
      <c r="C264" t="s">
        <v>60</v>
      </c>
    </row>
    <row r="265" spans="1:3" x14ac:dyDescent="0.35">
      <c r="A265">
        <v>20609</v>
      </c>
      <c r="C265" t="s">
        <v>60</v>
      </c>
    </row>
    <row r="266" spans="1:3" x14ac:dyDescent="0.35">
      <c r="A266">
        <v>20928</v>
      </c>
      <c r="C266" t="s">
        <v>63</v>
      </c>
    </row>
    <row r="267" spans="1:3" x14ac:dyDescent="0.35">
      <c r="A267">
        <v>298</v>
      </c>
      <c r="C267" t="s">
        <v>66</v>
      </c>
    </row>
    <row r="268" spans="1:3" x14ac:dyDescent="0.35">
      <c r="A268">
        <v>7622</v>
      </c>
      <c r="C268" t="s">
        <v>63</v>
      </c>
    </row>
    <row r="269" spans="1:3" x14ac:dyDescent="0.35">
      <c r="A269">
        <v>5796</v>
      </c>
      <c r="C269" t="s">
        <v>59</v>
      </c>
    </row>
    <row r="270" spans="1:3" x14ac:dyDescent="0.35">
      <c r="A270">
        <v>1779</v>
      </c>
      <c r="C270" t="s">
        <v>59</v>
      </c>
    </row>
    <row r="271" spans="1:3" x14ac:dyDescent="0.35">
      <c r="A271">
        <v>6057</v>
      </c>
      <c r="C271" t="s">
        <v>58</v>
      </c>
    </row>
    <row r="272" spans="1:3" x14ac:dyDescent="0.35">
      <c r="A272">
        <v>20781</v>
      </c>
      <c r="C272" t="s">
        <v>59</v>
      </c>
    </row>
    <row r="273" spans="1:3" x14ac:dyDescent="0.35">
      <c r="A273">
        <v>1432</v>
      </c>
      <c r="C273" t="s">
        <v>58</v>
      </c>
    </row>
    <row r="274" spans="1:3" x14ac:dyDescent="0.35">
      <c r="A274">
        <v>4542</v>
      </c>
      <c r="C274" t="s">
        <v>58</v>
      </c>
    </row>
    <row r="275" spans="1:3" x14ac:dyDescent="0.35">
      <c r="A275">
        <v>20747</v>
      </c>
      <c r="C275" t="s">
        <v>58</v>
      </c>
    </row>
    <row r="276" spans="1:3" x14ac:dyDescent="0.35">
      <c r="A276">
        <v>20476</v>
      </c>
      <c r="C276" t="s">
        <v>58</v>
      </c>
    </row>
    <row r="277" spans="1:3" x14ac:dyDescent="0.35">
      <c r="A277">
        <v>6960</v>
      </c>
      <c r="C277" t="s">
        <v>58</v>
      </c>
    </row>
    <row r="278" spans="1:3" x14ac:dyDescent="0.35">
      <c r="A278">
        <v>20645</v>
      </c>
      <c r="C278" t="s">
        <v>58</v>
      </c>
    </row>
    <row r="279" spans="1:3" x14ac:dyDescent="0.35">
      <c r="A279">
        <v>20650</v>
      </c>
      <c r="C279" t="s">
        <v>58</v>
      </c>
    </row>
    <row r="280" spans="1:3" x14ac:dyDescent="0.35">
      <c r="A280">
        <v>20648</v>
      </c>
      <c r="C280" t="s">
        <v>58</v>
      </c>
    </row>
    <row r="281" spans="1:3" x14ac:dyDescent="0.35">
      <c r="A281">
        <v>20651</v>
      </c>
      <c r="C281" t="s">
        <v>58</v>
      </c>
    </row>
    <row r="282" spans="1:3" x14ac:dyDescent="0.35">
      <c r="A282">
        <v>1960</v>
      </c>
      <c r="C282" t="s">
        <v>57</v>
      </c>
    </row>
    <row r="283" spans="1:3" x14ac:dyDescent="0.35">
      <c r="A283">
        <v>4719</v>
      </c>
      <c r="C283" t="s">
        <v>57</v>
      </c>
    </row>
    <row r="284" spans="1:3" x14ac:dyDescent="0.35">
      <c r="A284">
        <v>7665</v>
      </c>
      <c r="C284" t="s">
        <v>62</v>
      </c>
    </row>
    <row r="285" spans="1:3" x14ac:dyDescent="0.35">
      <c r="A285" t="s">
        <v>158</v>
      </c>
      <c r="C285" t="s">
        <v>62</v>
      </c>
    </row>
    <row r="286" spans="1:3" x14ac:dyDescent="0.35">
      <c r="A286">
        <v>667</v>
      </c>
      <c r="C286" t="s">
        <v>58</v>
      </c>
    </row>
    <row r="287" spans="1:3" x14ac:dyDescent="0.35">
      <c r="A287">
        <v>1665</v>
      </c>
      <c r="C287" t="s">
        <v>57</v>
      </c>
    </row>
    <row r="288" spans="1:3" x14ac:dyDescent="0.35">
      <c r="A288">
        <v>5783</v>
      </c>
      <c r="C288" t="s">
        <v>57</v>
      </c>
    </row>
    <row r="289" spans="1:3" x14ac:dyDescent="0.35">
      <c r="A289">
        <v>20576</v>
      </c>
      <c r="C289" t="s">
        <v>58</v>
      </c>
    </row>
    <row r="290" spans="1:3" x14ac:dyDescent="0.35">
      <c r="A290">
        <v>20577</v>
      </c>
      <c r="C290" t="s">
        <v>58</v>
      </c>
    </row>
    <row r="291" spans="1:3" x14ac:dyDescent="0.35">
      <c r="A291">
        <v>7020</v>
      </c>
      <c r="C291" t="s">
        <v>61</v>
      </c>
    </row>
    <row r="292" spans="1:3" x14ac:dyDescent="0.35">
      <c r="A292">
        <v>20331</v>
      </c>
      <c r="C292" t="s">
        <v>63</v>
      </c>
    </row>
    <row r="293" spans="1:3" x14ac:dyDescent="0.35">
      <c r="A293">
        <v>7029</v>
      </c>
      <c r="C293" t="s">
        <v>58</v>
      </c>
    </row>
    <row r="294" spans="1:3" x14ac:dyDescent="0.35">
      <c r="A294">
        <v>20604</v>
      </c>
      <c r="C294" t="s">
        <v>58</v>
      </c>
    </row>
    <row r="295" spans="1:3" x14ac:dyDescent="0.35">
      <c r="A295">
        <v>20149</v>
      </c>
      <c r="C295" t="s">
        <v>64</v>
      </c>
    </row>
    <row r="296" spans="1:3" x14ac:dyDescent="0.35">
      <c r="A296">
        <v>20775</v>
      </c>
      <c r="C296" t="s">
        <v>64</v>
      </c>
    </row>
    <row r="297" spans="1:3" x14ac:dyDescent="0.35">
      <c r="A297">
        <v>20671</v>
      </c>
      <c r="C297" t="s">
        <v>63</v>
      </c>
    </row>
    <row r="298" spans="1:3" x14ac:dyDescent="0.35">
      <c r="A298">
        <v>20670</v>
      </c>
      <c r="C298" t="s">
        <v>63</v>
      </c>
    </row>
    <row r="299" spans="1:3" x14ac:dyDescent="0.35">
      <c r="A299">
        <v>20690</v>
      </c>
      <c r="C299" t="s">
        <v>64</v>
      </c>
    </row>
    <row r="300" spans="1:3" x14ac:dyDescent="0.35">
      <c r="A300">
        <v>20688</v>
      </c>
      <c r="C300" t="s">
        <v>64</v>
      </c>
    </row>
    <row r="301" spans="1:3" x14ac:dyDescent="0.35">
      <c r="A301">
        <v>20692</v>
      </c>
      <c r="C301" t="s">
        <v>64</v>
      </c>
    </row>
    <row r="302" spans="1:3" x14ac:dyDescent="0.35">
      <c r="A302">
        <v>20691</v>
      </c>
      <c r="C302" t="s">
        <v>64</v>
      </c>
    </row>
    <row r="303" spans="1:3" x14ac:dyDescent="0.35">
      <c r="A303">
        <v>5256</v>
      </c>
      <c r="C303" t="s">
        <v>66</v>
      </c>
    </row>
    <row r="304" spans="1:3" x14ac:dyDescent="0.35">
      <c r="A304">
        <v>7004</v>
      </c>
      <c r="C304" t="s">
        <v>66</v>
      </c>
    </row>
    <row r="305" spans="1:3" x14ac:dyDescent="0.35">
      <c r="A305">
        <v>4735</v>
      </c>
      <c r="C305" t="s">
        <v>66</v>
      </c>
    </row>
    <row r="306" spans="1:3" x14ac:dyDescent="0.35">
      <c r="A306">
        <v>7003</v>
      </c>
      <c r="C306" t="s">
        <v>66</v>
      </c>
    </row>
    <row r="307" spans="1:3" x14ac:dyDescent="0.35">
      <c r="A307">
        <v>4734</v>
      </c>
      <c r="C307" t="s">
        <v>66</v>
      </c>
    </row>
    <row r="308" spans="1:3" x14ac:dyDescent="0.35">
      <c r="A308">
        <v>20964</v>
      </c>
      <c r="C308" t="s">
        <v>66</v>
      </c>
    </row>
    <row r="309" spans="1:3" x14ac:dyDescent="0.35">
      <c r="A309">
        <v>20313</v>
      </c>
      <c r="C309" t="s">
        <v>63</v>
      </c>
    </row>
    <row r="310" spans="1:3" x14ac:dyDescent="0.35">
      <c r="A310">
        <v>1309</v>
      </c>
      <c r="C310" t="s">
        <v>63</v>
      </c>
    </row>
    <row r="311" spans="1:3" x14ac:dyDescent="0.35">
      <c r="A311">
        <v>5701</v>
      </c>
      <c r="C311" t="s">
        <v>56</v>
      </c>
    </row>
    <row r="312" spans="1:3" x14ac:dyDescent="0.35">
      <c r="A312">
        <v>4988</v>
      </c>
      <c r="C312" t="s">
        <v>56</v>
      </c>
    </row>
    <row r="313" spans="1:3" x14ac:dyDescent="0.35">
      <c r="A313">
        <v>5366</v>
      </c>
      <c r="C313" t="s">
        <v>56</v>
      </c>
    </row>
    <row r="314" spans="1:3" x14ac:dyDescent="0.35">
      <c r="A314">
        <v>20238</v>
      </c>
      <c r="C314" t="s">
        <v>55</v>
      </c>
    </row>
    <row r="315" spans="1:3" x14ac:dyDescent="0.35">
      <c r="A315">
        <v>7055</v>
      </c>
      <c r="C315" t="s">
        <v>55</v>
      </c>
    </row>
    <row r="316" spans="1:3" x14ac:dyDescent="0.35">
      <c r="A316">
        <v>20239</v>
      </c>
      <c r="C316" t="s">
        <v>55</v>
      </c>
    </row>
    <row r="317" spans="1:3" x14ac:dyDescent="0.35">
      <c r="A317">
        <v>20013</v>
      </c>
      <c r="C317" t="s">
        <v>55</v>
      </c>
    </row>
    <row r="318" spans="1:3" x14ac:dyDescent="0.35">
      <c r="A318">
        <v>20163</v>
      </c>
      <c r="C318" t="s">
        <v>55</v>
      </c>
    </row>
    <row r="319" spans="1:3" x14ac:dyDescent="0.35">
      <c r="A319">
        <v>20086</v>
      </c>
      <c r="C319" t="s">
        <v>55</v>
      </c>
    </row>
    <row r="320" spans="1:3" x14ac:dyDescent="0.35">
      <c r="A320">
        <v>20768</v>
      </c>
      <c r="C320" t="s">
        <v>55</v>
      </c>
    </row>
    <row r="321" spans="1:3" x14ac:dyDescent="0.35">
      <c r="A321">
        <v>20639</v>
      </c>
      <c r="C321" t="s">
        <v>56</v>
      </c>
    </row>
    <row r="322" spans="1:3" x14ac:dyDescent="0.35">
      <c r="A322">
        <v>20640</v>
      </c>
      <c r="C322" t="s">
        <v>57</v>
      </c>
    </row>
    <row r="323" spans="1:3" x14ac:dyDescent="0.35">
      <c r="A323">
        <v>20641</v>
      </c>
      <c r="C323" t="s">
        <v>58</v>
      </c>
    </row>
    <row r="324" spans="1:3" x14ac:dyDescent="0.35">
      <c r="A324">
        <v>20642</v>
      </c>
      <c r="C324" t="s">
        <v>59</v>
      </c>
    </row>
    <row r="325" spans="1:3" x14ac:dyDescent="0.35">
      <c r="A325">
        <v>5493</v>
      </c>
      <c r="C325" t="s">
        <v>60</v>
      </c>
    </row>
    <row r="326" spans="1:3" x14ac:dyDescent="0.35">
      <c r="A326">
        <v>2043</v>
      </c>
      <c r="C326" t="s">
        <v>59</v>
      </c>
    </row>
    <row r="327" spans="1:3" x14ac:dyDescent="0.35">
      <c r="A327">
        <v>1327</v>
      </c>
      <c r="C327" t="s">
        <v>59</v>
      </c>
    </row>
    <row r="328" spans="1:3" x14ac:dyDescent="0.35">
      <c r="A328">
        <v>7464</v>
      </c>
      <c r="C328" t="s">
        <v>64</v>
      </c>
    </row>
    <row r="329" spans="1:3" x14ac:dyDescent="0.35">
      <c r="A329">
        <v>1772</v>
      </c>
      <c r="C329" t="s">
        <v>64</v>
      </c>
    </row>
    <row r="330" spans="1:3" x14ac:dyDescent="0.35">
      <c r="A330">
        <v>5805</v>
      </c>
      <c r="C330" t="s">
        <v>64</v>
      </c>
    </row>
    <row r="331" spans="1:3" x14ac:dyDescent="0.35">
      <c r="A331">
        <v>20772</v>
      </c>
      <c r="C331" t="s">
        <v>64</v>
      </c>
    </row>
    <row r="332" spans="1:3" x14ac:dyDescent="0.35">
      <c r="A332">
        <v>20552</v>
      </c>
      <c r="C332" t="s">
        <v>57</v>
      </c>
    </row>
    <row r="333" spans="1:3" x14ac:dyDescent="0.35">
      <c r="A333">
        <v>5801</v>
      </c>
      <c r="C333" t="s">
        <v>61</v>
      </c>
    </row>
    <row r="334" spans="1:3" x14ac:dyDescent="0.35">
      <c r="A334">
        <v>20782</v>
      </c>
      <c r="C334" t="s">
        <v>61</v>
      </c>
    </row>
    <row r="335" spans="1:3" x14ac:dyDescent="0.35">
      <c r="A335">
        <v>20630</v>
      </c>
      <c r="C335" t="s">
        <v>61</v>
      </c>
    </row>
    <row r="336" spans="1:3" x14ac:dyDescent="0.35">
      <c r="A336">
        <v>20133</v>
      </c>
      <c r="C336" t="s">
        <v>63</v>
      </c>
    </row>
    <row r="337" spans="1:3" x14ac:dyDescent="0.35">
      <c r="A337">
        <v>1431</v>
      </c>
      <c r="C337" t="s">
        <v>57</v>
      </c>
    </row>
    <row r="338" spans="1:3" x14ac:dyDescent="0.35">
      <c r="A338">
        <v>1430</v>
      </c>
      <c r="C338" t="s">
        <v>57</v>
      </c>
    </row>
    <row r="339" spans="1:3" x14ac:dyDescent="0.35">
      <c r="A339">
        <v>20154</v>
      </c>
      <c r="C339" t="s">
        <v>57</v>
      </c>
    </row>
    <row r="340" spans="1:3" x14ac:dyDescent="0.35">
      <c r="A340">
        <v>20869</v>
      </c>
      <c r="C340" t="s">
        <v>57</v>
      </c>
    </row>
    <row r="341" spans="1:3" x14ac:dyDescent="0.35">
      <c r="A341">
        <v>20456</v>
      </c>
      <c r="C341" t="s">
        <v>57</v>
      </c>
    </row>
    <row r="342" spans="1:3" x14ac:dyDescent="0.35">
      <c r="A342">
        <v>20544</v>
      </c>
      <c r="C342" t="s">
        <v>56</v>
      </c>
    </row>
    <row r="343" spans="1:3" x14ac:dyDescent="0.35">
      <c r="A343">
        <v>20542</v>
      </c>
      <c r="C343" t="s">
        <v>56</v>
      </c>
    </row>
    <row r="344" spans="1:3" x14ac:dyDescent="0.35">
      <c r="A344">
        <v>1758</v>
      </c>
      <c r="C344" t="s">
        <v>67</v>
      </c>
    </row>
    <row r="345" spans="1:3" x14ac:dyDescent="0.35">
      <c r="A345">
        <v>20144</v>
      </c>
      <c r="C345" t="s">
        <v>67</v>
      </c>
    </row>
    <row r="346" spans="1:3" x14ac:dyDescent="0.35">
      <c r="A346">
        <v>20020</v>
      </c>
      <c r="C346" t="s">
        <v>66</v>
      </c>
    </row>
    <row r="347" spans="1:3" x14ac:dyDescent="0.35">
      <c r="A347">
        <v>20512</v>
      </c>
      <c r="C347" t="s">
        <v>66</v>
      </c>
    </row>
    <row r="348" spans="1:3" x14ac:dyDescent="0.35">
      <c r="A348">
        <v>20312</v>
      </c>
      <c r="C348" t="s">
        <v>61</v>
      </c>
    </row>
    <row r="349" spans="1:3" x14ac:dyDescent="0.35">
      <c r="A349">
        <v>4839</v>
      </c>
      <c r="C349" t="s">
        <v>61</v>
      </c>
    </row>
    <row r="350" spans="1:3" x14ac:dyDescent="0.35">
      <c r="A350">
        <v>20129</v>
      </c>
      <c r="C350" t="s">
        <v>61</v>
      </c>
    </row>
    <row r="351" spans="1:3" x14ac:dyDescent="0.35">
      <c r="A351">
        <v>5061</v>
      </c>
      <c r="C351" t="s">
        <v>157</v>
      </c>
    </row>
    <row r="352" spans="1:3" x14ac:dyDescent="0.35">
      <c r="A352">
        <v>20694</v>
      </c>
      <c r="C352" t="s">
        <v>57</v>
      </c>
    </row>
    <row r="353" spans="1:3" x14ac:dyDescent="0.35">
      <c r="A353">
        <v>20695</v>
      </c>
      <c r="C353" t="s">
        <v>57</v>
      </c>
    </row>
    <row r="354" spans="1:3" x14ac:dyDescent="0.35">
      <c r="A354">
        <v>20662</v>
      </c>
      <c r="C354" t="s">
        <v>59</v>
      </c>
    </row>
    <row r="355" spans="1:3" x14ac:dyDescent="0.35">
      <c r="A355">
        <v>20663</v>
      </c>
      <c r="C355" t="s">
        <v>59</v>
      </c>
    </row>
    <row r="356" spans="1:3" x14ac:dyDescent="0.35">
      <c r="A356">
        <v>20655</v>
      </c>
      <c r="C356" t="s">
        <v>59</v>
      </c>
    </row>
    <row r="357" spans="1:3" x14ac:dyDescent="0.35">
      <c r="A357">
        <v>20654</v>
      </c>
      <c r="C357" t="s">
        <v>59</v>
      </c>
    </row>
    <row r="358" spans="1:3" x14ac:dyDescent="0.35">
      <c r="A358">
        <v>20153</v>
      </c>
      <c r="C358" t="s">
        <v>66</v>
      </c>
    </row>
    <row r="359" spans="1:3" x14ac:dyDescent="0.35">
      <c r="A359">
        <v>5251</v>
      </c>
      <c r="C359" t="s">
        <v>66</v>
      </c>
    </row>
    <row r="360" spans="1:3" x14ac:dyDescent="0.35">
      <c r="A360">
        <v>20756</v>
      </c>
      <c r="C360" t="s">
        <v>66</v>
      </c>
    </row>
    <row r="361" spans="1:3" x14ac:dyDescent="0.35">
      <c r="A361">
        <v>20373</v>
      </c>
      <c r="C361" t="s">
        <v>63</v>
      </c>
    </row>
    <row r="362" spans="1:3" x14ac:dyDescent="0.35">
      <c r="A362">
        <v>20774</v>
      </c>
      <c r="C362" t="s">
        <v>63</v>
      </c>
    </row>
    <row r="363" spans="1:3" x14ac:dyDescent="0.35">
      <c r="A363">
        <v>20146</v>
      </c>
      <c r="C363" t="s">
        <v>65</v>
      </c>
    </row>
    <row r="364" spans="1:3" x14ac:dyDescent="0.35">
      <c r="A364">
        <v>20147</v>
      </c>
      <c r="C364" t="s">
        <v>65</v>
      </c>
    </row>
    <row r="365" spans="1:3" x14ac:dyDescent="0.35">
      <c r="A365">
        <v>20622</v>
      </c>
      <c r="C365" t="s">
        <v>65</v>
      </c>
    </row>
    <row r="366" spans="1:3" x14ac:dyDescent="0.35">
      <c r="A366">
        <v>20870</v>
      </c>
      <c r="C366" t="s">
        <v>65</v>
      </c>
    </row>
    <row r="367" spans="1:3" x14ac:dyDescent="0.35">
      <c r="A367">
        <v>5057</v>
      </c>
      <c r="C367" t="s">
        <v>60</v>
      </c>
    </row>
    <row r="368" spans="1:3" x14ac:dyDescent="0.35">
      <c r="A368">
        <v>20765</v>
      </c>
      <c r="C368" t="s">
        <v>59</v>
      </c>
    </row>
    <row r="369" spans="1:3" x14ac:dyDescent="0.35">
      <c r="A369">
        <v>1363</v>
      </c>
      <c r="C369" t="s">
        <v>59</v>
      </c>
    </row>
    <row r="370" spans="1:3" x14ac:dyDescent="0.35">
      <c r="A370">
        <v>1049</v>
      </c>
      <c r="C370" t="s">
        <v>59</v>
      </c>
    </row>
    <row r="371" spans="1:3" x14ac:dyDescent="0.35">
      <c r="A371">
        <v>20343</v>
      </c>
      <c r="C371" t="s">
        <v>59</v>
      </c>
    </row>
    <row r="372" spans="1:3" x14ac:dyDescent="0.35">
      <c r="A372">
        <v>5541</v>
      </c>
      <c r="C372" t="s">
        <v>59</v>
      </c>
    </row>
    <row r="373" spans="1:3" x14ac:dyDescent="0.35">
      <c r="A373">
        <v>20547</v>
      </c>
      <c r="C373" t="s">
        <v>57</v>
      </c>
    </row>
    <row r="374" spans="1:3" x14ac:dyDescent="0.35">
      <c r="A374">
        <v>7617</v>
      </c>
      <c r="C374" t="s">
        <v>60</v>
      </c>
    </row>
    <row r="375" spans="1:3" x14ac:dyDescent="0.35">
      <c r="A375">
        <v>20623</v>
      </c>
      <c r="C375" t="s">
        <v>60</v>
      </c>
    </row>
    <row r="376" spans="1:3" x14ac:dyDescent="0.35">
      <c r="A376">
        <v>20684</v>
      </c>
      <c r="C376" t="s">
        <v>60</v>
      </c>
    </row>
    <row r="377" spans="1:3" x14ac:dyDescent="0.35">
      <c r="A377">
        <v>20686</v>
      </c>
      <c r="C377" t="s">
        <v>60</v>
      </c>
    </row>
    <row r="378" spans="1:3" x14ac:dyDescent="0.35">
      <c r="A378">
        <v>20685</v>
      </c>
      <c r="C378" t="s">
        <v>60</v>
      </c>
    </row>
    <row r="379" spans="1:3" x14ac:dyDescent="0.35">
      <c r="A379">
        <v>20687</v>
      </c>
      <c r="C379" t="s">
        <v>60</v>
      </c>
    </row>
    <row r="380" spans="1:3" x14ac:dyDescent="0.35">
      <c r="A380">
        <v>2229</v>
      </c>
      <c r="C380" t="s">
        <v>57</v>
      </c>
    </row>
    <row r="381" spans="1:3" x14ac:dyDescent="0.35">
      <c r="A381">
        <v>1448</v>
      </c>
      <c r="C381" t="s">
        <v>57</v>
      </c>
    </row>
    <row r="382" spans="1:3" x14ac:dyDescent="0.35">
      <c r="A382">
        <v>1236</v>
      </c>
      <c r="C382" t="s">
        <v>58</v>
      </c>
    </row>
    <row r="383" spans="1:3" x14ac:dyDescent="0.35">
      <c r="A383">
        <v>20449</v>
      </c>
      <c r="C383" t="s">
        <v>58</v>
      </c>
    </row>
    <row r="384" spans="1:3" x14ac:dyDescent="0.35">
      <c r="A384">
        <v>7027</v>
      </c>
      <c r="C384" t="s">
        <v>57</v>
      </c>
    </row>
    <row r="385" spans="1:3" x14ac:dyDescent="0.35">
      <c r="A385">
        <v>5097</v>
      </c>
      <c r="C385" t="s">
        <v>57</v>
      </c>
    </row>
    <row r="386" spans="1:3" x14ac:dyDescent="0.35">
      <c r="A386">
        <v>20899</v>
      </c>
      <c r="C386" t="s">
        <v>57</v>
      </c>
    </row>
    <row r="387" spans="1:3" x14ac:dyDescent="0.35">
      <c r="A387">
        <v>20881</v>
      </c>
      <c r="C387" t="s">
        <v>57</v>
      </c>
    </row>
    <row r="388" spans="1:3" x14ac:dyDescent="0.35">
      <c r="A388">
        <v>20872</v>
      </c>
      <c r="C388" t="s">
        <v>61</v>
      </c>
    </row>
    <row r="389" spans="1:3" x14ac:dyDescent="0.35">
      <c r="A389">
        <v>7258</v>
      </c>
      <c r="C389" t="s">
        <v>56</v>
      </c>
    </row>
    <row r="390" spans="1:3" x14ac:dyDescent="0.35">
      <c r="A390">
        <v>20546</v>
      </c>
      <c r="C390" t="s">
        <v>56</v>
      </c>
    </row>
    <row r="391" spans="1:3" x14ac:dyDescent="0.35">
      <c r="A391">
        <v>7403</v>
      </c>
      <c r="C391" t="s">
        <v>56</v>
      </c>
    </row>
    <row r="392" spans="1:3" x14ac:dyDescent="0.35">
      <c r="A392">
        <v>20665</v>
      </c>
      <c r="C392" t="s">
        <v>56</v>
      </c>
    </row>
    <row r="393" spans="1:3" x14ac:dyDescent="0.35">
      <c r="A393">
        <v>20676</v>
      </c>
      <c r="C393" t="s">
        <v>56</v>
      </c>
    </row>
    <row r="394" spans="1:3" x14ac:dyDescent="0.35">
      <c r="A394">
        <v>20669</v>
      </c>
      <c r="C394" t="s">
        <v>56</v>
      </c>
    </row>
    <row r="395" spans="1:3" x14ac:dyDescent="0.35">
      <c r="A395">
        <v>20673</v>
      </c>
      <c r="C395" t="s">
        <v>56</v>
      </c>
    </row>
    <row r="396" spans="1:3" x14ac:dyDescent="0.35">
      <c r="A396">
        <v>1340</v>
      </c>
      <c r="C396" t="s">
        <v>67</v>
      </c>
    </row>
    <row r="397" spans="1:3" x14ac:dyDescent="0.35">
      <c r="A397">
        <v>4722</v>
      </c>
      <c r="C397" t="s">
        <v>67</v>
      </c>
    </row>
    <row r="398" spans="1:3" x14ac:dyDescent="0.35">
      <c r="A398">
        <v>7224</v>
      </c>
      <c r="C398" t="s">
        <v>63</v>
      </c>
    </row>
    <row r="399" spans="1:3" x14ac:dyDescent="0.35">
      <c r="A399">
        <v>20364</v>
      </c>
      <c r="C399" t="s">
        <v>67</v>
      </c>
    </row>
    <row r="400" spans="1:3" x14ac:dyDescent="0.35">
      <c r="A400">
        <v>1605</v>
      </c>
      <c r="C400" t="s">
        <v>157</v>
      </c>
    </row>
    <row r="401" spans="1:3" x14ac:dyDescent="0.35">
      <c r="A401">
        <v>5286</v>
      </c>
      <c r="C401" t="s">
        <v>157</v>
      </c>
    </row>
    <row r="402" spans="1:3" x14ac:dyDescent="0.35">
      <c r="A402">
        <v>7430</v>
      </c>
      <c r="C402" t="s">
        <v>62</v>
      </c>
    </row>
    <row r="403" spans="1:3" x14ac:dyDescent="0.35">
      <c r="A403">
        <v>20660</v>
      </c>
      <c r="C403" t="s">
        <v>62</v>
      </c>
    </row>
    <row r="404" spans="1:3" x14ac:dyDescent="0.35">
      <c r="A404">
        <v>20659</v>
      </c>
      <c r="C404" t="s">
        <v>62</v>
      </c>
    </row>
    <row r="405" spans="1:3" x14ac:dyDescent="0.35">
      <c r="A405">
        <v>20702</v>
      </c>
      <c r="C405" t="s">
        <v>65</v>
      </c>
    </row>
    <row r="406" spans="1:3" x14ac:dyDescent="0.35">
      <c r="A406">
        <v>20703</v>
      </c>
      <c r="C406" t="s">
        <v>65</v>
      </c>
    </row>
    <row r="407" spans="1:3" x14ac:dyDescent="0.35">
      <c r="A407">
        <v>20705</v>
      </c>
      <c r="C407" t="s">
        <v>66</v>
      </c>
    </row>
    <row r="408" spans="1:3" x14ac:dyDescent="0.35">
      <c r="A408">
        <v>20707</v>
      </c>
      <c r="C408" t="s">
        <v>66</v>
      </c>
    </row>
    <row r="409" spans="1:3" x14ac:dyDescent="0.35">
      <c r="A409">
        <v>20706</v>
      </c>
      <c r="C409" t="s">
        <v>66</v>
      </c>
    </row>
    <row r="410" spans="1:3" x14ac:dyDescent="0.35">
      <c r="A410">
        <v>20708</v>
      </c>
      <c r="C410" t="s">
        <v>66</v>
      </c>
    </row>
    <row r="411" spans="1:3" x14ac:dyDescent="0.35">
      <c r="A411">
        <v>20710</v>
      </c>
      <c r="C411" t="s">
        <v>67</v>
      </c>
    </row>
    <row r="412" spans="1:3" x14ac:dyDescent="0.35">
      <c r="A412">
        <v>20712</v>
      </c>
      <c r="C412" t="s">
        <v>67</v>
      </c>
    </row>
    <row r="413" spans="1:3" x14ac:dyDescent="0.35">
      <c r="A413">
        <v>20711</v>
      </c>
      <c r="C413" t="s">
        <v>67</v>
      </c>
    </row>
    <row r="414" spans="1:3" x14ac:dyDescent="0.35">
      <c r="A414">
        <v>20713</v>
      </c>
      <c r="C414" t="s">
        <v>67</v>
      </c>
    </row>
    <row r="415" spans="1:3" x14ac:dyDescent="0.35">
      <c r="A415">
        <v>20678</v>
      </c>
    </row>
    <row r="416" spans="1:3" x14ac:dyDescent="0.35">
      <c r="A416">
        <v>20677</v>
      </c>
    </row>
    <row r="417" spans="1:3" x14ac:dyDescent="0.35">
      <c r="A417">
        <v>20675</v>
      </c>
    </row>
    <row r="418" spans="1:3" x14ac:dyDescent="0.35">
      <c r="A418">
        <v>20681</v>
      </c>
    </row>
    <row r="419" spans="1:3" x14ac:dyDescent="0.35">
      <c r="A419">
        <v>7664</v>
      </c>
      <c r="C419" t="s">
        <v>59</v>
      </c>
    </row>
    <row r="420" spans="1:3" x14ac:dyDescent="0.35">
      <c r="A420">
        <v>1296</v>
      </c>
      <c r="C420" t="s">
        <v>59</v>
      </c>
    </row>
    <row r="421" spans="1:3" x14ac:dyDescent="0.35">
      <c r="A421">
        <v>6905</v>
      </c>
      <c r="C421" t="s">
        <v>59</v>
      </c>
    </row>
    <row r="422" spans="1:3" x14ac:dyDescent="0.35">
      <c r="A422">
        <v>20011</v>
      </c>
      <c r="C422" t="s">
        <v>59</v>
      </c>
    </row>
    <row r="423" spans="1:3" x14ac:dyDescent="0.35">
      <c r="A423">
        <v>5285</v>
      </c>
      <c r="C423" t="s">
        <v>59</v>
      </c>
    </row>
    <row r="424" spans="1:3" x14ac:dyDescent="0.35">
      <c r="A424">
        <v>20608</v>
      </c>
      <c r="C424" t="s">
        <v>59</v>
      </c>
    </row>
    <row r="425" spans="1:3" x14ac:dyDescent="0.35">
      <c r="A425">
        <v>20766</v>
      </c>
      <c r="C425" t="s">
        <v>59</v>
      </c>
    </row>
    <row r="426" spans="1:3" x14ac:dyDescent="0.35">
      <c r="A426">
        <v>20603</v>
      </c>
      <c r="C426" t="s">
        <v>59</v>
      </c>
    </row>
    <row r="427" spans="1:3" x14ac:dyDescent="0.35">
      <c r="A427">
        <v>1154</v>
      </c>
      <c r="C427" t="s">
        <v>63</v>
      </c>
    </row>
    <row r="428" spans="1:3" x14ac:dyDescent="0.35">
      <c r="A428">
        <v>1153</v>
      </c>
      <c r="C428" t="s">
        <v>63</v>
      </c>
    </row>
    <row r="429" spans="1:3" x14ac:dyDescent="0.35">
      <c r="A429">
        <v>20599</v>
      </c>
      <c r="C429" t="s">
        <v>60</v>
      </c>
    </row>
    <row r="430" spans="1:3" x14ac:dyDescent="0.35">
      <c r="A430">
        <v>20599</v>
      </c>
      <c r="C430" t="s">
        <v>60</v>
      </c>
    </row>
    <row r="431" spans="1:3" x14ac:dyDescent="0.35">
      <c r="A431">
        <v>1924</v>
      </c>
      <c r="C431" t="s">
        <v>55</v>
      </c>
    </row>
    <row r="432" spans="1:3" x14ac:dyDescent="0.35">
      <c r="A432">
        <v>5102</v>
      </c>
      <c r="C432" t="s">
        <v>55</v>
      </c>
    </row>
    <row r="433" spans="1:3" x14ac:dyDescent="0.35">
      <c r="A433">
        <v>1815</v>
      </c>
      <c r="C433" t="s">
        <v>55</v>
      </c>
    </row>
    <row r="434" spans="1:3" x14ac:dyDescent="0.35">
      <c r="A434">
        <v>20715</v>
      </c>
    </row>
    <row r="435" spans="1:3" x14ac:dyDescent="0.35">
      <c r="A435">
        <v>20717</v>
      </c>
    </row>
    <row r="436" spans="1:3" x14ac:dyDescent="0.35">
      <c r="A436">
        <v>20666</v>
      </c>
    </row>
    <row r="437" spans="1:3" x14ac:dyDescent="0.35">
      <c r="A437">
        <v>20681</v>
      </c>
    </row>
    <row r="438" spans="1:3" x14ac:dyDescent="0.35">
      <c r="A438">
        <v>20680</v>
      </c>
    </row>
    <row r="439" spans="1:3" x14ac:dyDescent="0.35">
      <c r="A439">
        <v>20718</v>
      </c>
    </row>
    <row r="440" spans="1:3" x14ac:dyDescent="0.35">
      <c r="A440">
        <v>20716</v>
      </c>
    </row>
    <row r="441" spans="1:3" x14ac:dyDescent="0.35">
      <c r="A441">
        <v>20667</v>
      </c>
    </row>
    <row r="442" spans="1:3" x14ac:dyDescent="0.35">
      <c r="A442">
        <v>5451</v>
      </c>
    </row>
    <row r="443" spans="1:3" x14ac:dyDescent="0.35">
      <c r="A443" t="s">
        <v>159</v>
      </c>
      <c r="C443" t="s">
        <v>67</v>
      </c>
    </row>
    <row r="444" spans="1:3" x14ac:dyDescent="0.35">
      <c r="A444">
        <v>7068</v>
      </c>
      <c r="C444" t="s">
        <v>67</v>
      </c>
    </row>
    <row r="445" spans="1:3" x14ac:dyDescent="0.35">
      <c r="A445">
        <v>20900</v>
      </c>
      <c r="C445" t="s">
        <v>67</v>
      </c>
    </row>
  </sheetData>
  <autoFilter ref="C1:C445" xr:uid="{F2D21E75-066C-4450-A52B-4FA7F8A67C1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417E-F46D-4948-9792-E963E4F1CF97}">
  <dimension ref="A1:CQ426"/>
  <sheetViews>
    <sheetView topLeftCell="CC1" workbookViewId="0">
      <pane ySplit="1" topLeftCell="A61" activePane="bottomLeft" state="frozen"/>
      <selection pane="bottomLeft" activeCell="CF1" sqref="CF1"/>
    </sheetView>
  </sheetViews>
  <sheetFormatPr defaultRowHeight="14.5" x14ac:dyDescent="0.35"/>
  <cols>
    <col min="3" max="3" width="10.453125" customWidth="1"/>
    <col min="5" max="5" width="10.26953125" customWidth="1"/>
    <col min="8" max="8" width="18.54296875" customWidth="1"/>
    <col min="9" max="9" width="12.54296875" customWidth="1"/>
    <col min="10" max="10" width="14" customWidth="1"/>
    <col min="11" max="11" width="15.7265625" customWidth="1"/>
    <col min="12" max="12" width="15.54296875" customWidth="1"/>
    <col min="13" max="13" width="10.1796875" hidden="1" customWidth="1"/>
    <col min="14" max="14" width="13" hidden="1" customWidth="1"/>
    <col min="15" max="15" width="10.26953125" hidden="1" customWidth="1"/>
    <col min="16" max="16" width="10.1796875" hidden="1" customWidth="1"/>
    <col min="17" max="17" width="18.26953125" hidden="1" customWidth="1"/>
    <col min="18" max="18" width="14.81640625" hidden="1" customWidth="1"/>
    <col min="19" max="19" width="19.26953125" hidden="1" customWidth="1"/>
    <col min="20" max="20" width="17.453125" hidden="1" customWidth="1"/>
    <col min="21" max="21" width="19.54296875" hidden="1" customWidth="1"/>
    <col min="22" max="22" width="18.81640625" hidden="1" customWidth="1"/>
    <col min="23" max="23" width="20.7265625" hidden="1" customWidth="1"/>
    <col min="24" max="24" width="21.7265625" hidden="1" customWidth="1"/>
    <col min="25" max="25" width="22" hidden="1" customWidth="1"/>
    <col min="26" max="26" width="23.54296875" hidden="1" customWidth="1"/>
    <col min="27" max="27" width="21.453125" hidden="1" customWidth="1"/>
    <col min="28" max="28" width="21.26953125" hidden="1" customWidth="1"/>
    <col min="29" max="29" width="22.453125" hidden="1" customWidth="1"/>
    <col min="30" max="30" width="22.1796875" hidden="1" customWidth="1"/>
    <col min="31" max="31" width="22" hidden="1" customWidth="1"/>
    <col min="32" max="32" width="24.1796875" hidden="1" customWidth="1"/>
    <col min="33" max="33" width="19.453125" hidden="1" customWidth="1"/>
    <col min="34" max="34" width="18.1796875" hidden="1" customWidth="1"/>
    <col min="35" max="35" width="19.26953125" hidden="1" customWidth="1"/>
    <col min="36" max="36" width="20.453125" hidden="1" customWidth="1"/>
    <col min="37" max="37" width="28.453125" hidden="1" customWidth="1"/>
    <col min="38" max="38" width="22.54296875" hidden="1" customWidth="1"/>
    <col min="39" max="39" width="20.453125" hidden="1" customWidth="1"/>
    <col min="40" max="40" width="19.54296875" hidden="1" customWidth="1"/>
    <col min="41" max="41" width="19.1796875" hidden="1" customWidth="1"/>
    <col min="42" max="42" width="21.1796875" hidden="1" customWidth="1"/>
    <col min="43" max="43" width="21" hidden="1" customWidth="1"/>
    <col min="44" max="44" width="21.453125" hidden="1" customWidth="1"/>
    <col min="45" max="45" width="20.81640625" hidden="1" customWidth="1"/>
    <col min="46" max="46" width="22.453125" hidden="1" customWidth="1"/>
    <col min="47" max="47" width="21" hidden="1" customWidth="1"/>
    <col min="48" max="48" width="22.54296875" hidden="1" customWidth="1"/>
    <col min="49" max="49" width="22" hidden="1" customWidth="1"/>
    <col min="50" max="50" width="18.7265625" hidden="1" customWidth="1"/>
    <col min="51" max="51" width="19" hidden="1" customWidth="1"/>
    <col min="52" max="52" width="18.1796875" hidden="1" customWidth="1"/>
    <col min="53" max="53" width="21.1796875" hidden="1" customWidth="1"/>
    <col min="54" max="54" width="25.1796875" hidden="1" customWidth="1"/>
    <col min="55" max="55" width="23.453125" hidden="1" customWidth="1"/>
    <col min="56" max="56" width="24.54296875" hidden="1" customWidth="1"/>
    <col min="57" max="57" width="23.26953125" hidden="1" customWidth="1"/>
    <col min="58" max="58" width="26.1796875" hidden="1" customWidth="1"/>
    <col min="59" max="59" width="18.26953125" hidden="1" customWidth="1"/>
    <col min="60" max="60" width="23.81640625" hidden="1" customWidth="1"/>
    <col min="61" max="61" width="20.453125" hidden="1" customWidth="1"/>
    <col min="62" max="62" width="23.26953125" hidden="1" customWidth="1"/>
    <col min="63" max="63" width="20.1796875" hidden="1" customWidth="1"/>
    <col min="64" max="64" width="26.453125" hidden="1" customWidth="1"/>
    <col min="65" max="65" width="13.81640625" hidden="1" customWidth="1"/>
    <col min="66" max="66" width="22.1796875" hidden="1" customWidth="1"/>
    <col min="67" max="68" width="10.453125" hidden="1" customWidth="1"/>
    <col min="69" max="71" width="0" hidden="1" customWidth="1"/>
    <col min="72" max="72" width="19.81640625" hidden="1" customWidth="1"/>
    <col min="73" max="73" width="20.26953125" hidden="1" customWidth="1"/>
    <col min="74" max="74" width="26.7265625" hidden="1" customWidth="1"/>
    <col min="75" max="75" width="25.1796875" hidden="1" customWidth="1"/>
    <col min="76" max="76" width="22.81640625" hidden="1" customWidth="1"/>
    <col min="77" max="77" width="20.81640625" customWidth="1"/>
    <col min="78" max="78" width="27.7265625" customWidth="1"/>
    <col min="79" max="79" width="26.1796875" customWidth="1"/>
    <col min="80" max="81" width="23.81640625" customWidth="1"/>
    <col min="82" max="82" width="26" customWidth="1"/>
    <col min="83" max="83" width="17.1796875" customWidth="1"/>
    <col min="84" max="84" width="19.453125" customWidth="1"/>
    <col min="85" max="85" width="20.81640625" customWidth="1"/>
    <col min="86" max="86" width="20" customWidth="1"/>
    <col min="87" max="87" width="10.453125" customWidth="1"/>
    <col min="88" max="88" width="10.54296875" customWidth="1"/>
    <col min="89" max="89" width="11.453125" customWidth="1"/>
    <col min="90" max="90" width="12.7265625" customWidth="1"/>
    <col min="92" max="92" width="13.54296875" customWidth="1"/>
    <col min="93" max="93" width="14.26953125" customWidth="1"/>
    <col min="94" max="94" width="18.1796875" customWidth="1"/>
    <col min="95" max="95" width="27.7265625" customWidth="1"/>
  </cols>
  <sheetData>
    <row r="1" spans="1:95" x14ac:dyDescent="0.35">
      <c r="A1" t="s">
        <v>2</v>
      </c>
      <c r="B1" t="s">
        <v>160</v>
      </c>
      <c r="C1" t="s">
        <v>161</v>
      </c>
      <c r="D1" t="s">
        <v>0</v>
      </c>
      <c r="E1" t="s">
        <v>162</v>
      </c>
      <c r="F1" t="s">
        <v>163</v>
      </c>
      <c r="G1" t="s">
        <v>164</v>
      </c>
      <c r="H1" t="s">
        <v>3</v>
      </c>
      <c r="I1" t="s">
        <v>165</v>
      </c>
      <c r="J1" t="s">
        <v>4</v>
      </c>
      <c r="K1" t="s">
        <v>166</v>
      </c>
      <c r="L1" t="s">
        <v>5</v>
      </c>
      <c r="M1" t="s">
        <v>167</v>
      </c>
      <c r="N1" t="s">
        <v>6</v>
      </c>
      <c r="O1" t="s">
        <v>18</v>
      </c>
      <c r="P1" t="s">
        <v>168</v>
      </c>
      <c r="Q1" t="s">
        <v>14</v>
      </c>
      <c r="R1" t="s">
        <v>169</v>
      </c>
      <c r="S1" t="s">
        <v>170</v>
      </c>
      <c r="T1" t="s">
        <v>16</v>
      </c>
      <c r="U1" t="s">
        <v>171</v>
      </c>
      <c r="V1" t="s">
        <v>172</v>
      </c>
      <c r="W1" t="s">
        <v>173</v>
      </c>
      <c r="X1" t="s">
        <v>174</v>
      </c>
      <c r="Y1" t="s">
        <v>175</v>
      </c>
      <c r="Z1" t="s">
        <v>176</v>
      </c>
      <c r="AA1" t="s">
        <v>177</v>
      </c>
      <c r="AB1" t="s">
        <v>178</v>
      </c>
      <c r="AC1" t="s">
        <v>179</v>
      </c>
      <c r="AD1" t="s">
        <v>180</v>
      </c>
      <c r="AE1" t="s">
        <v>181</v>
      </c>
      <c r="AF1" t="s">
        <v>182</v>
      </c>
      <c r="AG1" t="s">
        <v>183</v>
      </c>
      <c r="AH1" t="s">
        <v>184</v>
      </c>
      <c r="AI1" t="s">
        <v>185</v>
      </c>
      <c r="AJ1" t="s">
        <v>186</v>
      </c>
      <c r="AK1" t="s">
        <v>187</v>
      </c>
      <c r="AL1" t="s">
        <v>188</v>
      </c>
      <c r="AM1" t="s">
        <v>189</v>
      </c>
      <c r="AN1" t="s">
        <v>190</v>
      </c>
      <c r="AO1" t="s">
        <v>191</v>
      </c>
      <c r="AP1" t="s">
        <v>192</v>
      </c>
      <c r="AQ1" t="s">
        <v>193</v>
      </c>
      <c r="AR1" t="s">
        <v>194</v>
      </c>
      <c r="AS1" t="s">
        <v>195</v>
      </c>
      <c r="AT1" t="s">
        <v>196</v>
      </c>
      <c r="AU1" t="s">
        <v>197</v>
      </c>
      <c r="AV1" t="s">
        <v>198</v>
      </c>
      <c r="AW1" t="s">
        <v>199</v>
      </c>
      <c r="AX1" t="s">
        <v>200</v>
      </c>
      <c r="AY1" t="s">
        <v>201</v>
      </c>
      <c r="AZ1" t="s">
        <v>202</v>
      </c>
      <c r="BA1" t="s">
        <v>203</v>
      </c>
      <c r="BB1" t="s">
        <v>204</v>
      </c>
      <c r="BC1" t="s">
        <v>205</v>
      </c>
      <c r="BD1" t="s">
        <v>206</v>
      </c>
      <c r="BE1" t="s">
        <v>207</v>
      </c>
      <c r="BF1" t="s">
        <v>208</v>
      </c>
      <c r="BG1" t="s">
        <v>209</v>
      </c>
      <c r="BH1" t="s">
        <v>210</v>
      </c>
      <c r="BI1" t="s">
        <v>211</v>
      </c>
      <c r="BJ1" t="s">
        <v>212</v>
      </c>
      <c r="BK1" t="s">
        <v>213</v>
      </c>
      <c r="BL1" t="s">
        <v>17</v>
      </c>
      <c r="BM1" t="s">
        <v>214</v>
      </c>
      <c r="BN1" t="s">
        <v>15</v>
      </c>
      <c r="BO1" t="s">
        <v>19</v>
      </c>
      <c r="BP1" t="s">
        <v>20</v>
      </c>
      <c r="BQ1" t="s">
        <v>21</v>
      </c>
      <c r="BR1" t="s">
        <v>22</v>
      </c>
      <c r="BS1" t="s">
        <v>23</v>
      </c>
      <c r="BT1" t="s">
        <v>215</v>
      </c>
      <c r="BU1" t="s">
        <v>216</v>
      </c>
      <c r="BV1" t="s">
        <v>217</v>
      </c>
      <c r="BW1" t="s">
        <v>218</v>
      </c>
      <c r="BX1" t="s">
        <v>219</v>
      </c>
      <c r="BY1" t="s">
        <v>220</v>
      </c>
      <c r="BZ1" t="s">
        <v>221</v>
      </c>
      <c r="CA1" t="s">
        <v>222</v>
      </c>
      <c r="CB1" t="s">
        <v>223</v>
      </c>
      <c r="CC1" t="s">
        <v>224</v>
      </c>
      <c r="CD1" t="s">
        <v>225</v>
      </c>
      <c r="CE1" t="s">
        <v>10</v>
      </c>
      <c r="CF1" t="s">
        <v>226</v>
      </c>
      <c r="CG1" t="s">
        <v>227</v>
      </c>
      <c r="CH1" t="s">
        <v>228</v>
      </c>
      <c r="CI1" t="s">
        <v>229</v>
      </c>
      <c r="CJ1" t="s">
        <v>12</v>
      </c>
      <c r="CK1" t="s">
        <v>13</v>
      </c>
      <c r="CL1" t="s">
        <v>230</v>
      </c>
      <c r="CM1" t="s">
        <v>231</v>
      </c>
      <c r="CN1" t="s">
        <v>232</v>
      </c>
      <c r="CO1" t="s">
        <v>233</v>
      </c>
      <c r="CP1" t="s">
        <v>234</v>
      </c>
      <c r="CQ1" t="s">
        <v>235</v>
      </c>
    </row>
    <row r="2" spans="1:95" hidden="1" x14ac:dyDescent="0.35">
      <c r="A2" t="str">
        <f>_xlfn.XLOOKUP(Table1[[#This Row],[HMIS Project ID]],'Quick HIC'!G:G,'Quick HIC'!D:D,"",0)</f>
        <v>Durham</v>
      </c>
      <c r="B2">
        <v>1</v>
      </c>
      <c r="C2" t="s">
        <v>236</v>
      </c>
      <c r="D2" t="s">
        <v>28</v>
      </c>
      <c r="E2" t="s">
        <v>237</v>
      </c>
      <c r="F2" t="s">
        <v>238</v>
      </c>
      <c r="G2">
        <v>2025</v>
      </c>
      <c r="H2" t="s">
        <v>77</v>
      </c>
      <c r="I2">
        <v>1483</v>
      </c>
      <c r="J2" t="s">
        <v>239</v>
      </c>
      <c r="L2">
        <v>1573</v>
      </c>
      <c r="M2" s="1">
        <v>45684</v>
      </c>
      <c r="N2" t="s">
        <v>38</v>
      </c>
      <c r="P2" t="s">
        <v>240</v>
      </c>
      <c r="Q2" t="s">
        <v>34</v>
      </c>
      <c r="R2" t="s">
        <v>241</v>
      </c>
      <c r="S2" s="1">
        <v>44951</v>
      </c>
      <c r="T2" t="s">
        <v>24</v>
      </c>
      <c r="U2" s="1">
        <v>39371</v>
      </c>
      <c r="W2">
        <v>0</v>
      </c>
      <c r="X2">
        <v>0</v>
      </c>
      <c r="Y2">
        <v>0</v>
      </c>
      <c r="Z2">
        <v>0</v>
      </c>
      <c r="AA2">
        <v>0</v>
      </c>
      <c r="AB2">
        <v>0</v>
      </c>
      <c r="AC2">
        <v>1</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M2" t="s">
        <v>242</v>
      </c>
      <c r="BN2">
        <v>0</v>
      </c>
      <c r="BO2" t="s">
        <v>243</v>
      </c>
      <c r="BQ2" t="s">
        <v>25</v>
      </c>
      <c r="BR2" t="s">
        <v>236</v>
      </c>
      <c r="BS2">
        <v>27701</v>
      </c>
      <c r="BT2">
        <v>0</v>
      </c>
      <c r="BU2">
        <v>0</v>
      </c>
      <c r="BV2">
        <v>0</v>
      </c>
      <c r="BW2">
        <v>0</v>
      </c>
      <c r="BX2">
        <v>0</v>
      </c>
      <c r="BY2">
        <v>20</v>
      </c>
      <c r="BZ2">
        <v>0</v>
      </c>
      <c r="CA2">
        <v>0</v>
      </c>
      <c r="CB2">
        <v>20</v>
      </c>
      <c r="CC2">
        <v>0</v>
      </c>
      <c r="CD2">
        <v>0</v>
      </c>
      <c r="CE2">
        <v>20</v>
      </c>
      <c r="CF2">
        <v>0</v>
      </c>
      <c r="CI2">
        <v>0</v>
      </c>
      <c r="CJ2">
        <v>17</v>
      </c>
      <c r="CK2">
        <v>20</v>
      </c>
      <c r="CL2" s="1">
        <v>45819</v>
      </c>
      <c r="CM2" t="s">
        <v>244</v>
      </c>
      <c r="CO2" t="s">
        <v>33</v>
      </c>
      <c r="CQ2">
        <v>2</v>
      </c>
    </row>
    <row r="3" spans="1:95" hidden="1" x14ac:dyDescent="0.35">
      <c r="A3" t="str">
        <f>_xlfn.XLOOKUP(Table1[[#This Row],[HMIS Project ID]],'Quick HIC'!G:G,'Quick HIC'!D:D,"",0)</f>
        <v>Durham</v>
      </c>
      <c r="B3">
        <v>2</v>
      </c>
      <c r="C3" t="s">
        <v>236</v>
      </c>
      <c r="D3" t="s">
        <v>28</v>
      </c>
      <c r="E3" t="s">
        <v>237</v>
      </c>
      <c r="F3" t="s">
        <v>238</v>
      </c>
      <c r="G3">
        <v>2025</v>
      </c>
      <c r="H3" t="s">
        <v>77</v>
      </c>
      <c r="I3">
        <v>1483</v>
      </c>
      <c r="J3" t="s">
        <v>245</v>
      </c>
      <c r="L3">
        <v>4544</v>
      </c>
      <c r="M3" s="1">
        <v>45684</v>
      </c>
      <c r="N3" t="s">
        <v>38</v>
      </c>
      <c r="P3" t="s">
        <v>240</v>
      </c>
      <c r="Q3" t="s">
        <v>34</v>
      </c>
      <c r="R3" t="s">
        <v>241</v>
      </c>
      <c r="S3" s="1">
        <v>43859</v>
      </c>
      <c r="T3" t="s">
        <v>24</v>
      </c>
      <c r="U3" s="1">
        <v>40316</v>
      </c>
      <c r="W3">
        <v>0</v>
      </c>
      <c r="X3">
        <v>0</v>
      </c>
      <c r="Y3">
        <v>0</v>
      </c>
      <c r="Z3">
        <v>0</v>
      </c>
      <c r="AA3">
        <v>0</v>
      </c>
      <c r="AB3">
        <v>0</v>
      </c>
      <c r="AC3">
        <v>1</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M3" t="s">
        <v>242</v>
      </c>
      <c r="BN3">
        <v>0</v>
      </c>
      <c r="BO3" t="s">
        <v>246</v>
      </c>
      <c r="BQ3" t="s">
        <v>25</v>
      </c>
      <c r="BR3" t="s">
        <v>236</v>
      </c>
      <c r="BS3">
        <v>27704</v>
      </c>
      <c r="BT3">
        <v>0</v>
      </c>
      <c r="BU3">
        <v>0</v>
      </c>
      <c r="BV3">
        <v>0</v>
      </c>
      <c r="BW3">
        <v>0</v>
      </c>
      <c r="BX3">
        <v>0</v>
      </c>
      <c r="BY3">
        <v>20</v>
      </c>
      <c r="BZ3">
        <v>0</v>
      </c>
      <c r="CA3">
        <v>0</v>
      </c>
      <c r="CB3">
        <v>20</v>
      </c>
      <c r="CC3">
        <v>0</v>
      </c>
      <c r="CD3">
        <v>0</v>
      </c>
      <c r="CE3">
        <v>20</v>
      </c>
      <c r="CF3">
        <v>0</v>
      </c>
      <c r="CI3">
        <v>0</v>
      </c>
      <c r="CJ3">
        <v>16</v>
      </c>
      <c r="CK3">
        <v>20</v>
      </c>
      <c r="CL3" s="1">
        <v>45819</v>
      </c>
      <c r="CM3" t="s">
        <v>247</v>
      </c>
      <c r="CO3" t="s">
        <v>33</v>
      </c>
      <c r="CQ3">
        <v>2</v>
      </c>
    </row>
    <row r="4" spans="1:95" hidden="1" x14ac:dyDescent="0.35">
      <c r="A4" t="str">
        <f>_xlfn.XLOOKUP(Table1[[#This Row],[HMIS Project ID]],'Quick HIC'!G:G,'Quick HIC'!D:D,"",0)</f>
        <v>Durham</v>
      </c>
      <c r="B4">
        <v>3</v>
      </c>
      <c r="C4" t="s">
        <v>236</v>
      </c>
      <c r="D4" t="s">
        <v>28</v>
      </c>
      <c r="E4" t="s">
        <v>237</v>
      </c>
      <c r="F4" t="s">
        <v>238</v>
      </c>
      <c r="G4">
        <v>2025</v>
      </c>
      <c r="H4" t="s">
        <v>77</v>
      </c>
      <c r="I4">
        <v>1483</v>
      </c>
      <c r="J4" t="s">
        <v>248</v>
      </c>
      <c r="L4">
        <v>4546</v>
      </c>
      <c r="M4" s="1">
        <v>45684</v>
      </c>
      <c r="N4" t="s">
        <v>38</v>
      </c>
      <c r="P4" t="s">
        <v>240</v>
      </c>
      <c r="Q4" t="s">
        <v>34</v>
      </c>
      <c r="R4" t="s">
        <v>241</v>
      </c>
      <c r="S4" s="1">
        <v>45316</v>
      </c>
      <c r="T4" t="s">
        <v>24</v>
      </c>
      <c r="U4" s="1">
        <v>40316</v>
      </c>
      <c r="W4">
        <v>0</v>
      </c>
      <c r="X4">
        <v>0</v>
      </c>
      <c r="Y4">
        <v>0</v>
      </c>
      <c r="Z4">
        <v>0</v>
      </c>
      <c r="AA4">
        <v>0</v>
      </c>
      <c r="AB4">
        <v>0</v>
      </c>
      <c r="AC4">
        <v>1</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M4" t="s">
        <v>249</v>
      </c>
      <c r="BN4">
        <v>0</v>
      </c>
      <c r="BO4" t="s">
        <v>246</v>
      </c>
      <c r="BQ4" t="s">
        <v>25</v>
      </c>
      <c r="BR4" t="s">
        <v>236</v>
      </c>
      <c r="BS4">
        <v>27704</v>
      </c>
      <c r="BT4">
        <v>0</v>
      </c>
      <c r="BU4">
        <v>0</v>
      </c>
      <c r="BV4">
        <v>0</v>
      </c>
      <c r="BW4">
        <v>0</v>
      </c>
      <c r="BX4">
        <v>0</v>
      </c>
      <c r="BY4">
        <v>4</v>
      </c>
      <c r="BZ4">
        <v>0</v>
      </c>
      <c r="CA4">
        <v>0</v>
      </c>
      <c r="CB4">
        <v>4</v>
      </c>
      <c r="CC4">
        <v>0</v>
      </c>
      <c r="CD4">
        <v>0</v>
      </c>
      <c r="CE4">
        <v>4</v>
      </c>
      <c r="CF4">
        <v>0</v>
      </c>
      <c r="CI4">
        <v>0</v>
      </c>
      <c r="CJ4">
        <v>2</v>
      </c>
      <c r="CK4">
        <v>4</v>
      </c>
      <c r="CL4" s="1">
        <v>45820</v>
      </c>
      <c r="CM4" t="s">
        <v>250</v>
      </c>
      <c r="CO4" t="s">
        <v>33</v>
      </c>
      <c r="CQ4">
        <v>2</v>
      </c>
    </row>
    <row r="5" spans="1:95" hidden="1" x14ac:dyDescent="0.35">
      <c r="A5" t="str">
        <f>_xlfn.XLOOKUP(Table1[[#This Row],[HMIS Project ID]],'Quick HIC'!G:G,'Quick HIC'!D:D,"",0)</f>
        <v>Durham</v>
      </c>
      <c r="B5">
        <v>4</v>
      </c>
      <c r="C5" t="s">
        <v>236</v>
      </c>
      <c r="D5" t="s">
        <v>28</v>
      </c>
      <c r="E5" t="s">
        <v>237</v>
      </c>
      <c r="F5" t="s">
        <v>238</v>
      </c>
      <c r="G5">
        <v>2025</v>
      </c>
      <c r="H5" t="s">
        <v>70</v>
      </c>
      <c r="I5">
        <v>1479</v>
      </c>
      <c r="J5" t="s">
        <v>251</v>
      </c>
      <c r="L5">
        <v>4685</v>
      </c>
      <c r="M5" s="1">
        <v>45684</v>
      </c>
      <c r="N5" t="s">
        <v>38</v>
      </c>
      <c r="P5" t="s">
        <v>240</v>
      </c>
      <c r="Q5" t="s">
        <v>34</v>
      </c>
      <c r="R5" t="s">
        <v>241</v>
      </c>
      <c r="S5" s="1">
        <v>45315</v>
      </c>
      <c r="T5" t="s">
        <v>24</v>
      </c>
      <c r="U5" s="1">
        <v>40664</v>
      </c>
      <c r="W5">
        <v>0</v>
      </c>
      <c r="X5">
        <v>0</v>
      </c>
      <c r="Y5">
        <v>0</v>
      </c>
      <c r="Z5">
        <v>0</v>
      </c>
      <c r="AA5">
        <v>0</v>
      </c>
      <c r="AB5">
        <v>0</v>
      </c>
      <c r="AC5">
        <v>1</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M5" t="s">
        <v>252</v>
      </c>
      <c r="BN5">
        <v>0</v>
      </c>
      <c r="BO5" t="s">
        <v>253</v>
      </c>
      <c r="BP5" t="s">
        <v>254</v>
      </c>
      <c r="BQ5" t="s">
        <v>255</v>
      </c>
      <c r="BR5" t="s">
        <v>236</v>
      </c>
      <c r="BS5">
        <v>27703</v>
      </c>
      <c r="BT5">
        <v>10</v>
      </c>
      <c r="BU5">
        <v>3</v>
      </c>
      <c r="BV5">
        <v>0</v>
      </c>
      <c r="BW5">
        <v>0</v>
      </c>
      <c r="BX5">
        <v>10</v>
      </c>
      <c r="BY5">
        <v>16</v>
      </c>
      <c r="BZ5">
        <v>0</v>
      </c>
      <c r="CA5">
        <v>0</v>
      </c>
      <c r="CB5">
        <v>16</v>
      </c>
      <c r="CC5">
        <v>0</v>
      </c>
      <c r="CD5">
        <v>0</v>
      </c>
      <c r="CE5">
        <v>26</v>
      </c>
      <c r="CF5">
        <v>0</v>
      </c>
      <c r="CI5">
        <v>0</v>
      </c>
      <c r="CJ5">
        <v>26</v>
      </c>
      <c r="CK5">
        <v>26</v>
      </c>
      <c r="CL5" s="1">
        <v>45819</v>
      </c>
      <c r="CM5" t="s">
        <v>256</v>
      </c>
      <c r="CO5" t="s">
        <v>33</v>
      </c>
      <c r="CQ5">
        <v>2</v>
      </c>
    </row>
    <row r="6" spans="1:95" hidden="1" x14ac:dyDescent="0.35">
      <c r="A6" t="str">
        <f>_xlfn.XLOOKUP(Table1[[#This Row],[HMIS Project ID]],'Quick HIC'!G:G,'Quick HIC'!D:D,"",0)</f>
        <v>Durham</v>
      </c>
      <c r="B6">
        <v>5</v>
      </c>
      <c r="C6" t="s">
        <v>236</v>
      </c>
      <c r="D6" t="s">
        <v>28</v>
      </c>
      <c r="E6" t="s">
        <v>237</v>
      </c>
      <c r="F6" t="s">
        <v>238</v>
      </c>
      <c r="G6">
        <v>2025</v>
      </c>
      <c r="H6" t="s">
        <v>73</v>
      </c>
      <c r="I6">
        <v>1620</v>
      </c>
      <c r="J6" t="s">
        <v>257</v>
      </c>
      <c r="L6">
        <v>5004</v>
      </c>
      <c r="M6" s="1">
        <v>45684</v>
      </c>
      <c r="N6" t="s">
        <v>36</v>
      </c>
      <c r="O6" t="s">
        <v>258</v>
      </c>
      <c r="P6" t="s">
        <v>259</v>
      </c>
      <c r="Q6" t="s">
        <v>32</v>
      </c>
      <c r="R6" t="s">
        <v>241</v>
      </c>
      <c r="S6" s="1">
        <v>45047</v>
      </c>
      <c r="T6" t="s">
        <v>42</v>
      </c>
      <c r="U6" s="1">
        <v>40179</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1</v>
      </c>
      <c r="BM6" t="s">
        <v>249</v>
      </c>
      <c r="BN6" t="s">
        <v>260</v>
      </c>
      <c r="BO6" t="s">
        <v>261</v>
      </c>
      <c r="BQ6" t="s">
        <v>25</v>
      </c>
      <c r="BR6" t="s">
        <v>236</v>
      </c>
      <c r="BS6">
        <v>27701</v>
      </c>
      <c r="BT6">
        <v>12</v>
      </c>
      <c r="BU6">
        <v>4</v>
      </c>
      <c r="BV6">
        <v>0</v>
      </c>
      <c r="BW6">
        <v>0</v>
      </c>
      <c r="BX6">
        <v>0</v>
      </c>
      <c r="BY6">
        <v>3</v>
      </c>
      <c r="BZ6">
        <v>0</v>
      </c>
      <c r="CA6">
        <v>0</v>
      </c>
      <c r="CB6">
        <v>0</v>
      </c>
      <c r="CC6">
        <v>0</v>
      </c>
      <c r="CD6">
        <v>0</v>
      </c>
      <c r="CE6">
        <v>15</v>
      </c>
      <c r="CF6">
        <v>0</v>
      </c>
      <c r="CI6">
        <v>0</v>
      </c>
      <c r="CJ6">
        <v>10</v>
      </c>
      <c r="CK6">
        <v>15</v>
      </c>
      <c r="CL6" s="1">
        <v>45819</v>
      </c>
      <c r="CM6" t="s">
        <v>262</v>
      </c>
      <c r="CO6" t="s">
        <v>33</v>
      </c>
      <c r="CQ6">
        <v>2</v>
      </c>
    </row>
    <row r="7" spans="1:95" hidden="1" x14ac:dyDescent="0.35">
      <c r="A7" t="str">
        <f>_xlfn.XLOOKUP(Table1[[#This Row],[HMIS Project ID]],'Quick HIC'!G:G,'Quick HIC'!D:D,"",0)</f>
        <v>Durham</v>
      </c>
      <c r="B7">
        <v>6</v>
      </c>
      <c r="C7" t="s">
        <v>236</v>
      </c>
      <c r="D7" t="s">
        <v>28</v>
      </c>
      <c r="E7" t="s">
        <v>237</v>
      </c>
      <c r="F7" t="s">
        <v>238</v>
      </c>
      <c r="G7">
        <v>2025</v>
      </c>
      <c r="H7" t="s">
        <v>74</v>
      </c>
      <c r="I7">
        <v>1746</v>
      </c>
      <c r="J7" t="s">
        <v>263</v>
      </c>
      <c r="L7">
        <v>5230</v>
      </c>
      <c r="M7" s="1">
        <v>45684</v>
      </c>
      <c r="N7" t="s">
        <v>38</v>
      </c>
      <c r="P7" t="s">
        <v>259</v>
      </c>
      <c r="Q7" t="s">
        <v>34</v>
      </c>
      <c r="R7" t="s">
        <v>241</v>
      </c>
      <c r="S7" s="1">
        <v>45315</v>
      </c>
      <c r="T7" t="s">
        <v>24</v>
      </c>
      <c r="U7" s="1">
        <v>40933</v>
      </c>
      <c r="W7">
        <v>0</v>
      </c>
      <c r="X7">
        <v>0</v>
      </c>
      <c r="Y7">
        <v>0</v>
      </c>
      <c r="Z7">
        <v>0</v>
      </c>
      <c r="AA7">
        <v>0</v>
      </c>
      <c r="AB7">
        <v>0</v>
      </c>
      <c r="AC7">
        <v>1</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M7" t="s">
        <v>252</v>
      </c>
      <c r="BN7">
        <v>0</v>
      </c>
      <c r="BO7" t="s">
        <v>264</v>
      </c>
      <c r="BQ7" t="s">
        <v>25</v>
      </c>
      <c r="BR7" t="s">
        <v>236</v>
      </c>
      <c r="BS7">
        <v>27701</v>
      </c>
      <c r="BT7">
        <v>22</v>
      </c>
      <c r="BU7">
        <v>6</v>
      </c>
      <c r="BV7">
        <v>0</v>
      </c>
      <c r="BW7">
        <v>0</v>
      </c>
      <c r="BX7">
        <v>22</v>
      </c>
      <c r="BY7">
        <v>8</v>
      </c>
      <c r="BZ7">
        <v>0</v>
      </c>
      <c r="CA7">
        <v>0</v>
      </c>
      <c r="CB7">
        <v>8</v>
      </c>
      <c r="CC7">
        <v>0</v>
      </c>
      <c r="CD7">
        <v>0</v>
      </c>
      <c r="CE7">
        <v>30</v>
      </c>
      <c r="CF7">
        <v>0</v>
      </c>
      <c r="CI7">
        <v>0</v>
      </c>
      <c r="CJ7">
        <v>30</v>
      </c>
      <c r="CK7">
        <v>30</v>
      </c>
      <c r="CL7" s="1">
        <v>45819</v>
      </c>
      <c r="CM7" t="s">
        <v>265</v>
      </c>
      <c r="CO7" t="s">
        <v>33</v>
      </c>
      <c r="CQ7">
        <v>2</v>
      </c>
    </row>
    <row r="8" spans="1:95" hidden="1" x14ac:dyDescent="0.35">
      <c r="A8" t="str">
        <f>_xlfn.XLOOKUP(Table1[[#This Row],[HMIS Project ID]],'Quick HIC'!G:G,'Quick HIC'!D:D,"",0)</f>
        <v>Durham</v>
      </c>
      <c r="B8">
        <v>7</v>
      </c>
      <c r="C8" t="s">
        <v>236</v>
      </c>
      <c r="D8" t="s">
        <v>28</v>
      </c>
      <c r="E8" t="s">
        <v>237</v>
      </c>
      <c r="F8" t="s">
        <v>238</v>
      </c>
      <c r="G8">
        <v>2025</v>
      </c>
      <c r="H8" t="s">
        <v>77</v>
      </c>
      <c r="I8">
        <v>1483</v>
      </c>
      <c r="J8" t="s">
        <v>266</v>
      </c>
      <c r="L8">
        <v>5249</v>
      </c>
      <c r="M8" s="1">
        <v>45684</v>
      </c>
      <c r="N8" t="s">
        <v>39</v>
      </c>
      <c r="P8" t="s">
        <v>259</v>
      </c>
      <c r="Q8" t="s">
        <v>34</v>
      </c>
      <c r="R8" t="s">
        <v>241</v>
      </c>
      <c r="S8" s="1">
        <v>45684</v>
      </c>
      <c r="T8" t="s">
        <v>24</v>
      </c>
      <c r="U8" s="1">
        <v>41668</v>
      </c>
      <c r="W8">
        <v>0</v>
      </c>
      <c r="X8">
        <v>1</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M8" t="s">
        <v>252</v>
      </c>
      <c r="BN8">
        <v>0</v>
      </c>
      <c r="BO8" t="s">
        <v>243</v>
      </c>
      <c r="BQ8" t="s">
        <v>25</v>
      </c>
      <c r="BR8" t="s">
        <v>236</v>
      </c>
      <c r="BS8">
        <v>27707</v>
      </c>
      <c r="BT8">
        <v>24</v>
      </c>
      <c r="BU8">
        <v>8</v>
      </c>
      <c r="BV8">
        <v>0</v>
      </c>
      <c r="BW8">
        <v>0</v>
      </c>
      <c r="BX8">
        <v>0</v>
      </c>
      <c r="BY8">
        <v>10</v>
      </c>
      <c r="BZ8">
        <v>0</v>
      </c>
      <c r="CA8">
        <v>0</v>
      </c>
      <c r="CB8">
        <v>0</v>
      </c>
      <c r="CC8">
        <v>0</v>
      </c>
      <c r="CD8">
        <v>0</v>
      </c>
      <c r="CE8">
        <v>34</v>
      </c>
      <c r="CF8">
        <v>0</v>
      </c>
      <c r="CI8">
        <v>0</v>
      </c>
      <c r="CJ8">
        <v>34</v>
      </c>
      <c r="CK8">
        <v>34</v>
      </c>
      <c r="CL8" s="1">
        <v>45819</v>
      </c>
      <c r="CM8" t="s">
        <v>267</v>
      </c>
      <c r="CO8" t="s">
        <v>33</v>
      </c>
      <c r="CQ8">
        <v>2</v>
      </c>
    </row>
    <row r="9" spans="1:95" hidden="1" x14ac:dyDescent="0.35">
      <c r="A9" t="str">
        <f>_xlfn.XLOOKUP(Table1[[#This Row],[HMIS Project ID]],'Quick HIC'!G:G,'Quick HIC'!D:D,"",0)</f>
        <v>Durham</v>
      </c>
      <c r="B9">
        <v>8</v>
      </c>
      <c r="C9" t="s">
        <v>236</v>
      </c>
      <c r="D9" t="s">
        <v>28</v>
      </c>
      <c r="E9" t="s">
        <v>237</v>
      </c>
      <c r="F9" t="s">
        <v>238</v>
      </c>
      <c r="G9">
        <v>2025</v>
      </c>
      <c r="H9" t="s">
        <v>81</v>
      </c>
      <c r="I9">
        <v>1048</v>
      </c>
      <c r="J9" t="s">
        <v>268</v>
      </c>
      <c r="L9">
        <v>5363</v>
      </c>
      <c r="M9" s="1">
        <v>45684</v>
      </c>
      <c r="N9" t="s">
        <v>40</v>
      </c>
      <c r="P9" t="s">
        <v>259</v>
      </c>
      <c r="Q9" t="s">
        <v>34</v>
      </c>
      <c r="R9" t="s">
        <v>241</v>
      </c>
      <c r="S9" s="1">
        <v>42033</v>
      </c>
      <c r="T9" t="s">
        <v>24</v>
      </c>
      <c r="U9" s="1">
        <v>40603</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1</v>
      </c>
      <c r="AT9">
        <v>0</v>
      </c>
      <c r="AU9">
        <v>0</v>
      </c>
      <c r="AV9">
        <v>0</v>
      </c>
      <c r="AW9">
        <v>0</v>
      </c>
      <c r="AX9">
        <v>0</v>
      </c>
      <c r="AY9">
        <v>0</v>
      </c>
      <c r="AZ9">
        <v>0</v>
      </c>
      <c r="BA9">
        <v>0</v>
      </c>
      <c r="BB9">
        <v>0</v>
      </c>
      <c r="BC9">
        <v>0</v>
      </c>
      <c r="BD9">
        <v>0</v>
      </c>
      <c r="BE9">
        <v>0</v>
      </c>
      <c r="BF9">
        <v>0</v>
      </c>
      <c r="BG9">
        <v>0</v>
      </c>
      <c r="BH9">
        <v>0</v>
      </c>
      <c r="BI9">
        <v>0</v>
      </c>
      <c r="BJ9">
        <v>0</v>
      </c>
      <c r="BK9">
        <v>0</v>
      </c>
      <c r="BM9" t="s">
        <v>242</v>
      </c>
      <c r="BN9">
        <v>0</v>
      </c>
      <c r="BO9" t="s">
        <v>269</v>
      </c>
      <c r="BQ9" t="s">
        <v>25</v>
      </c>
      <c r="BR9" t="s">
        <v>236</v>
      </c>
      <c r="BS9">
        <v>27707</v>
      </c>
      <c r="BT9">
        <v>0</v>
      </c>
      <c r="BU9">
        <v>0</v>
      </c>
      <c r="BV9">
        <v>0</v>
      </c>
      <c r="BW9">
        <v>0</v>
      </c>
      <c r="BX9">
        <v>0</v>
      </c>
      <c r="BY9">
        <v>20</v>
      </c>
      <c r="BZ9">
        <v>20</v>
      </c>
      <c r="CA9">
        <v>0</v>
      </c>
      <c r="CB9">
        <v>0</v>
      </c>
      <c r="CC9">
        <v>0</v>
      </c>
      <c r="CD9">
        <v>0</v>
      </c>
      <c r="CE9">
        <v>20</v>
      </c>
      <c r="CF9">
        <v>0</v>
      </c>
      <c r="CI9">
        <v>0</v>
      </c>
      <c r="CJ9">
        <v>8</v>
      </c>
      <c r="CK9">
        <v>20</v>
      </c>
      <c r="CL9" s="1">
        <v>45819</v>
      </c>
      <c r="CM9" t="s">
        <v>270</v>
      </c>
      <c r="CO9" t="s">
        <v>33</v>
      </c>
      <c r="CQ9">
        <v>2</v>
      </c>
    </row>
    <row r="10" spans="1:95" hidden="1" x14ac:dyDescent="0.35">
      <c r="A10" t="str">
        <f>_xlfn.XLOOKUP(Table1[[#This Row],[HMIS Project ID]],'Quick HIC'!G:G,'Quick HIC'!D:D,"",0)</f>
        <v>Durham</v>
      </c>
      <c r="B10">
        <v>9</v>
      </c>
      <c r="C10" t="s">
        <v>236</v>
      </c>
      <c r="D10" t="s">
        <v>28</v>
      </c>
      <c r="E10" t="s">
        <v>237</v>
      </c>
      <c r="F10" t="s">
        <v>238</v>
      </c>
      <c r="G10">
        <v>2025</v>
      </c>
      <c r="H10" t="s">
        <v>74</v>
      </c>
      <c r="I10">
        <v>1746</v>
      </c>
      <c r="J10" t="s">
        <v>271</v>
      </c>
      <c r="L10">
        <v>5364</v>
      </c>
      <c r="M10" s="1">
        <v>45684</v>
      </c>
      <c r="N10" t="s">
        <v>38</v>
      </c>
      <c r="P10" t="s">
        <v>259</v>
      </c>
      <c r="Q10" t="s">
        <v>34</v>
      </c>
      <c r="R10" t="s">
        <v>241</v>
      </c>
      <c r="S10" s="1">
        <v>45684</v>
      </c>
      <c r="T10" t="s">
        <v>24</v>
      </c>
      <c r="U10" s="1">
        <v>40603</v>
      </c>
      <c r="W10">
        <v>0</v>
      </c>
      <c r="X10">
        <v>0</v>
      </c>
      <c r="Y10">
        <v>0</v>
      </c>
      <c r="Z10">
        <v>0</v>
      </c>
      <c r="AA10">
        <v>0</v>
      </c>
      <c r="AB10">
        <v>0</v>
      </c>
      <c r="AC10">
        <v>0</v>
      </c>
      <c r="AD10">
        <v>0</v>
      </c>
      <c r="AE10">
        <v>0</v>
      </c>
      <c r="AF10">
        <v>0</v>
      </c>
      <c r="AG10">
        <v>0</v>
      </c>
      <c r="AH10">
        <v>0</v>
      </c>
      <c r="AI10">
        <v>0</v>
      </c>
      <c r="AJ10">
        <v>0</v>
      </c>
      <c r="AK10">
        <v>0</v>
      </c>
      <c r="AL10">
        <v>0</v>
      </c>
      <c r="AM10">
        <v>0</v>
      </c>
      <c r="AN10">
        <v>1</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M10" t="s">
        <v>252</v>
      </c>
      <c r="BN10">
        <v>0</v>
      </c>
      <c r="BO10" t="s">
        <v>264</v>
      </c>
      <c r="BQ10" t="s">
        <v>25</v>
      </c>
      <c r="BR10" t="s">
        <v>236</v>
      </c>
      <c r="BS10">
        <v>27701</v>
      </c>
      <c r="BT10">
        <v>33</v>
      </c>
      <c r="BU10">
        <v>9</v>
      </c>
      <c r="BV10">
        <v>33</v>
      </c>
      <c r="BW10">
        <v>0</v>
      </c>
      <c r="BX10">
        <v>0</v>
      </c>
      <c r="BY10">
        <v>126</v>
      </c>
      <c r="BZ10">
        <v>126</v>
      </c>
      <c r="CA10">
        <v>0</v>
      </c>
      <c r="CB10">
        <v>0</v>
      </c>
      <c r="CC10">
        <v>0</v>
      </c>
      <c r="CD10">
        <v>0</v>
      </c>
      <c r="CE10">
        <v>159</v>
      </c>
      <c r="CF10">
        <v>0</v>
      </c>
      <c r="CI10">
        <v>0</v>
      </c>
      <c r="CJ10">
        <v>159</v>
      </c>
      <c r="CK10">
        <v>159</v>
      </c>
      <c r="CL10" s="1">
        <v>45819</v>
      </c>
      <c r="CM10" t="s">
        <v>272</v>
      </c>
      <c r="CO10" t="s">
        <v>33</v>
      </c>
      <c r="CQ10">
        <v>2</v>
      </c>
    </row>
    <row r="11" spans="1:95" hidden="1" x14ac:dyDescent="0.35">
      <c r="A11" t="str">
        <f>_xlfn.XLOOKUP(Table1[[#This Row],[HMIS Project ID]],'Quick HIC'!G:G,'Quick HIC'!D:D,"",0)</f>
        <v>Durham</v>
      </c>
      <c r="B11">
        <v>10</v>
      </c>
      <c r="C11" t="s">
        <v>236</v>
      </c>
      <c r="D11" t="s">
        <v>28</v>
      </c>
      <c r="E11" t="s">
        <v>237</v>
      </c>
      <c r="F11" t="s">
        <v>238</v>
      </c>
      <c r="G11">
        <v>2025</v>
      </c>
      <c r="H11" t="s">
        <v>83</v>
      </c>
      <c r="I11">
        <v>5367</v>
      </c>
      <c r="J11" t="s">
        <v>273</v>
      </c>
      <c r="L11">
        <v>5368</v>
      </c>
      <c r="M11" s="1">
        <v>45684</v>
      </c>
      <c r="N11" t="s">
        <v>36</v>
      </c>
      <c r="O11" t="s">
        <v>258</v>
      </c>
      <c r="P11" t="s">
        <v>259</v>
      </c>
      <c r="Q11" t="s">
        <v>34</v>
      </c>
      <c r="R11" t="s">
        <v>241</v>
      </c>
      <c r="S11" s="1">
        <v>42396</v>
      </c>
      <c r="T11" t="s">
        <v>24</v>
      </c>
      <c r="U11" s="1">
        <v>41186</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1</v>
      </c>
      <c r="AW11">
        <v>0</v>
      </c>
      <c r="AX11">
        <v>0</v>
      </c>
      <c r="AY11">
        <v>0</v>
      </c>
      <c r="AZ11">
        <v>0</v>
      </c>
      <c r="BA11">
        <v>0</v>
      </c>
      <c r="BB11">
        <v>0</v>
      </c>
      <c r="BC11">
        <v>0</v>
      </c>
      <c r="BD11">
        <v>0</v>
      </c>
      <c r="BE11">
        <v>0</v>
      </c>
      <c r="BF11">
        <v>0</v>
      </c>
      <c r="BG11">
        <v>0</v>
      </c>
      <c r="BH11">
        <v>0</v>
      </c>
      <c r="BI11">
        <v>0</v>
      </c>
      <c r="BJ11">
        <v>0</v>
      </c>
      <c r="BK11">
        <v>0</v>
      </c>
      <c r="BM11" t="s">
        <v>242</v>
      </c>
      <c r="BN11">
        <v>0</v>
      </c>
      <c r="BO11" t="s">
        <v>274</v>
      </c>
      <c r="BQ11" t="s">
        <v>25</v>
      </c>
      <c r="BR11" t="s">
        <v>236</v>
      </c>
      <c r="BS11">
        <v>27703</v>
      </c>
      <c r="BT11">
        <v>0</v>
      </c>
      <c r="BU11">
        <v>0</v>
      </c>
      <c r="BV11">
        <v>0</v>
      </c>
      <c r="BW11">
        <v>0</v>
      </c>
      <c r="BX11">
        <v>0</v>
      </c>
      <c r="BY11">
        <v>12</v>
      </c>
      <c r="BZ11">
        <v>12</v>
      </c>
      <c r="CA11">
        <v>0</v>
      </c>
      <c r="CB11">
        <v>0</v>
      </c>
      <c r="CC11">
        <v>0</v>
      </c>
      <c r="CD11">
        <v>0</v>
      </c>
      <c r="CE11">
        <v>12</v>
      </c>
      <c r="CF11">
        <v>0</v>
      </c>
      <c r="CI11">
        <v>0</v>
      </c>
      <c r="CJ11">
        <v>12</v>
      </c>
      <c r="CK11">
        <v>12</v>
      </c>
      <c r="CL11" s="1">
        <v>45819</v>
      </c>
      <c r="CO11" t="s">
        <v>33</v>
      </c>
      <c r="CQ11">
        <v>2</v>
      </c>
    </row>
    <row r="12" spans="1:95" hidden="1" x14ac:dyDescent="0.35">
      <c r="A12" t="str">
        <f>_xlfn.XLOOKUP(Table1[[#This Row],[HMIS Project ID]],'Quick HIC'!G:G,'Quick HIC'!D:D,"",0)</f>
        <v>Durham</v>
      </c>
      <c r="B12">
        <v>11</v>
      </c>
      <c r="C12" t="s">
        <v>236</v>
      </c>
      <c r="D12" t="s">
        <v>28</v>
      </c>
      <c r="E12" t="s">
        <v>237</v>
      </c>
      <c r="F12" t="s">
        <v>238</v>
      </c>
      <c r="G12">
        <v>2025</v>
      </c>
      <c r="H12" t="s">
        <v>77</v>
      </c>
      <c r="I12">
        <v>1483</v>
      </c>
      <c r="J12" t="s">
        <v>275</v>
      </c>
      <c r="L12">
        <v>5375</v>
      </c>
      <c r="M12" s="1">
        <v>45684</v>
      </c>
      <c r="N12" t="s">
        <v>38</v>
      </c>
      <c r="P12" t="s">
        <v>259</v>
      </c>
      <c r="Q12" t="s">
        <v>34</v>
      </c>
      <c r="R12" t="s">
        <v>241</v>
      </c>
      <c r="S12" s="1">
        <v>45684</v>
      </c>
      <c r="T12" t="s">
        <v>24</v>
      </c>
      <c r="U12" s="1">
        <v>41153</v>
      </c>
      <c r="W12">
        <v>0</v>
      </c>
      <c r="X12">
        <v>0</v>
      </c>
      <c r="Y12">
        <v>0</v>
      </c>
      <c r="Z12">
        <v>0</v>
      </c>
      <c r="AA12">
        <v>0</v>
      </c>
      <c r="AB12">
        <v>0</v>
      </c>
      <c r="AC12">
        <v>1</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M12" t="s">
        <v>252</v>
      </c>
      <c r="BN12">
        <v>0</v>
      </c>
      <c r="BO12" t="s">
        <v>243</v>
      </c>
      <c r="BQ12" t="s">
        <v>25</v>
      </c>
      <c r="BR12" t="s">
        <v>236</v>
      </c>
      <c r="BS12">
        <v>27703</v>
      </c>
      <c r="BT12">
        <v>9</v>
      </c>
      <c r="BU12">
        <v>4</v>
      </c>
      <c r="BV12">
        <v>0</v>
      </c>
      <c r="BW12">
        <v>0</v>
      </c>
      <c r="BX12">
        <v>9</v>
      </c>
      <c r="BY12">
        <v>11</v>
      </c>
      <c r="BZ12">
        <v>0</v>
      </c>
      <c r="CA12">
        <v>0</v>
      </c>
      <c r="CB12">
        <v>11</v>
      </c>
      <c r="CC12">
        <v>0</v>
      </c>
      <c r="CD12">
        <v>0</v>
      </c>
      <c r="CE12">
        <v>20</v>
      </c>
      <c r="CF12">
        <v>0</v>
      </c>
      <c r="CI12">
        <v>0</v>
      </c>
      <c r="CJ12">
        <v>20</v>
      </c>
      <c r="CK12">
        <v>20</v>
      </c>
      <c r="CL12" s="1">
        <v>45819</v>
      </c>
      <c r="CM12" t="s">
        <v>276</v>
      </c>
      <c r="CO12" t="s">
        <v>33</v>
      </c>
      <c r="CQ12">
        <v>2</v>
      </c>
    </row>
    <row r="13" spans="1:95" hidden="1" x14ac:dyDescent="0.35">
      <c r="A13" t="str">
        <f>_xlfn.XLOOKUP(Table1[[#This Row],[HMIS Project ID]],'Quick HIC'!G:G,'Quick HIC'!D:D,"",0)</f>
        <v>Durham</v>
      </c>
      <c r="B13">
        <v>12</v>
      </c>
      <c r="C13" t="s">
        <v>236</v>
      </c>
      <c r="D13" t="s">
        <v>28</v>
      </c>
      <c r="E13" t="s">
        <v>237</v>
      </c>
      <c r="F13" t="s">
        <v>238</v>
      </c>
      <c r="G13">
        <v>2025</v>
      </c>
      <c r="H13" t="s">
        <v>84</v>
      </c>
      <c r="I13">
        <v>4581</v>
      </c>
      <c r="J13" t="s">
        <v>277</v>
      </c>
      <c r="L13">
        <v>5454</v>
      </c>
      <c r="M13" s="1">
        <v>45684</v>
      </c>
      <c r="N13" t="s">
        <v>39</v>
      </c>
      <c r="P13" t="s">
        <v>259</v>
      </c>
      <c r="Q13" t="s">
        <v>34</v>
      </c>
      <c r="R13" t="s">
        <v>241</v>
      </c>
      <c r="S13" s="1">
        <v>45684</v>
      </c>
      <c r="T13" t="s">
        <v>24</v>
      </c>
      <c r="U13" s="1">
        <v>41548</v>
      </c>
      <c r="W13">
        <v>0</v>
      </c>
      <c r="X13">
        <v>0</v>
      </c>
      <c r="Y13">
        <v>0</v>
      </c>
      <c r="Z13">
        <v>0</v>
      </c>
      <c r="AA13">
        <v>0</v>
      </c>
      <c r="AB13">
        <v>0</v>
      </c>
      <c r="AC13">
        <v>0</v>
      </c>
      <c r="AD13">
        <v>0</v>
      </c>
      <c r="AE13">
        <v>0</v>
      </c>
      <c r="AF13">
        <v>0</v>
      </c>
      <c r="AG13">
        <v>0</v>
      </c>
      <c r="AH13">
        <v>0</v>
      </c>
      <c r="AI13">
        <v>0</v>
      </c>
      <c r="AJ13">
        <v>0</v>
      </c>
      <c r="AK13">
        <v>0</v>
      </c>
      <c r="AL13">
        <v>0</v>
      </c>
      <c r="AM13">
        <v>0</v>
      </c>
      <c r="AN13">
        <v>0</v>
      </c>
      <c r="AO13">
        <v>1</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M13" t="s">
        <v>252</v>
      </c>
      <c r="BN13">
        <v>0</v>
      </c>
      <c r="BO13" t="s">
        <v>278</v>
      </c>
      <c r="BQ13" t="s">
        <v>25</v>
      </c>
      <c r="BR13" t="s">
        <v>236</v>
      </c>
      <c r="BS13">
        <v>27707</v>
      </c>
      <c r="BT13">
        <v>20</v>
      </c>
      <c r="BU13">
        <v>5</v>
      </c>
      <c r="BV13">
        <v>20</v>
      </c>
      <c r="BW13">
        <v>0</v>
      </c>
      <c r="BX13">
        <v>0</v>
      </c>
      <c r="BY13">
        <v>59</v>
      </c>
      <c r="BZ13">
        <v>59</v>
      </c>
      <c r="CA13">
        <v>0</v>
      </c>
      <c r="CB13">
        <v>0</v>
      </c>
      <c r="CC13">
        <v>0</v>
      </c>
      <c r="CD13">
        <v>0</v>
      </c>
      <c r="CE13">
        <v>79</v>
      </c>
      <c r="CF13">
        <v>0</v>
      </c>
      <c r="CI13">
        <v>0</v>
      </c>
      <c r="CJ13">
        <v>79</v>
      </c>
      <c r="CK13">
        <v>79</v>
      </c>
      <c r="CL13" s="1">
        <v>45819</v>
      </c>
      <c r="CM13" t="s">
        <v>279</v>
      </c>
      <c r="CO13" t="s">
        <v>33</v>
      </c>
      <c r="CQ13">
        <v>2</v>
      </c>
    </row>
    <row r="14" spans="1:95" hidden="1" x14ac:dyDescent="0.35">
      <c r="A14" t="str">
        <f>_xlfn.XLOOKUP(Table1[[#This Row],[HMIS Project ID]],'Quick HIC'!G:G,'Quick HIC'!D:D,"",0)</f>
        <v>Durham</v>
      </c>
      <c r="B14">
        <v>13</v>
      </c>
      <c r="C14" t="s">
        <v>236</v>
      </c>
      <c r="D14" t="s">
        <v>28</v>
      </c>
      <c r="E14" t="s">
        <v>237</v>
      </c>
      <c r="F14" t="s">
        <v>238</v>
      </c>
      <c r="G14">
        <v>2025</v>
      </c>
      <c r="H14" t="s">
        <v>77</v>
      </c>
      <c r="I14">
        <v>1483</v>
      </c>
      <c r="J14" t="s">
        <v>280</v>
      </c>
      <c r="L14">
        <v>5798</v>
      </c>
      <c r="M14" s="1">
        <v>45684</v>
      </c>
      <c r="N14" t="s">
        <v>38</v>
      </c>
      <c r="P14" t="s">
        <v>259</v>
      </c>
      <c r="Q14" t="s">
        <v>34</v>
      </c>
      <c r="R14" t="s">
        <v>241</v>
      </c>
      <c r="S14" s="1">
        <v>45684</v>
      </c>
      <c r="T14" t="s">
        <v>24</v>
      </c>
      <c r="U14" s="1">
        <v>42019</v>
      </c>
      <c r="W14">
        <v>0</v>
      </c>
      <c r="X14">
        <v>0</v>
      </c>
      <c r="Y14">
        <v>0</v>
      </c>
      <c r="Z14">
        <v>0</v>
      </c>
      <c r="AA14">
        <v>0</v>
      </c>
      <c r="AB14">
        <v>0</v>
      </c>
      <c r="AC14">
        <v>1</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M14" t="s">
        <v>252</v>
      </c>
      <c r="BN14">
        <v>0</v>
      </c>
      <c r="BO14" t="s">
        <v>243</v>
      </c>
      <c r="BQ14" t="s">
        <v>25</v>
      </c>
      <c r="BR14" t="s">
        <v>236</v>
      </c>
      <c r="BS14">
        <v>27703</v>
      </c>
      <c r="BT14">
        <v>0</v>
      </c>
      <c r="BU14">
        <v>0</v>
      </c>
      <c r="BV14">
        <v>0</v>
      </c>
      <c r="BW14">
        <v>0</v>
      </c>
      <c r="BX14">
        <v>0</v>
      </c>
      <c r="BY14">
        <v>11</v>
      </c>
      <c r="BZ14">
        <v>0</v>
      </c>
      <c r="CA14">
        <v>0</v>
      </c>
      <c r="CB14">
        <v>11</v>
      </c>
      <c r="CC14">
        <v>0</v>
      </c>
      <c r="CD14">
        <v>0</v>
      </c>
      <c r="CE14">
        <v>11</v>
      </c>
      <c r="CF14">
        <v>0</v>
      </c>
      <c r="CI14">
        <v>0</v>
      </c>
      <c r="CJ14">
        <v>11</v>
      </c>
      <c r="CK14">
        <v>11</v>
      </c>
      <c r="CL14" s="1">
        <v>45819</v>
      </c>
      <c r="CM14" t="s">
        <v>281</v>
      </c>
      <c r="CO14" t="s">
        <v>33</v>
      </c>
      <c r="CQ14">
        <v>2</v>
      </c>
    </row>
    <row r="15" spans="1:95" hidden="1" x14ac:dyDescent="0.35">
      <c r="A15" t="str">
        <f>_xlfn.XLOOKUP(Table1[[#This Row],[HMIS Project ID]],'Quick HIC'!G:G,'Quick HIC'!D:D,"",0)</f>
        <v>Durham</v>
      </c>
      <c r="B15">
        <v>14</v>
      </c>
      <c r="C15" t="s">
        <v>236</v>
      </c>
      <c r="D15" t="s">
        <v>28</v>
      </c>
      <c r="E15" t="s">
        <v>237</v>
      </c>
      <c r="F15" t="s">
        <v>238</v>
      </c>
      <c r="G15">
        <v>2025</v>
      </c>
      <c r="H15" t="s">
        <v>71</v>
      </c>
      <c r="I15">
        <v>5830</v>
      </c>
      <c r="J15" t="s">
        <v>282</v>
      </c>
      <c r="L15">
        <v>5831</v>
      </c>
      <c r="M15" s="1">
        <v>45684</v>
      </c>
      <c r="N15" t="s">
        <v>38</v>
      </c>
      <c r="P15" t="s">
        <v>240</v>
      </c>
      <c r="Q15" t="s">
        <v>34</v>
      </c>
      <c r="R15" t="s">
        <v>241</v>
      </c>
      <c r="S15" s="1">
        <v>45322</v>
      </c>
      <c r="T15" t="s">
        <v>24</v>
      </c>
      <c r="U15" s="1">
        <v>40933</v>
      </c>
      <c r="W15">
        <v>0</v>
      </c>
      <c r="X15">
        <v>0</v>
      </c>
      <c r="Y15">
        <v>0</v>
      </c>
      <c r="Z15">
        <v>0</v>
      </c>
      <c r="AA15">
        <v>0</v>
      </c>
      <c r="AB15">
        <v>0</v>
      </c>
      <c r="AC15">
        <v>1</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M15" t="s">
        <v>252</v>
      </c>
      <c r="BN15">
        <v>0</v>
      </c>
      <c r="BO15" t="s">
        <v>283</v>
      </c>
      <c r="BQ15" t="s">
        <v>284</v>
      </c>
      <c r="BR15" t="s">
        <v>236</v>
      </c>
      <c r="BS15">
        <v>27705</v>
      </c>
      <c r="BT15">
        <v>0</v>
      </c>
      <c r="BU15">
        <v>0</v>
      </c>
      <c r="BV15">
        <v>0</v>
      </c>
      <c r="BW15">
        <v>0</v>
      </c>
      <c r="BX15">
        <v>0</v>
      </c>
      <c r="BY15">
        <v>5</v>
      </c>
      <c r="BZ15">
        <v>5</v>
      </c>
      <c r="CA15">
        <v>0</v>
      </c>
      <c r="CB15">
        <v>0</v>
      </c>
      <c r="CC15">
        <v>0</v>
      </c>
      <c r="CD15">
        <v>0</v>
      </c>
      <c r="CE15">
        <v>5</v>
      </c>
      <c r="CF15">
        <v>0</v>
      </c>
      <c r="CI15">
        <v>0</v>
      </c>
      <c r="CJ15">
        <v>5</v>
      </c>
      <c r="CK15">
        <v>5</v>
      </c>
      <c r="CL15" s="1">
        <v>45819</v>
      </c>
      <c r="CM15" t="s">
        <v>285</v>
      </c>
      <c r="CN15" t="s">
        <v>286</v>
      </c>
      <c r="CO15" t="s">
        <v>33</v>
      </c>
      <c r="CQ15">
        <v>2</v>
      </c>
    </row>
    <row r="16" spans="1:95" hidden="1" x14ac:dyDescent="0.35">
      <c r="A16" t="str">
        <f>_xlfn.XLOOKUP(Table1[[#This Row],[HMIS Project ID]],'Quick HIC'!G:G,'Quick HIC'!D:D,"",0)</f>
        <v>Durham</v>
      </c>
      <c r="B16">
        <v>15</v>
      </c>
      <c r="C16" t="s">
        <v>236</v>
      </c>
      <c r="D16" t="s">
        <v>28</v>
      </c>
      <c r="E16" t="s">
        <v>237</v>
      </c>
      <c r="F16" t="s">
        <v>238</v>
      </c>
      <c r="G16">
        <v>2025</v>
      </c>
      <c r="H16" t="s">
        <v>82</v>
      </c>
      <c r="I16">
        <v>1562</v>
      </c>
      <c r="J16" t="s">
        <v>287</v>
      </c>
      <c r="L16">
        <v>5837</v>
      </c>
      <c r="M16" s="1">
        <v>45684</v>
      </c>
      <c r="N16" t="s">
        <v>36</v>
      </c>
      <c r="O16" t="s">
        <v>258</v>
      </c>
      <c r="P16" t="s">
        <v>240</v>
      </c>
      <c r="Q16" t="s">
        <v>34</v>
      </c>
      <c r="R16" t="s">
        <v>241</v>
      </c>
      <c r="S16" s="1">
        <v>44044</v>
      </c>
      <c r="T16" t="s">
        <v>24</v>
      </c>
      <c r="U16" s="1">
        <v>42231</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1</v>
      </c>
      <c r="BL16" t="s">
        <v>288</v>
      </c>
      <c r="BM16" t="s">
        <v>249</v>
      </c>
      <c r="BN16">
        <v>0</v>
      </c>
      <c r="BO16" t="s">
        <v>289</v>
      </c>
      <c r="BP16" t="s">
        <v>290</v>
      </c>
      <c r="BQ16" t="s">
        <v>25</v>
      </c>
      <c r="BR16" t="s">
        <v>236</v>
      </c>
      <c r="BS16">
        <v>27702</v>
      </c>
      <c r="BT16">
        <v>32</v>
      </c>
      <c r="BU16">
        <v>8</v>
      </c>
      <c r="BV16">
        <v>0</v>
      </c>
      <c r="BW16">
        <v>0</v>
      </c>
      <c r="BX16">
        <v>0</v>
      </c>
      <c r="BY16">
        <v>0</v>
      </c>
      <c r="BZ16">
        <v>0</v>
      </c>
      <c r="CA16">
        <v>0</v>
      </c>
      <c r="CB16">
        <v>0</v>
      </c>
      <c r="CC16">
        <v>0</v>
      </c>
      <c r="CD16">
        <v>0</v>
      </c>
      <c r="CE16">
        <v>32</v>
      </c>
      <c r="CF16">
        <v>0</v>
      </c>
      <c r="CI16">
        <v>0</v>
      </c>
      <c r="CJ16">
        <v>13</v>
      </c>
      <c r="CK16">
        <v>32</v>
      </c>
      <c r="CL16" s="1">
        <v>45819</v>
      </c>
      <c r="CM16" t="s">
        <v>291</v>
      </c>
      <c r="CO16" t="s">
        <v>33</v>
      </c>
      <c r="CQ16">
        <v>2</v>
      </c>
    </row>
    <row r="17" spans="1:95" hidden="1" x14ac:dyDescent="0.35">
      <c r="A17" t="str">
        <f>_xlfn.XLOOKUP(Table1[[#This Row],[HMIS Project ID]],'Quick HIC'!G:G,'Quick HIC'!D:D,"",0)</f>
        <v>Durham</v>
      </c>
      <c r="B17">
        <v>16</v>
      </c>
      <c r="C17" t="s">
        <v>236</v>
      </c>
      <c r="D17" t="s">
        <v>28</v>
      </c>
      <c r="E17" t="s">
        <v>237</v>
      </c>
      <c r="F17" t="s">
        <v>238</v>
      </c>
      <c r="G17">
        <v>2025</v>
      </c>
      <c r="H17" t="s">
        <v>82</v>
      </c>
      <c r="I17">
        <v>1562</v>
      </c>
      <c r="J17" t="s">
        <v>292</v>
      </c>
      <c r="L17">
        <v>5838</v>
      </c>
      <c r="M17" s="1">
        <v>45684</v>
      </c>
      <c r="N17" t="s">
        <v>36</v>
      </c>
      <c r="O17" t="s">
        <v>258</v>
      </c>
      <c r="P17" t="s">
        <v>259</v>
      </c>
      <c r="Q17" t="s">
        <v>34</v>
      </c>
      <c r="R17" t="s">
        <v>241</v>
      </c>
      <c r="S17" s="1">
        <v>45566</v>
      </c>
      <c r="T17" t="s">
        <v>24</v>
      </c>
      <c r="U17" s="1">
        <v>42231</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1</v>
      </c>
      <c r="BL17" t="s">
        <v>288</v>
      </c>
      <c r="BM17" t="s">
        <v>249</v>
      </c>
      <c r="BN17">
        <v>0</v>
      </c>
      <c r="BO17" t="s">
        <v>289</v>
      </c>
      <c r="BP17" t="s">
        <v>290</v>
      </c>
      <c r="BQ17" t="s">
        <v>25</v>
      </c>
      <c r="BR17" t="s">
        <v>236</v>
      </c>
      <c r="BS17">
        <v>27702</v>
      </c>
      <c r="BT17">
        <v>0</v>
      </c>
      <c r="BU17">
        <v>0</v>
      </c>
      <c r="BV17">
        <v>0</v>
      </c>
      <c r="BW17">
        <v>0</v>
      </c>
      <c r="BX17">
        <v>0</v>
      </c>
      <c r="BY17">
        <v>76</v>
      </c>
      <c r="BZ17">
        <v>0</v>
      </c>
      <c r="CA17">
        <v>0</v>
      </c>
      <c r="CB17">
        <v>0</v>
      </c>
      <c r="CC17">
        <v>0</v>
      </c>
      <c r="CD17">
        <v>0</v>
      </c>
      <c r="CE17">
        <v>76</v>
      </c>
      <c r="CF17">
        <v>0</v>
      </c>
      <c r="CI17">
        <v>0</v>
      </c>
      <c r="CJ17">
        <v>70</v>
      </c>
      <c r="CK17">
        <v>76</v>
      </c>
      <c r="CL17" s="1">
        <v>45819</v>
      </c>
      <c r="CM17" t="s">
        <v>293</v>
      </c>
      <c r="CO17" t="s">
        <v>33</v>
      </c>
      <c r="CQ17">
        <v>2</v>
      </c>
    </row>
    <row r="18" spans="1:95" hidden="1" x14ac:dyDescent="0.35">
      <c r="A18" t="str">
        <f>_xlfn.XLOOKUP(Table1[[#This Row],[HMIS Project ID]],'Quick HIC'!G:G,'Quick HIC'!D:D,"",0)</f>
        <v>Durham</v>
      </c>
      <c r="B18">
        <v>17</v>
      </c>
      <c r="C18" t="s">
        <v>236</v>
      </c>
      <c r="D18" t="s">
        <v>28</v>
      </c>
      <c r="E18" t="s">
        <v>237</v>
      </c>
      <c r="F18" t="s">
        <v>238</v>
      </c>
      <c r="G18">
        <v>2025</v>
      </c>
      <c r="H18" t="s">
        <v>77</v>
      </c>
      <c r="I18">
        <v>1483</v>
      </c>
      <c r="J18" t="s">
        <v>294</v>
      </c>
      <c r="L18">
        <v>6131</v>
      </c>
      <c r="M18" s="1">
        <v>45684</v>
      </c>
      <c r="N18" t="s">
        <v>39</v>
      </c>
      <c r="P18" t="s">
        <v>259</v>
      </c>
      <c r="Q18" t="s">
        <v>34</v>
      </c>
      <c r="R18" t="s">
        <v>241</v>
      </c>
      <c r="S18" s="1">
        <v>45684</v>
      </c>
      <c r="T18" t="s">
        <v>24</v>
      </c>
      <c r="U18" s="1">
        <v>42278</v>
      </c>
      <c r="W18">
        <v>0</v>
      </c>
      <c r="X18">
        <v>1</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M18" t="s">
        <v>252</v>
      </c>
      <c r="BN18">
        <v>0</v>
      </c>
      <c r="BO18" t="s">
        <v>243</v>
      </c>
      <c r="BQ18" t="s">
        <v>25</v>
      </c>
      <c r="BR18" t="s">
        <v>236</v>
      </c>
      <c r="BS18">
        <v>27703</v>
      </c>
      <c r="BT18">
        <v>22</v>
      </c>
      <c r="BU18">
        <v>5</v>
      </c>
      <c r="BV18">
        <v>0</v>
      </c>
      <c r="BW18">
        <v>0</v>
      </c>
      <c r="BX18">
        <v>0</v>
      </c>
      <c r="BY18">
        <v>8</v>
      </c>
      <c r="BZ18">
        <v>0</v>
      </c>
      <c r="CA18">
        <v>0</v>
      </c>
      <c r="CB18">
        <v>0</v>
      </c>
      <c r="CC18">
        <v>0</v>
      </c>
      <c r="CD18">
        <v>0</v>
      </c>
      <c r="CE18">
        <v>30</v>
      </c>
      <c r="CF18">
        <v>0</v>
      </c>
      <c r="CI18">
        <v>0</v>
      </c>
      <c r="CJ18">
        <v>30</v>
      </c>
      <c r="CK18">
        <v>30</v>
      </c>
      <c r="CL18" s="1">
        <v>45819</v>
      </c>
      <c r="CM18" t="s">
        <v>295</v>
      </c>
      <c r="CO18" t="s">
        <v>33</v>
      </c>
      <c r="CQ18">
        <v>2</v>
      </c>
    </row>
    <row r="19" spans="1:95" hidden="1" x14ac:dyDescent="0.35">
      <c r="A19" t="str">
        <f>_xlfn.XLOOKUP(Table1[[#This Row],[HMIS Project ID]],'Quick HIC'!G:G,'Quick HIC'!D:D,"",0)</f>
        <v>Durham</v>
      </c>
      <c r="B19">
        <v>18</v>
      </c>
      <c r="C19" t="s">
        <v>236</v>
      </c>
      <c r="D19" t="s">
        <v>28</v>
      </c>
      <c r="E19" t="s">
        <v>237</v>
      </c>
      <c r="F19" t="s">
        <v>238</v>
      </c>
      <c r="G19">
        <v>2025</v>
      </c>
      <c r="H19" t="s">
        <v>75</v>
      </c>
      <c r="I19">
        <v>7070</v>
      </c>
      <c r="J19" t="s">
        <v>296</v>
      </c>
      <c r="L19">
        <v>7071</v>
      </c>
      <c r="M19" s="1">
        <v>45684</v>
      </c>
      <c r="N19" t="s">
        <v>36</v>
      </c>
      <c r="O19" t="s">
        <v>258</v>
      </c>
      <c r="P19" t="s">
        <v>240</v>
      </c>
      <c r="Q19" t="s">
        <v>34</v>
      </c>
      <c r="R19" t="s">
        <v>241</v>
      </c>
      <c r="S19" s="1">
        <v>45315</v>
      </c>
      <c r="T19" t="s">
        <v>24</v>
      </c>
      <c r="U19" s="1">
        <v>41244</v>
      </c>
      <c r="W19">
        <v>1</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1</v>
      </c>
      <c r="BL19" t="s">
        <v>297</v>
      </c>
      <c r="BM19" t="s">
        <v>249</v>
      </c>
      <c r="BN19">
        <v>0</v>
      </c>
      <c r="BO19" t="s">
        <v>298</v>
      </c>
      <c r="BQ19" t="s">
        <v>25</v>
      </c>
      <c r="BR19" t="s">
        <v>236</v>
      </c>
      <c r="BS19">
        <v>27701</v>
      </c>
      <c r="BT19">
        <v>67</v>
      </c>
      <c r="BU19">
        <v>20</v>
      </c>
      <c r="BV19">
        <v>0</v>
      </c>
      <c r="BW19">
        <v>0</v>
      </c>
      <c r="BX19">
        <v>0</v>
      </c>
      <c r="BY19">
        <v>0</v>
      </c>
      <c r="BZ19">
        <v>0</v>
      </c>
      <c r="CA19">
        <v>0</v>
      </c>
      <c r="CB19">
        <v>0</v>
      </c>
      <c r="CC19">
        <v>0</v>
      </c>
      <c r="CD19">
        <v>0</v>
      </c>
      <c r="CE19">
        <v>67</v>
      </c>
      <c r="CF19">
        <v>0</v>
      </c>
      <c r="CI19">
        <v>0</v>
      </c>
      <c r="CJ19">
        <v>63</v>
      </c>
      <c r="CK19">
        <v>67</v>
      </c>
      <c r="CL19" s="1">
        <v>45819</v>
      </c>
      <c r="CO19" t="s">
        <v>33</v>
      </c>
      <c r="CQ19">
        <v>2</v>
      </c>
    </row>
    <row r="20" spans="1:95" hidden="1" x14ac:dyDescent="0.35">
      <c r="A20" t="str">
        <f>_xlfn.XLOOKUP(Table1[[#This Row],[HMIS Project ID]],'Quick HIC'!G:G,'Quick HIC'!D:D,"",0)</f>
        <v>Durham</v>
      </c>
      <c r="B20">
        <v>19</v>
      </c>
      <c r="C20" t="s">
        <v>236</v>
      </c>
      <c r="D20" t="s">
        <v>28</v>
      </c>
      <c r="E20" t="s">
        <v>237</v>
      </c>
      <c r="F20" t="s">
        <v>238</v>
      </c>
      <c r="G20">
        <v>2025</v>
      </c>
      <c r="H20" t="s">
        <v>82</v>
      </c>
      <c r="I20">
        <v>1562</v>
      </c>
      <c r="J20" t="s">
        <v>299</v>
      </c>
      <c r="L20">
        <v>7168</v>
      </c>
      <c r="M20" s="1">
        <v>45684</v>
      </c>
      <c r="N20" t="s">
        <v>39</v>
      </c>
      <c r="P20" t="s">
        <v>259</v>
      </c>
      <c r="Q20" t="s">
        <v>34</v>
      </c>
      <c r="R20" t="s">
        <v>241</v>
      </c>
      <c r="S20" s="1">
        <v>45684</v>
      </c>
      <c r="T20" t="s">
        <v>24</v>
      </c>
      <c r="U20" s="1">
        <v>42795</v>
      </c>
      <c r="W20">
        <v>0</v>
      </c>
      <c r="X20">
        <v>0</v>
      </c>
      <c r="Y20">
        <v>0</v>
      </c>
      <c r="Z20">
        <v>0</v>
      </c>
      <c r="AA20">
        <v>0</v>
      </c>
      <c r="AB20">
        <v>0</v>
      </c>
      <c r="AC20">
        <v>0</v>
      </c>
      <c r="AD20">
        <v>1</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M20" t="s">
        <v>252</v>
      </c>
      <c r="BN20">
        <v>0</v>
      </c>
      <c r="BO20" t="s">
        <v>289</v>
      </c>
      <c r="BQ20" t="s">
        <v>25</v>
      </c>
      <c r="BR20" t="s">
        <v>236</v>
      </c>
      <c r="BS20">
        <v>27705</v>
      </c>
      <c r="BT20">
        <v>0</v>
      </c>
      <c r="BU20">
        <v>0</v>
      </c>
      <c r="BV20">
        <v>0</v>
      </c>
      <c r="BW20">
        <v>0</v>
      </c>
      <c r="BX20">
        <v>0</v>
      </c>
      <c r="BY20">
        <v>17</v>
      </c>
      <c r="BZ20">
        <v>0</v>
      </c>
      <c r="CA20">
        <v>0</v>
      </c>
      <c r="CB20">
        <v>0</v>
      </c>
      <c r="CC20">
        <v>0</v>
      </c>
      <c r="CD20">
        <v>0</v>
      </c>
      <c r="CE20">
        <v>17</v>
      </c>
      <c r="CF20">
        <v>0</v>
      </c>
      <c r="CI20">
        <v>0</v>
      </c>
      <c r="CJ20">
        <v>17</v>
      </c>
      <c r="CK20">
        <v>17</v>
      </c>
      <c r="CL20" s="1">
        <v>45819</v>
      </c>
      <c r="CM20" t="s">
        <v>300</v>
      </c>
      <c r="CO20" t="s">
        <v>33</v>
      </c>
      <c r="CQ20">
        <v>2</v>
      </c>
    </row>
    <row r="21" spans="1:95" hidden="1" x14ac:dyDescent="0.35">
      <c r="A21" t="str">
        <f>_xlfn.XLOOKUP(Table1[[#This Row],[HMIS Project ID]],'Quick HIC'!G:G,'Quick HIC'!D:D,"",0)</f>
        <v>Durham</v>
      </c>
      <c r="B21">
        <v>20</v>
      </c>
      <c r="C21" t="s">
        <v>236</v>
      </c>
      <c r="D21" t="s">
        <v>28</v>
      </c>
      <c r="E21" t="s">
        <v>237</v>
      </c>
      <c r="F21" t="s">
        <v>238</v>
      </c>
      <c r="G21">
        <v>2025</v>
      </c>
      <c r="H21" t="s">
        <v>71</v>
      </c>
      <c r="I21">
        <v>5830</v>
      </c>
      <c r="J21" t="s">
        <v>301</v>
      </c>
      <c r="L21">
        <v>7321</v>
      </c>
      <c r="M21" s="1">
        <v>45684</v>
      </c>
      <c r="N21" t="s">
        <v>38</v>
      </c>
      <c r="P21" t="s">
        <v>240</v>
      </c>
      <c r="Q21" t="s">
        <v>34</v>
      </c>
      <c r="R21" t="s">
        <v>241</v>
      </c>
      <c r="S21" s="1">
        <v>44593</v>
      </c>
      <c r="T21" t="s">
        <v>24</v>
      </c>
      <c r="U21" s="1">
        <v>43070</v>
      </c>
      <c r="W21">
        <v>0</v>
      </c>
      <c r="X21">
        <v>0</v>
      </c>
      <c r="Y21">
        <v>0</v>
      </c>
      <c r="Z21">
        <v>0</v>
      </c>
      <c r="AA21">
        <v>0</v>
      </c>
      <c r="AB21">
        <v>0</v>
      </c>
      <c r="AC21">
        <v>1</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1</v>
      </c>
      <c r="BM21" t="s">
        <v>242</v>
      </c>
      <c r="BN21">
        <v>0</v>
      </c>
      <c r="BO21" t="s">
        <v>302</v>
      </c>
      <c r="BP21" t="s">
        <v>303</v>
      </c>
      <c r="BQ21" t="s">
        <v>25</v>
      </c>
      <c r="BR21" t="s">
        <v>236</v>
      </c>
      <c r="BS21">
        <v>27701</v>
      </c>
      <c r="BT21">
        <v>0</v>
      </c>
      <c r="BU21">
        <v>0</v>
      </c>
      <c r="BV21">
        <v>0</v>
      </c>
      <c r="BW21">
        <v>0</v>
      </c>
      <c r="BX21">
        <v>0</v>
      </c>
      <c r="BY21">
        <v>2</v>
      </c>
      <c r="BZ21">
        <v>0</v>
      </c>
      <c r="CA21">
        <v>0</v>
      </c>
      <c r="CB21">
        <v>2</v>
      </c>
      <c r="CC21">
        <v>0</v>
      </c>
      <c r="CD21">
        <v>0</v>
      </c>
      <c r="CE21">
        <v>2</v>
      </c>
      <c r="CF21">
        <v>0</v>
      </c>
      <c r="CI21">
        <v>0</v>
      </c>
      <c r="CJ21">
        <v>1</v>
      </c>
      <c r="CK21">
        <v>2</v>
      </c>
      <c r="CL21" s="1">
        <v>45819</v>
      </c>
      <c r="CM21" t="s">
        <v>304</v>
      </c>
      <c r="CN21" t="s">
        <v>286</v>
      </c>
      <c r="CO21" t="s">
        <v>33</v>
      </c>
      <c r="CQ21">
        <v>2</v>
      </c>
    </row>
    <row r="22" spans="1:95" hidden="1" x14ac:dyDescent="0.35">
      <c r="A22" t="str">
        <f>_xlfn.XLOOKUP(Table1[[#This Row],[HMIS Project ID]],'Quick HIC'!G:G,'Quick HIC'!D:D,"",0)</f>
        <v>Durham</v>
      </c>
      <c r="B22">
        <v>21</v>
      </c>
      <c r="C22" t="s">
        <v>236</v>
      </c>
      <c r="D22" t="s">
        <v>28</v>
      </c>
      <c r="E22" t="s">
        <v>237</v>
      </c>
      <c r="F22" t="s">
        <v>238</v>
      </c>
      <c r="G22">
        <v>2025</v>
      </c>
      <c r="H22" t="s">
        <v>79</v>
      </c>
      <c r="I22">
        <v>7529</v>
      </c>
      <c r="J22" t="s">
        <v>305</v>
      </c>
      <c r="L22">
        <v>7530</v>
      </c>
      <c r="M22" s="1">
        <v>45684</v>
      </c>
      <c r="N22" t="s">
        <v>36</v>
      </c>
      <c r="O22" t="s">
        <v>306</v>
      </c>
      <c r="P22" t="s">
        <v>240</v>
      </c>
      <c r="Q22" t="s">
        <v>34</v>
      </c>
      <c r="R22" t="s">
        <v>241</v>
      </c>
      <c r="S22" s="1">
        <v>45684</v>
      </c>
      <c r="T22" t="s">
        <v>24</v>
      </c>
      <c r="U22" s="1">
        <v>43435</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1</v>
      </c>
      <c r="BL22" t="s">
        <v>307</v>
      </c>
      <c r="BM22" t="s">
        <v>252</v>
      </c>
      <c r="BN22">
        <v>0</v>
      </c>
      <c r="BO22" t="s">
        <v>308</v>
      </c>
      <c r="BQ22" t="s">
        <v>25</v>
      </c>
      <c r="BR22" t="s">
        <v>236</v>
      </c>
      <c r="BS22">
        <v>27704</v>
      </c>
      <c r="BT22">
        <v>0</v>
      </c>
      <c r="BU22">
        <v>0</v>
      </c>
      <c r="BV22">
        <v>0</v>
      </c>
      <c r="BW22">
        <v>0</v>
      </c>
      <c r="BX22">
        <v>0</v>
      </c>
      <c r="BY22">
        <v>6</v>
      </c>
      <c r="BZ22">
        <v>0</v>
      </c>
      <c r="CA22">
        <v>0</v>
      </c>
      <c r="CB22">
        <v>0</v>
      </c>
      <c r="CC22">
        <v>0</v>
      </c>
      <c r="CD22">
        <v>0</v>
      </c>
      <c r="CE22">
        <v>6</v>
      </c>
      <c r="CF22">
        <v>0</v>
      </c>
      <c r="CI22">
        <v>0</v>
      </c>
      <c r="CJ22">
        <v>6</v>
      </c>
      <c r="CK22">
        <v>6</v>
      </c>
      <c r="CL22" s="1">
        <v>45819</v>
      </c>
      <c r="CM22" t="s">
        <v>309</v>
      </c>
      <c r="CO22" t="s">
        <v>33</v>
      </c>
      <c r="CQ22">
        <v>2</v>
      </c>
    </row>
    <row r="23" spans="1:95" hidden="1" x14ac:dyDescent="0.35">
      <c r="A23" t="str">
        <f>_xlfn.XLOOKUP(Table1[[#This Row],[HMIS Project ID]],'Quick HIC'!G:G,'Quick HIC'!D:D,"",0)</f>
        <v>Durham</v>
      </c>
      <c r="B23">
        <v>23</v>
      </c>
      <c r="C23" t="s">
        <v>236</v>
      </c>
      <c r="D23" t="s">
        <v>28</v>
      </c>
      <c r="E23" t="s">
        <v>237</v>
      </c>
      <c r="F23" t="s">
        <v>238</v>
      </c>
      <c r="G23">
        <v>2025</v>
      </c>
      <c r="H23" t="s">
        <v>79</v>
      </c>
      <c r="I23">
        <v>7529</v>
      </c>
      <c r="J23" t="s">
        <v>310</v>
      </c>
      <c r="L23">
        <v>20204</v>
      </c>
      <c r="M23" s="1">
        <v>45684</v>
      </c>
      <c r="N23" t="s">
        <v>39</v>
      </c>
      <c r="P23" t="s">
        <v>240</v>
      </c>
      <c r="Q23" t="s">
        <v>34</v>
      </c>
      <c r="R23" t="s">
        <v>241</v>
      </c>
      <c r="S23" s="1">
        <v>45684</v>
      </c>
      <c r="T23" t="s">
        <v>24</v>
      </c>
      <c r="U23" s="1">
        <v>43831</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1</v>
      </c>
      <c r="BL23" t="s">
        <v>311</v>
      </c>
      <c r="BM23" t="s">
        <v>252</v>
      </c>
      <c r="BN23">
        <v>0</v>
      </c>
      <c r="BO23" t="s">
        <v>308</v>
      </c>
      <c r="BQ23" t="s">
        <v>25</v>
      </c>
      <c r="BR23" t="s">
        <v>236</v>
      </c>
      <c r="BS23">
        <v>27707</v>
      </c>
      <c r="BT23">
        <v>0</v>
      </c>
      <c r="BU23">
        <v>0</v>
      </c>
      <c r="BV23">
        <v>0</v>
      </c>
      <c r="BW23">
        <v>0</v>
      </c>
      <c r="BX23">
        <v>0</v>
      </c>
      <c r="BY23">
        <v>6</v>
      </c>
      <c r="BZ23">
        <v>0</v>
      </c>
      <c r="CA23">
        <v>0</v>
      </c>
      <c r="CB23">
        <v>0</v>
      </c>
      <c r="CC23">
        <v>0</v>
      </c>
      <c r="CD23">
        <v>0</v>
      </c>
      <c r="CE23">
        <v>6</v>
      </c>
      <c r="CF23">
        <v>0</v>
      </c>
      <c r="CI23">
        <v>0</v>
      </c>
      <c r="CJ23">
        <v>6</v>
      </c>
      <c r="CK23">
        <v>6</v>
      </c>
      <c r="CL23" s="1">
        <v>45819</v>
      </c>
      <c r="CM23" t="s">
        <v>312</v>
      </c>
      <c r="CO23" t="s">
        <v>33</v>
      </c>
      <c r="CQ23">
        <v>2</v>
      </c>
    </row>
    <row r="24" spans="1:95" hidden="1" x14ac:dyDescent="0.35">
      <c r="A24" t="str">
        <f>_xlfn.XLOOKUP(Table1[[#This Row],[HMIS Project ID]],'Quick HIC'!G:G,'Quick HIC'!D:D,"",0)</f>
        <v>Durham</v>
      </c>
      <c r="B24">
        <v>25</v>
      </c>
      <c r="C24" t="s">
        <v>236</v>
      </c>
      <c r="D24" t="s">
        <v>28</v>
      </c>
      <c r="E24" t="s">
        <v>237</v>
      </c>
      <c r="F24" t="s">
        <v>238</v>
      </c>
      <c r="G24">
        <v>2025</v>
      </c>
      <c r="H24" t="s">
        <v>72</v>
      </c>
      <c r="I24">
        <v>7143</v>
      </c>
      <c r="J24" t="s">
        <v>313</v>
      </c>
      <c r="L24">
        <v>20386</v>
      </c>
      <c r="M24" s="1">
        <v>45684</v>
      </c>
      <c r="N24" t="s">
        <v>38</v>
      </c>
      <c r="P24" t="s">
        <v>259</v>
      </c>
      <c r="Q24" t="s">
        <v>33</v>
      </c>
      <c r="R24" t="s">
        <v>241</v>
      </c>
      <c r="S24" s="1">
        <v>45684</v>
      </c>
      <c r="T24" t="s">
        <v>24</v>
      </c>
      <c r="U24" s="1">
        <v>44223</v>
      </c>
      <c r="W24">
        <v>0</v>
      </c>
      <c r="X24">
        <v>0</v>
      </c>
      <c r="Y24">
        <v>0</v>
      </c>
      <c r="Z24">
        <v>0</v>
      </c>
      <c r="AA24">
        <v>0</v>
      </c>
      <c r="AB24">
        <v>0</v>
      </c>
      <c r="AC24">
        <v>0</v>
      </c>
      <c r="AD24">
        <v>0</v>
      </c>
      <c r="AE24">
        <v>0</v>
      </c>
      <c r="AF24">
        <v>0</v>
      </c>
      <c r="AG24">
        <v>0</v>
      </c>
      <c r="AH24">
        <v>0</v>
      </c>
      <c r="AI24">
        <v>0</v>
      </c>
      <c r="AJ24">
        <v>0</v>
      </c>
      <c r="AK24">
        <v>0</v>
      </c>
      <c r="AL24">
        <v>0</v>
      </c>
      <c r="AM24">
        <v>0</v>
      </c>
      <c r="AN24">
        <v>1</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M24" t="s">
        <v>252</v>
      </c>
      <c r="BN24">
        <v>0</v>
      </c>
      <c r="BS24">
        <v>27701</v>
      </c>
      <c r="BT24">
        <v>0</v>
      </c>
      <c r="BU24">
        <v>0</v>
      </c>
      <c r="BV24">
        <v>0</v>
      </c>
      <c r="BW24">
        <v>0</v>
      </c>
      <c r="BX24">
        <v>0</v>
      </c>
      <c r="BY24">
        <v>12</v>
      </c>
      <c r="BZ24">
        <v>12</v>
      </c>
      <c r="CA24">
        <v>0</v>
      </c>
      <c r="CB24">
        <v>0</v>
      </c>
      <c r="CC24">
        <v>0</v>
      </c>
      <c r="CD24">
        <v>0</v>
      </c>
      <c r="CE24">
        <v>12</v>
      </c>
      <c r="CF24">
        <v>0</v>
      </c>
      <c r="CI24">
        <v>0</v>
      </c>
      <c r="CJ24">
        <v>7</v>
      </c>
      <c r="CK24">
        <v>12</v>
      </c>
      <c r="CL24" s="1">
        <v>45819</v>
      </c>
      <c r="CM24" t="s">
        <v>314</v>
      </c>
      <c r="CO24" t="s">
        <v>33</v>
      </c>
      <c r="CQ24">
        <v>2</v>
      </c>
    </row>
    <row r="25" spans="1:95" hidden="1" x14ac:dyDescent="0.35">
      <c r="A25" t="str">
        <f>_xlfn.XLOOKUP(Table1[[#This Row],[HMIS Project ID]],'Quick HIC'!G:G,'Quick HIC'!D:D,"",0)</f>
        <v>Durham</v>
      </c>
      <c r="B25">
        <v>26</v>
      </c>
      <c r="C25" t="s">
        <v>236</v>
      </c>
      <c r="D25" t="s">
        <v>28</v>
      </c>
      <c r="E25" t="s">
        <v>237</v>
      </c>
      <c r="F25" t="s">
        <v>238</v>
      </c>
      <c r="G25">
        <v>2025</v>
      </c>
      <c r="H25" t="s">
        <v>74</v>
      </c>
      <c r="I25">
        <v>1746</v>
      </c>
      <c r="J25" t="s">
        <v>315</v>
      </c>
      <c r="L25">
        <v>20413</v>
      </c>
      <c r="M25" s="1">
        <v>45684</v>
      </c>
      <c r="N25" t="s">
        <v>37</v>
      </c>
      <c r="P25" t="s">
        <v>259</v>
      </c>
      <c r="Q25" t="s">
        <v>33</v>
      </c>
      <c r="R25" t="s">
        <v>241</v>
      </c>
      <c r="S25" s="1">
        <v>44587</v>
      </c>
      <c r="T25" t="s">
        <v>24</v>
      </c>
      <c r="U25" s="1">
        <v>44409</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1</v>
      </c>
      <c r="BH25">
        <v>0</v>
      </c>
      <c r="BI25">
        <v>0</v>
      </c>
      <c r="BJ25">
        <v>0</v>
      </c>
      <c r="BK25">
        <v>0</v>
      </c>
      <c r="BM25" t="s">
        <v>252</v>
      </c>
      <c r="BN25">
        <v>0</v>
      </c>
      <c r="BO25" t="s">
        <v>264</v>
      </c>
      <c r="BQ25" t="s">
        <v>25</v>
      </c>
      <c r="BR25" t="s">
        <v>236</v>
      </c>
      <c r="BS25">
        <v>27701</v>
      </c>
      <c r="BT25">
        <v>0</v>
      </c>
      <c r="BU25">
        <v>0</v>
      </c>
      <c r="BV25">
        <v>0</v>
      </c>
      <c r="BW25">
        <v>0</v>
      </c>
      <c r="BX25">
        <v>0</v>
      </c>
      <c r="BY25">
        <v>33</v>
      </c>
      <c r="BZ25">
        <v>0</v>
      </c>
      <c r="CA25">
        <v>0</v>
      </c>
      <c r="CB25">
        <v>0</v>
      </c>
      <c r="CC25">
        <v>0</v>
      </c>
      <c r="CD25">
        <v>0</v>
      </c>
      <c r="CE25">
        <v>33</v>
      </c>
      <c r="CF25">
        <v>0</v>
      </c>
      <c r="CI25">
        <v>0</v>
      </c>
      <c r="CJ25">
        <v>33</v>
      </c>
      <c r="CK25">
        <v>33</v>
      </c>
      <c r="CL25" s="1">
        <v>45819</v>
      </c>
      <c r="CM25" t="s">
        <v>316</v>
      </c>
      <c r="CO25" t="s">
        <v>33</v>
      </c>
      <c r="CQ25">
        <v>2</v>
      </c>
    </row>
    <row r="26" spans="1:95" hidden="1" x14ac:dyDescent="0.35">
      <c r="A26" t="str">
        <f>_xlfn.XLOOKUP(Table1[[#This Row],[HMIS Project ID]],'Quick HIC'!G:G,'Quick HIC'!D:D,"",0)</f>
        <v>Durham</v>
      </c>
      <c r="B26">
        <v>27</v>
      </c>
      <c r="C26" t="s">
        <v>236</v>
      </c>
      <c r="D26" t="s">
        <v>28</v>
      </c>
      <c r="E26" t="s">
        <v>237</v>
      </c>
      <c r="F26" t="s">
        <v>238</v>
      </c>
      <c r="G26">
        <v>2025</v>
      </c>
      <c r="H26" t="s">
        <v>74</v>
      </c>
      <c r="I26">
        <v>1746</v>
      </c>
      <c r="J26" t="s">
        <v>317</v>
      </c>
      <c r="L26">
        <v>20504</v>
      </c>
      <c r="M26" s="1">
        <v>45684</v>
      </c>
      <c r="N26" t="s">
        <v>37</v>
      </c>
      <c r="P26" t="s">
        <v>259</v>
      </c>
      <c r="Q26" t="s">
        <v>33</v>
      </c>
      <c r="R26" t="s">
        <v>241</v>
      </c>
      <c r="S26" s="1">
        <v>44951</v>
      </c>
      <c r="T26" t="s">
        <v>24</v>
      </c>
      <c r="U26" s="1">
        <v>44587</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1</v>
      </c>
      <c r="BH26">
        <v>0</v>
      </c>
      <c r="BI26">
        <v>0</v>
      </c>
      <c r="BJ26">
        <v>0</v>
      </c>
      <c r="BK26">
        <v>0</v>
      </c>
      <c r="BM26" t="s">
        <v>252</v>
      </c>
      <c r="BN26">
        <v>0</v>
      </c>
      <c r="BO26" t="s">
        <v>264</v>
      </c>
      <c r="BQ26" t="s">
        <v>25</v>
      </c>
      <c r="BR26" t="s">
        <v>236</v>
      </c>
      <c r="BS26">
        <v>27701</v>
      </c>
      <c r="BT26">
        <v>0</v>
      </c>
      <c r="BU26">
        <v>0</v>
      </c>
      <c r="BV26">
        <v>0</v>
      </c>
      <c r="BW26">
        <v>0</v>
      </c>
      <c r="BX26">
        <v>0</v>
      </c>
      <c r="BY26">
        <v>372</v>
      </c>
      <c r="BZ26">
        <v>0</v>
      </c>
      <c r="CA26">
        <v>0</v>
      </c>
      <c r="CB26">
        <v>0</v>
      </c>
      <c r="CC26">
        <v>0</v>
      </c>
      <c r="CD26">
        <v>0</v>
      </c>
      <c r="CE26">
        <v>372</v>
      </c>
      <c r="CF26">
        <v>0</v>
      </c>
      <c r="CI26">
        <v>0</v>
      </c>
      <c r="CJ26">
        <v>195</v>
      </c>
      <c r="CK26">
        <v>372</v>
      </c>
      <c r="CL26" s="1">
        <v>45819</v>
      </c>
      <c r="CM26" t="s">
        <v>318</v>
      </c>
      <c r="CO26" t="s">
        <v>33</v>
      </c>
      <c r="CQ26">
        <v>2</v>
      </c>
    </row>
    <row r="27" spans="1:95" hidden="1" x14ac:dyDescent="0.35">
      <c r="A27" t="str">
        <f>_xlfn.XLOOKUP(Table1[[#This Row],[HMIS Project ID]],'Quick HIC'!G:G,'Quick HIC'!D:D,"",0)</f>
        <v>Durham</v>
      </c>
      <c r="B27">
        <v>28</v>
      </c>
      <c r="C27" t="s">
        <v>236</v>
      </c>
      <c r="D27" t="s">
        <v>28</v>
      </c>
      <c r="E27" t="s">
        <v>237</v>
      </c>
      <c r="F27" t="s">
        <v>238</v>
      </c>
      <c r="G27">
        <v>2025</v>
      </c>
      <c r="H27" t="s">
        <v>80</v>
      </c>
      <c r="I27">
        <v>20517</v>
      </c>
      <c r="J27" t="s">
        <v>319</v>
      </c>
      <c r="L27">
        <v>20518</v>
      </c>
      <c r="M27" s="1">
        <v>45684</v>
      </c>
      <c r="N27" t="s">
        <v>39</v>
      </c>
      <c r="P27" t="s">
        <v>240</v>
      </c>
      <c r="Q27" t="s">
        <v>34</v>
      </c>
      <c r="R27" t="s">
        <v>241</v>
      </c>
      <c r="S27" s="1">
        <v>45684</v>
      </c>
      <c r="T27" t="s">
        <v>42</v>
      </c>
      <c r="U27" s="1">
        <v>44835</v>
      </c>
      <c r="W27">
        <v>0</v>
      </c>
      <c r="X27">
        <v>0</v>
      </c>
      <c r="Y27">
        <v>0</v>
      </c>
      <c r="Z27">
        <v>0</v>
      </c>
      <c r="AA27">
        <v>0</v>
      </c>
      <c r="AB27">
        <v>0</v>
      </c>
      <c r="AC27">
        <v>0</v>
      </c>
      <c r="AD27">
        <v>1</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M27" t="s">
        <v>252</v>
      </c>
      <c r="BN27">
        <v>0</v>
      </c>
      <c r="BO27" t="s">
        <v>320</v>
      </c>
      <c r="BQ27" t="s">
        <v>25</v>
      </c>
      <c r="BR27" t="s">
        <v>236</v>
      </c>
      <c r="BS27">
        <v>27704</v>
      </c>
      <c r="BT27">
        <v>0</v>
      </c>
      <c r="BU27">
        <v>0</v>
      </c>
      <c r="BV27">
        <v>0</v>
      </c>
      <c r="BW27">
        <v>0</v>
      </c>
      <c r="BX27">
        <v>0</v>
      </c>
      <c r="BY27">
        <v>11</v>
      </c>
      <c r="BZ27">
        <v>0</v>
      </c>
      <c r="CA27">
        <v>0</v>
      </c>
      <c r="CB27">
        <v>0</v>
      </c>
      <c r="CC27">
        <v>0</v>
      </c>
      <c r="CD27">
        <v>0</v>
      </c>
      <c r="CE27">
        <v>11</v>
      </c>
      <c r="CF27">
        <v>0</v>
      </c>
      <c r="CI27">
        <v>0</v>
      </c>
      <c r="CJ27">
        <v>11</v>
      </c>
      <c r="CK27">
        <v>11</v>
      </c>
      <c r="CL27" s="1">
        <v>45819</v>
      </c>
      <c r="CM27" t="s">
        <v>321</v>
      </c>
      <c r="CO27" t="s">
        <v>33</v>
      </c>
      <c r="CQ27">
        <v>2</v>
      </c>
    </row>
    <row r="28" spans="1:95" hidden="1" x14ac:dyDescent="0.35">
      <c r="A28" t="str">
        <f>_xlfn.XLOOKUP(Table1[[#This Row],[HMIS Project ID]],'Quick HIC'!G:G,'Quick HIC'!D:D,"",0)</f>
        <v>Durham</v>
      </c>
      <c r="B28">
        <v>32</v>
      </c>
      <c r="C28" t="s">
        <v>236</v>
      </c>
      <c r="D28" t="s">
        <v>28</v>
      </c>
      <c r="E28" t="s">
        <v>237</v>
      </c>
      <c r="F28" t="s">
        <v>238</v>
      </c>
      <c r="G28">
        <v>2025</v>
      </c>
      <c r="H28" t="s">
        <v>78</v>
      </c>
      <c r="I28">
        <v>5237</v>
      </c>
      <c r="J28" t="s">
        <v>322</v>
      </c>
      <c r="L28">
        <v>20572</v>
      </c>
      <c r="M28" s="1">
        <v>45684</v>
      </c>
      <c r="N28" t="s">
        <v>36</v>
      </c>
      <c r="O28" t="s">
        <v>258</v>
      </c>
      <c r="P28" t="s">
        <v>259</v>
      </c>
      <c r="Q28" t="s">
        <v>33</v>
      </c>
      <c r="R28" t="s">
        <v>241</v>
      </c>
      <c r="S28" s="1">
        <v>45317</v>
      </c>
      <c r="T28" t="s">
        <v>24</v>
      </c>
      <c r="U28" s="1">
        <v>44951</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1</v>
      </c>
      <c r="BL28" t="s">
        <v>323</v>
      </c>
      <c r="BM28" t="s">
        <v>249</v>
      </c>
      <c r="BN28">
        <v>0</v>
      </c>
      <c r="BO28" t="s">
        <v>324</v>
      </c>
      <c r="BQ28" t="s">
        <v>25</v>
      </c>
      <c r="BR28" t="s">
        <v>236</v>
      </c>
      <c r="BS28">
        <v>27701</v>
      </c>
      <c r="BT28">
        <v>0</v>
      </c>
      <c r="BU28">
        <v>0</v>
      </c>
      <c r="BV28">
        <v>0</v>
      </c>
      <c r="BW28">
        <v>0</v>
      </c>
      <c r="BX28">
        <v>0</v>
      </c>
      <c r="BY28">
        <v>0</v>
      </c>
      <c r="BZ28">
        <v>0</v>
      </c>
      <c r="CA28">
        <v>0</v>
      </c>
      <c r="CB28">
        <v>0</v>
      </c>
      <c r="CC28">
        <v>0</v>
      </c>
      <c r="CD28">
        <v>0</v>
      </c>
      <c r="CE28">
        <v>0</v>
      </c>
      <c r="CF28">
        <v>0</v>
      </c>
      <c r="CI28">
        <v>3</v>
      </c>
      <c r="CJ28">
        <v>3</v>
      </c>
      <c r="CK28">
        <v>3</v>
      </c>
      <c r="CL28" s="1">
        <v>45819</v>
      </c>
      <c r="CM28" t="s">
        <v>325</v>
      </c>
      <c r="CO28" t="s">
        <v>33</v>
      </c>
      <c r="CQ28">
        <v>2</v>
      </c>
    </row>
    <row r="29" spans="1:95" hidden="1" x14ac:dyDescent="0.35">
      <c r="A29" t="str">
        <f>_xlfn.XLOOKUP(Table1[[#This Row],[HMIS Project ID]],'Quick HIC'!G:G,'Quick HIC'!D:D,"",0)</f>
        <v>Durham</v>
      </c>
      <c r="B29">
        <v>33</v>
      </c>
      <c r="C29" t="s">
        <v>236</v>
      </c>
      <c r="D29" t="s">
        <v>28</v>
      </c>
      <c r="E29" t="s">
        <v>237</v>
      </c>
      <c r="F29" t="s">
        <v>238</v>
      </c>
      <c r="G29">
        <v>2025</v>
      </c>
      <c r="H29" t="s">
        <v>84</v>
      </c>
      <c r="I29">
        <v>4581</v>
      </c>
      <c r="J29" t="s">
        <v>326</v>
      </c>
      <c r="L29">
        <v>20722</v>
      </c>
      <c r="M29" s="1">
        <v>45684</v>
      </c>
      <c r="N29" t="s">
        <v>37</v>
      </c>
      <c r="P29" t="s">
        <v>240</v>
      </c>
      <c r="Q29" t="s">
        <v>34</v>
      </c>
      <c r="R29" t="s">
        <v>241</v>
      </c>
      <c r="S29" s="1">
        <v>45684</v>
      </c>
      <c r="T29" t="s">
        <v>24</v>
      </c>
      <c r="U29" s="1">
        <v>45200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1</v>
      </c>
      <c r="BL29" t="s">
        <v>327</v>
      </c>
      <c r="BM29" t="s">
        <v>249</v>
      </c>
      <c r="BN29">
        <v>0</v>
      </c>
      <c r="BO29" t="s">
        <v>328</v>
      </c>
      <c r="BQ29" t="s">
        <v>25</v>
      </c>
      <c r="BR29" t="s">
        <v>236</v>
      </c>
      <c r="BS29">
        <v>27704</v>
      </c>
      <c r="BT29">
        <v>0</v>
      </c>
      <c r="BU29">
        <v>0</v>
      </c>
      <c r="BV29">
        <v>0</v>
      </c>
      <c r="BW29">
        <v>0</v>
      </c>
      <c r="BX29">
        <v>0</v>
      </c>
      <c r="BY29">
        <v>24</v>
      </c>
      <c r="BZ29">
        <v>24</v>
      </c>
      <c r="CA29">
        <v>0</v>
      </c>
      <c r="CB29">
        <v>0</v>
      </c>
      <c r="CC29">
        <v>0</v>
      </c>
      <c r="CD29">
        <v>0</v>
      </c>
      <c r="CE29">
        <v>24</v>
      </c>
      <c r="CF29">
        <v>0</v>
      </c>
      <c r="CI29">
        <v>0</v>
      </c>
      <c r="CJ29">
        <v>18</v>
      </c>
      <c r="CK29">
        <v>24</v>
      </c>
      <c r="CL29" s="1">
        <v>45819</v>
      </c>
      <c r="CO29" t="s">
        <v>33</v>
      </c>
      <c r="CQ29">
        <v>2</v>
      </c>
    </row>
    <row r="30" spans="1:95" hidden="1" x14ac:dyDescent="0.35">
      <c r="A30" t="str">
        <f>_xlfn.XLOOKUP(Table1[[#This Row],[HMIS Project ID]],'Quick HIC'!G:G,'Quick HIC'!D:D,"",0)</f>
        <v>Durham</v>
      </c>
      <c r="B30">
        <v>34</v>
      </c>
      <c r="C30" t="s">
        <v>236</v>
      </c>
      <c r="D30" t="s">
        <v>28</v>
      </c>
      <c r="E30" t="s">
        <v>237</v>
      </c>
      <c r="F30" t="s">
        <v>238</v>
      </c>
      <c r="G30">
        <v>2025</v>
      </c>
      <c r="H30" t="s">
        <v>75</v>
      </c>
      <c r="I30">
        <v>7070</v>
      </c>
      <c r="J30" t="s">
        <v>329</v>
      </c>
      <c r="L30">
        <v>20754</v>
      </c>
      <c r="M30" s="1">
        <v>45684</v>
      </c>
      <c r="N30" t="s">
        <v>39</v>
      </c>
      <c r="P30" t="s">
        <v>240</v>
      </c>
      <c r="Q30" t="s">
        <v>34</v>
      </c>
      <c r="R30" t="s">
        <v>241</v>
      </c>
      <c r="S30" s="1">
        <v>45684</v>
      </c>
      <c r="T30" t="s">
        <v>42</v>
      </c>
      <c r="U30" s="1">
        <v>45261</v>
      </c>
      <c r="W30">
        <v>0</v>
      </c>
      <c r="X30">
        <v>0</v>
      </c>
      <c r="Y30">
        <v>0</v>
      </c>
      <c r="Z30">
        <v>0</v>
      </c>
      <c r="AA30">
        <v>0</v>
      </c>
      <c r="AB30">
        <v>0</v>
      </c>
      <c r="AC30">
        <v>0</v>
      </c>
      <c r="AD30">
        <v>1</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M30" t="s">
        <v>252</v>
      </c>
      <c r="BN30">
        <v>0</v>
      </c>
      <c r="BO30" t="s">
        <v>298</v>
      </c>
      <c r="BQ30" t="s">
        <v>25</v>
      </c>
      <c r="BR30" t="s">
        <v>236</v>
      </c>
      <c r="BS30">
        <v>27704</v>
      </c>
      <c r="BT30">
        <v>48</v>
      </c>
      <c r="BU30">
        <v>12</v>
      </c>
      <c r="BV30">
        <v>0</v>
      </c>
      <c r="BW30">
        <v>0</v>
      </c>
      <c r="BX30">
        <v>0</v>
      </c>
      <c r="BY30">
        <v>5</v>
      </c>
      <c r="BZ30">
        <v>0</v>
      </c>
      <c r="CA30">
        <v>0</v>
      </c>
      <c r="CB30">
        <v>0</v>
      </c>
      <c r="CC30">
        <v>0</v>
      </c>
      <c r="CD30">
        <v>0</v>
      </c>
      <c r="CE30">
        <v>53</v>
      </c>
      <c r="CF30">
        <v>0</v>
      </c>
      <c r="CI30">
        <v>0</v>
      </c>
      <c r="CJ30">
        <v>53</v>
      </c>
      <c r="CK30">
        <v>53</v>
      </c>
      <c r="CL30" s="1">
        <v>45819</v>
      </c>
      <c r="CM30" t="s">
        <v>330</v>
      </c>
      <c r="CO30" t="s">
        <v>33</v>
      </c>
      <c r="CQ30">
        <v>2</v>
      </c>
    </row>
    <row r="31" spans="1:95" hidden="1" x14ac:dyDescent="0.35">
      <c r="A31" t="str">
        <f>_xlfn.XLOOKUP(Table1[[#This Row],[HMIS Project ID]],'Quick HIC'!G:G,'Quick HIC'!D:D,"",0)</f>
        <v>Durham</v>
      </c>
      <c r="B31">
        <v>35</v>
      </c>
      <c r="C31" t="s">
        <v>236</v>
      </c>
      <c r="D31" t="s">
        <v>28</v>
      </c>
      <c r="E31" t="s">
        <v>237</v>
      </c>
      <c r="F31" t="s">
        <v>238</v>
      </c>
      <c r="G31">
        <v>2025</v>
      </c>
      <c r="H31" t="s">
        <v>76</v>
      </c>
      <c r="I31">
        <v>20777</v>
      </c>
      <c r="J31" t="s">
        <v>331</v>
      </c>
      <c r="L31">
        <v>20932</v>
      </c>
      <c r="M31" s="1">
        <v>45684</v>
      </c>
      <c r="N31" t="s">
        <v>39</v>
      </c>
      <c r="P31" t="s">
        <v>259</v>
      </c>
      <c r="Q31" t="s">
        <v>34</v>
      </c>
      <c r="R31" t="s">
        <v>241</v>
      </c>
      <c r="S31" s="1">
        <v>45658</v>
      </c>
      <c r="T31" t="s">
        <v>24</v>
      </c>
      <c r="U31" s="1">
        <v>45658</v>
      </c>
      <c r="W31">
        <v>0</v>
      </c>
      <c r="X31">
        <v>1</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M31" t="s">
        <v>252</v>
      </c>
      <c r="BN31">
        <v>0</v>
      </c>
      <c r="BO31" t="s">
        <v>243</v>
      </c>
      <c r="BQ31" t="s">
        <v>25</v>
      </c>
      <c r="BR31" t="s">
        <v>236</v>
      </c>
      <c r="BS31">
        <v>27701</v>
      </c>
      <c r="BT31">
        <v>0</v>
      </c>
      <c r="BU31">
        <v>0</v>
      </c>
      <c r="BV31">
        <v>0</v>
      </c>
      <c r="BW31">
        <v>0</v>
      </c>
      <c r="BX31">
        <v>0</v>
      </c>
      <c r="BY31">
        <v>0</v>
      </c>
      <c r="BZ31">
        <v>0</v>
      </c>
      <c r="CA31">
        <v>0</v>
      </c>
      <c r="CB31">
        <v>0</v>
      </c>
      <c r="CC31">
        <v>0</v>
      </c>
      <c r="CD31">
        <v>0</v>
      </c>
      <c r="CE31">
        <v>0</v>
      </c>
      <c r="CF31">
        <v>0</v>
      </c>
      <c r="CI31">
        <v>0</v>
      </c>
      <c r="CJ31">
        <v>0</v>
      </c>
      <c r="CK31">
        <v>0</v>
      </c>
      <c r="CL31" s="1">
        <v>45819</v>
      </c>
      <c r="CM31" t="s">
        <v>332</v>
      </c>
      <c r="CO31" t="s">
        <v>33</v>
      </c>
      <c r="CQ31">
        <v>2</v>
      </c>
    </row>
    <row r="32" spans="1:95" hidden="1" x14ac:dyDescent="0.35">
      <c r="A32">
        <f>_xlfn.XLOOKUP(Table1[[#This Row],[HMIS Project ID]],'Quick HIC'!G:G,'Quick HIC'!D:D,"",0)</f>
        <v>0</v>
      </c>
      <c r="B32">
        <v>1</v>
      </c>
      <c r="C32" t="s">
        <v>236</v>
      </c>
      <c r="D32" t="s">
        <v>41</v>
      </c>
      <c r="E32" t="s">
        <v>333</v>
      </c>
      <c r="F32" t="s">
        <v>238</v>
      </c>
      <c r="G32">
        <v>2025</v>
      </c>
      <c r="H32" t="s">
        <v>334</v>
      </c>
      <c r="I32">
        <v>275</v>
      </c>
      <c r="J32" t="s">
        <v>335</v>
      </c>
      <c r="L32">
        <v>298</v>
      </c>
      <c r="M32" s="1">
        <v>45686</v>
      </c>
      <c r="N32" t="s">
        <v>36</v>
      </c>
      <c r="O32" t="s">
        <v>258</v>
      </c>
      <c r="P32" t="s">
        <v>336</v>
      </c>
      <c r="Q32" t="s">
        <v>34</v>
      </c>
      <c r="R32" t="s">
        <v>241</v>
      </c>
      <c r="S32" s="1">
        <v>44951</v>
      </c>
      <c r="T32" t="s">
        <v>24</v>
      </c>
      <c r="U32" s="1">
        <v>38841</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1</v>
      </c>
      <c r="BM32" t="s">
        <v>249</v>
      </c>
      <c r="BN32">
        <v>0</v>
      </c>
      <c r="BO32" t="s">
        <v>337</v>
      </c>
      <c r="BQ32" t="s">
        <v>338</v>
      </c>
      <c r="BR32" t="s">
        <v>236</v>
      </c>
      <c r="BS32">
        <v>27834</v>
      </c>
      <c r="BT32">
        <v>16</v>
      </c>
      <c r="BU32">
        <v>4</v>
      </c>
      <c r="BV32">
        <v>0</v>
      </c>
      <c r="BW32">
        <v>0</v>
      </c>
      <c r="BX32">
        <v>0</v>
      </c>
      <c r="BY32">
        <v>82</v>
      </c>
      <c r="BZ32">
        <v>0</v>
      </c>
      <c r="CA32">
        <v>0</v>
      </c>
      <c r="CB32">
        <v>0</v>
      </c>
      <c r="CC32">
        <v>0</v>
      </c>
      <c r="CD32">
        <v>0</v>
      </c>
      <c r="CE32">
        <v>98</v>
      </c>
      <c r="CF32">
        <v>0</v>
      </c>
      <c r="CI32">
        <v>0</v>
      </c>
      <c r="CJ32">
        <v>71</v>
      </c>
      <c r="CK32">
        <v>98</v>
      </c>
      <c r="CL32" s="1">
        <v>45821</v>
      </c>
      <c r="CO32" t="s">
        <v>33</v>
      </c>
      <c r="CQ32">
        <v>2</v>
      </c>
    </row>
    <row r="33" spans="1:95" hidden="1" x14ac:dyDescent="0.35">
      <c r="A33" t="str">
        <f>_xlfn.XLOOKUP(Table1[[#This Row],[HMIS Project ID]],'Quick HIC'!G:G,'Quick HIC'!D:D,"",0)</f>
        <v>Wilson</v>
      </c>
      <c r="B33">
        <v>2</v>
      </c>
      <c r="C33" t="s">
        <v>236</v>
      </c>
      <c r="D33" t="s">
        <v>41</v>
      </c>
      <c r="E33" t="s">
        <v>333</v>
      </c>
      <c r="F33" t="s">
        <v>238</v>
      </c>
      <c r="G33">
        <v>2025</v>
      </c>
      <c r="H33" t="s">
        <v>339</v>
      </c>
      <c r="I33">
        <v>547</v>
      </c>
      <c r="J33" t="s">
        <v>340</v>
      </c>
      <c r="L33">
        <v>548</v>
      </c>
      <c r="M33" s="1">
        <v>45686</v>
      </c>
      <c r="N33" t="s">
        <v>36</v>
      </c>
      <c r="O33" t="s">
        <v>258</v>
      </c>
      <c r="P33" t="s">
        <v>341</v>
      </c>
      <c r="Q33" t="s">
        <v>32</v>
      </c>
      <c r="R33" t="s">
        <v>241</v>
      </c>
      <c r="S33" s="1">
        <v>45322</v>
      </c>
      <c r="T33" t="s">
        <v>42</v>
      </c>
      <c r="U33" s="1">
        <v>38849</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1</v>
      </c>
      <c r="BM33" t="s">
        <v>249</v>
      </c>
      <c r="BN33" t="s">
        <v>260</v>
      </c>
      <c r="BQ33" t="s">
        <v>113</v>
      </c>
      <c r="BR33" t="s">
        <v>236</v>
      </c>
      <c r="BS33">
        <v>27894</v>
      </c>
      <c r="BT33">
        <v>11</v>
      </c>
      <c r="BU33">
        <v>3</v>
      </c>
      <c r="BV33">
        <v>0</v>
      </c>
      <c r="BW33">
        <v>0</v>
      </c>
      <c r="BX33">
        <v>0</v>
      </c>
      <c r="BY33">
        <v>8</v>
      </c>
      <c r="BZ33">
        <v>0</v>
      </c>
      <c r="CA33">
        <v>0</v>
      </c>
      <c r="CB33">
        <v>0</v>
      </c>
      <c r="CC33">
        <v>0</v>
      </c>
      <c r="CD33">
        <v>0</v>
      </c>
      <c r="CE33">
        <v>19</v>
      </c>
      <c r="CF33">
        <v>0</v>
      </c>
      <c r="CI33">
        <v>0</v>
      </c>
      <c r="CJ33">
        <v>0</v>
      </c>
      <c r="CK33">
        <v>19</v>
      </c>
      <c r="CL33" s="1">
        <v>45821</v>
      </c>
      <c r="CO33" t="s">
        <v>33</v>
      </c>
      <c r="CQ33">
        <v>2</v>
      </c>
    </row>
    <row r="34" spans="1:95" hidden="1" x14ac:dyDescent="0.35">
      <c r="A34">
        <f>_xlfn.XLOOKUP(Table1[[#This Row],[HMIS Project ID]],'Quick HIC'!G:G,'Quick HIC'!D:D,"",0)</f>
        <v>0</v>
      </c>
      <c r="B34">
        <v>3</v>
      </c>
      <c r="C34" t="s">
        <v>236</v>
      </c>
      <c r="D34" t="s">
        <v>41</v>
      </c>
      <c r="E34" t="s">
        <v>333</v>
      </c>
      <c r="F34" t="s">
        <v>238</v>
      </c>
      <c r="G34">
        <v>2025</v>
      </c>
      <c r="H34" t="s">
        <v>342</v>
      </c>
      <c r="I34">
        <v>666</v>
      </c>
      <c r="J34" t="s">
        <v>343</v>
      </c>
      <c r="L34">
        <v>667</v>
      </c>
      <c r="M34" s="1">
        <v>45686</v>
      </c>
      <c r="N34" t="s">
        <v>36</v>
      </c>
      <c r="O34" t="s">
        <v>258</v>
      </c>
      <c r="P34" t="s">
        <v>344</v>
      </c>
      <c r="Q34" t="s">
        <v>34</v>
      </c>
      <c r="R34" t="s">
        <v>241</v>
      </c>
      <c r="S34" s="1">
        <v>44951</v>
      </c>
      <c r="T34" t="s">
        <v>24</v>
      </c>
      <c r="U34" s="1">
        <v>38855</v>
      </c>
      <c r="W34">
        <v>1</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M34" t="s">
        <v>249</v>
      </c>
      <c r="BN34">
        <v>0</v>
      </c>
      <c r="BO34" t="s">
        <v>345</v>
      </c>
      <c r="BQ34" t="s">
        <v>346</v>
      </c>
      <c r="BR34" t="s">
        <v>236</v>
      </c>
      <c r="BS34">
        <v>28621</v>
      </c>
      <c r="BT34">
        <v>12</v>
      </c>
      <c r="BU34">
        <v>4</v>
      </c>
      <c r="BV34">
        <v>0</v>
      </c>
      <c r="BW34">
        <v>0</v>
      </c>
      <c r="BX34">
        <v>0</v>
      </c>
      <c r="BY34">
        <v>8</v>
      </c>
      <c r="BZ34">
        <v>0</v>
      </c>
      <c r="CA34">
        <v>0</v>
      </c>
      <c r="CB34">
        <v>0</v>
      </c>
      <c r="CC34">
        <v>0</v>
      </c>
      <c r="CD34">
        <v>0</v>
      </c>
      <c r="CE34">
        <v>20</v>
      </c>
      <c r="CF34">
        <v>0</v>
      </c>
      <c r="CI34">
        <v>0</v>
      </c>
      <c r="CJ34">
        <v>17</v>
      </c>
      <c r="CK34">
        <v>20</v>
      </c>
      <c r="CL34" s="1">
        <v>45821</v>
      </c>
      <c r="CO34" t="s">
        <v>33</v>
      </c>
      <c r="CQ34">
        <v>2</v>
      </c>
    </row>
    <row r="35" spans="1:95" hidden="1" x14ac:dyDescent="0.35">
      <c r="A35" t="str">
        <f>_xlfn.XLOOKUP(Table1[[#This Row],[HMIS Project ID]],'Quick HIC'!G:G,'Quick HIC'!D:D,"",0)</f>
        <v>Craven</v>
      </c>
      <c r="B35">
        <v>4</v>
      </c>
      <c r="C35" t="s">
        <v>236</v>
      </c>
      <c r="D35" t="s">
        <v>41</v>
      </c>
      <c r="E35" t="s">
        <v>333</v>
      </c>
      <c r="F35" t="s">
        <v>238</v>
      </c>
      <c r="G35">
        <v>2025</v>
      </c>
      <c r="H35" t="s">
        <v>347</v>
      </c>
      <c r="I35">
        <v>868</v>
      </c>
      <c r="J35" t="s">
        <v>348</v>
      </c>
      <c r="L35">
        <v>869</v>
      </c>
      <c r="M35" s="1">
        <v>45686</v>
      </c>
      <c r="N35" t="s">
        <v>36</v>
      </c>
      <c r="O35" t="s">
        <v>258</v>
      </c>
      <c r="P35" t="s">
        <v>349</v>
      </c>
      <c r="Q35" t="s">
        <v>33</v>
      </c>
      <c r="R35" t="s">
        <v>241</v>
      </c>
      <c r="S35" s="1">
        <v>44587</v>
      </c>
      <c r="T35" t="s">
        <v>24</v>
      </c>
      <c r="U35" s="1">
        <v>38873</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1</v>
      </c>
      <c r="BM35" t="s">
        <v>249</v>
      </c>
      <c r="BN35">
        <v>0</v>
      </c>
      <c r="BO35" t="s">
        <v>350</v>
      </c>
      <c r="BQ35" t="s">
        <v>351</v>
      </c>
      <c r="BR35" t="s">
        <v>236</v>
      </c>
      <c r="BS35">
        <v>28560</v>
      </c>
      <c r="BT35">
        <v>14</v>
      </c>
      <c r="BU35">
        <v>4</v>
      </c>
      <c r="BV35">
        <v>0</v>
      </c>
      <c r="BW35">
        <v>0</v>
      </c>
      <c r="BX35">
        <v>0</v>
      </c>
      <c r="BY35">
        <v>25</v>
      </c>
      <c r="BZ35">
        <v>5</v>
      </c>
      <c r="CA35">
        <v>0</v>
      </c>
      <c r="CB35">
        <v>0</v>
      </c>
      <c r="CC35">
        <v>0</v>
      </c>
      <c r="CD35">
        <v>0</v>
      </c>
      <c r="CE35">
        <v>39</v>
      </c>
      <c r="CF35">
        <v>0</v>
      </c>
      <c r="CI35">
        <v>0</v>
      </c>
      <c r="CJ35">
        <v>29</v>
      </c>
      <c r="CK35">
        <v>39</v>
      </c>
      <c r="CL35" s="1">
        <v>45821</v>
      </c>
      <c r="CO35" t="s">
        <v>33</v>
      </c>
      <c r="CQ35">
        <v>2</v>
      </c>
    </row>
    <row r="36" spans="1:95" hidden="1" x14ac:dyDescent="0.35">
      <c r="A36">
        <f>_xlfn.XLOOKUP(Table1[[#This Row],[HMIS Project ID]],'Quick HIC'!G:G,'Quick HIC'!D:D,"",0)</f>
        <v>0</v>
      </c>
      <c r="B36">
        <v>5</v>
      </c>
      <c r="C36" t="s">
        <v>236</v>
      </c>
      <c r="D36" t="s">
        <v>41</v>
      </c>
      <c r="E36" t="s">
        <v>333</v>
      </c>
      <c r="F36" t="s">
        <v>238</v>
      </c>
      <c r="G36">
        <v>2025</v>
      </c>
      <c r="H36" t="s">
        <v>352</v>
      </c>
      <c r="I36">
        <v>1045</v>
      </c>
      <c r="J36" t="s">
        <v>353</v>
      </c>
      <c r="L36">
        <v>1049</v>
      </c>
      <c r="M36" s="1">
        <v>45686</v>
      </c>
      <c r="N36" t="s">
        <v>36</v>
      </c>
      <c r="O36" t="s">
        <v>258</v>
      </c>
      <c r="P36" t="s">
        <v>354</v>
      </c>
      <c r="Q36" t="s">
        <v>34</v>
      </c>
      <c r="R36" t="s">
        <v>241</v>
      </c>
      <c r="S36" s="1">
        <v>44587</v>
      </c>
      <c r="T36" t="s">
        <v>24</v>
      </c>
      <c r="U36" s="1">
        <v>40179</v>
      </c>
      <c r="W36">
        <v>1</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1</v>
      </c>
      <c r="BM36" t="s">
        <v>249</v>
      </c>
      <c r="BN36">
        <v>0</v>
      </c>
      <c r="BO36" t="s">
        <v>355</v>
      </c>
      <c r="BQ36" t="s">
        <v>356</v>
      </c>
      <c r="BR36" t="s">
        <v>236</v>
      </c>
      <c r="BS36">
        <v>28144</v>
      </c>
      <c r="BT36">
        <v>14</v>
      </c>
      <c r="BU36">
        <v>4</v>
      </c>
      <c r="BV36">
        <v>0</v>
      </c>
      <c r="BW36">
        <v>0</v>
      </c>
      <c r="BX36">
        <v>0</v>
      </c>
      <c r="BY36">
        <v>89</v>
      </c>
      <c r="BZ36">
        <v>0</v>
      </c>
      <c r="CA36">
        <v>0</v>
      </c>
      <c r="CB36">
        <v>0</v>
      </c>
      <c r="CC36">
        <v>0</v>
      </c>
      <c r="CD36">
        <v>0</v>
      </c>
      <c r="CE36">
        <v>103</v>
      </c>
      <c r="CF36">
        <v>0</v>
      </c>
      <c r="CI36">
        <v>0</v>
      </c>
      <c r="CJ36">
        <v>70</v>
      </c>
      <c r="CK36">
        <v>103</v>
      </c>
      <c r="CL36" s="1">
        <v>45821</v>
      </c>
      <c r="CO36" t="s">
        <v>33</v>
      </c>
      <c r="CQ36">
        <v>2</v>
      </c>
    </row>
    <row r="37" spans="1:95" hidden="1" x14ac:dyDescent="0.35">
      <c r="A37">
        <f>_xlfn.XLOOKUP(Table1[[#This Row],[HMIS Project ID]],'Quick HIC'!G:G,'Quick HIC'!D:D,"",0)</f>
        <v>0</v>
      </c>
      <c r="B37">
        <v>6</v>
      </c>
      <c r="C37" t="s">
        <v>236</v>
      </c>
      <c r="D37" t="s">
        <v>41</v>
      </c>
      <c r="E37" t="s">
        <v>333</v>
      </c>
      <c r="F37" t="s">
        <v>238</v>
      </c>
      <c r="G37">
        <v>2025</v>
      </c>
      <c r="H37" t="s">
        <v>357</v>
      </c>
      <c r="I37">
        <v>1148</v>
      </c>
      <c r="J37" t="s">
        <v>358</v>
      </c>
      <c r="L37">
        <v>1153</v>
      </c>
      <c r="M37" s="1">
        <v>45686</v>
      </c>
      <c r="N37" t="s">
        <v>36</v>
      </c>
      <c r="O37" t="s">
        <v>258</v>
      </c>
      <c r="P37" t="s">
        <v>359</v>
      </c>
      <c r="Q37" t="s">
        <v>34</v>
      </c>
      <c r="R37" t="s">
        <v>241</v>
      </c>
      <c r="S37" s="1">
        <v>44409</v>
      </c>
      <c r="T37" t="s">
        <v>24</v>
      </c>
      <c r="U37" s="1">
        <v>40179</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1</v>
      </c>
      <c r="BM37" t="s">
        <v>249</v>
      </c>
      <c r="BN37">
        <v>0</v>
      </c>
      <c r="BO37" t="s">
        <v>360</v>
      </c>
      <c r="BQ37" t="s">
        <v>361</v>
      </c>
      <c r="BR37" t="s">
        <v>236</v>
      </c>
      <c r="BS37">
        <v>27804</v>
      </c>
      <c r="BT37">
        <v>0</v>
      </c>
      <c r="BU37">
        <v>0</v>
      </c>
      <c r="BV37">
        <v>0</v>
      </c>
      <c r="BW37">
        <v>0</v>
      </c>
      <c r="BX37">
        <v>0</v>
      </c>
      <c r="BY37">
        <v>60</v>
      </c>
      <c r="BZ37">
        <v>0</v>
      </c>
      <c r="CA37">
        <v>0</v>
      </c>
      <c r="CB37">
        <v>0</v>
      </c>
      <c r="CC37">
        <v>0</v>
      </c>
      <c r="CD37">
        <v>0</v>
      </c>
      <c r="CE37">
        <v>60</v>
      </c>
      <c r="CF37">
        <v>0</v>
      </c>
      <c r="CI37">
        <v>0</v>
      </c>
      <c r="CJ37">
        <v>47</v>
      </c>
      <c r="CK37">
        <v>60</v>
      </c>
      <c r="CL37" s="1">
        <v>45821</v>
      </c>
      <c r="CO37" t="s">
        <v>33</v>
      </c>
      <c r="CQ37">
        <v>2</v>
      </c>
    </row>
    <row r="38" spans="1:95" hidden="1" x14ac:dyDescent="0.35">
      <c r="A38">
        <f>_xlfn.XLOOKUP(Table1[[#This Row],[HMIS Project ID]],'Quick HIC'!G:G,'Quick HIC'!D:D,"",0)</f>
        <v>0</v>
      </c>
      <c r="B38">
        <v>7</v>
      </c>
      <c r="C38" t="s">
        <v>236</v>
      </c>
      <c r="D38" t="s">
        <v>41</v>
      </c>
      <c r="E38" t="s">
        <v>333</v>
      </c>
      <c r="F38" t="s">
        <v>238</v>
      </c>
      <c r="G38">
        <v>2025</v>
      </c>
      <c r="H38" t="s">
        <v>357</v>
      </c>
      <c r="I38">
        <v>1148</v>
      </c>
      <c r="J38" t="s">
        <v>362</v>
      </c>
      <c r="L38">
        <v>1154</v>
      </c>
      <c r="M38" s="1">
        <v>45686</v>
      </c>
      <c r="N38" t="s">
        <v>40</v>
      </c>
      <c r="P38" t="s">
        <v>359</v>
      </c>
      <c r="Q38" t="s">
        <v>34</v>
      </c>
      <c r="R38" t="s">
        <v>241</v>
      </c>
      <c r="S38" s="1">
        <v>42032</v>
      </c>
      <c r="T38" t="s">
        <v>24</v>
      </c>
      <c r="U38" s="1">
        <v>40179</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1</v>
      </c>
      <c r="BM38" t="s">
        <v>249</v>
      </c>
      <c r="BN38">
        <v>0</v>
      </c>
      <c r="BO38" t="s">
        <v>363</v>
      </c>
      <c r="BQ38" t="s">
        <v>361</v>
      </c>
      <c r="BR38" t="s">
        <v>236</v>
      </c>
      <c r="BS38">
        <v>27801</v>
      </c>
      <c r="BT38">
        <v>60</v>
      </c>
      <c r="BU38">
        <v>12</v>
      </c>
      <c r="BV38">
        <v>0</v>
      </c>
      <c r="BW38">
        <v>0</v>
      </c>
      <c r="BX38">
        <v>0</v>
      </c>
      <c r="BY38">
        <v>0</v>
      </c>
      <c r="BZ38">
        <v>0</v>
      </c>
      <c r="CA38">
        <v>0</v>
      </c>
      <c r="CB38">
        <v>0</v>
      </c>
      <c r="CC38">
        <v>0</v>
      </c>
      <c r="CD38">
        <v>0</v>
      </c>
      <c r="CE38">
        <v>60</v>
      </c>
      <c r="CF38">
        <v>0</v>
      </c>
      <c r="CI38">
        <v>0</v>
      </c>
      <c r="CJ38">
        <v>33</v>
      </c>
      <c r="CK38">
        <v>60</v>
      </c>
      <c r="CL38" s="1">
        <v>45821</v>
      </c>
      <c r="CO38" t="s">
        <v>33</v>
      </c>
      <c r="CQ38">
        <v>2</v>
      </c>
    </row>
    <row r="39" spans="1:95" hidden="1" x14ac:dyDescent="0.35">
      <c r="A39">
        <f>_xlfn.XLOOKUP(Table1[[#This Row],[HMIS Project ID]],'Quick HIC'!G:G,'Quick HIC'!D:D,"",0)</f>
        <v>0</v>
      </c>
      <c r="B39">
        <v>8</v>
      </c>
      <c r="C39" t="s">
        <v>236</v>
      </c>
      <c r="D39" t="s">
        <v>41</v>
      </c>
      <c r="E39" t="s">
        <v>333</v>
      </c>
      <c r="F39" t="s">
        <v>238</v>
      </c>
      <c r="G39">
        <v>2025</v>
      </c>
      <c r="H39" t="s">
        <v>364</v>
      </c>
      <c r="I39">
        <v>1234</v>
      </c>
      <c r="J39" t="s">
        <v>365</v>
      </c>
      <c r="L39">
        <v>1236</v>
      </c>
      <c r="M39" s="1">
        <v>45686</v>
      </c>
      <c r="N39" t="s">
        <v>40</v>
      </c>
      <c r="P39" t="s">
        <v>344</v>
      </c>
      <c r="Q39" t="s">
        <v>34</v>
      </c>
      <c r="R39" t="s">
        <v>241</v>
      </c>
      <c r="S39" s="1">
        <v>44470</v>
      </c>
      <c r="T39" t="s">
        <v>24</v>
      </c>
      <c r="U39" s="1">
        <v>40179</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1</v>
      </c>
      <c r="BM39" t="s">
        <v>242</v>
      </c>
      <c r="BN39">
        <v>0</v>
      </c>
      <c r="BO39" t="s">
        <v>366</v>
      </c>
      <c r="BQ39" t="s">
        <v>367</v>
      </c>
      <c r="BR39" t="s">
        <v>236</v>
      </c>
      <c r="BS39">
        <v>27030</v>
      </c>
      <c r="BT39">
        <v>6</v>
      </c>
      <c r="BU39">
        <v>2</v>
      </c>
      <c r="BV39">
        <v>0</v>
      </c>
      <c r="BW39">
        <v>0</v>
      </c>
      <c r="BX39">
        <v>0</v>
      </c>
      <c r="BY39">
        <v>0</v>
      </c>
      <c r="BZ39">
        <v>0</v>
      </c>
      <c r="CA39">
        <v>0</v>
      </c>
      <c r="CB39">
        <v>0</v>
      </c>
      <c r="CC39">
        <v>0</v>
      </c>
      <c r="CD39">
        <v>0</v>
      </c>
      <c r="CE39">
        <v>6</v>
      </c>
      <c r="CF39">
        <v>0</v>
      </c>
      <c r="CI39">
        <v>0</v>
      </c>
      <c r="CJ39">
        <v>6</v>
      </c>
      <c r="CK39">
        <v>6</v>
      </c>
      <c r="CL39" s="1">
        <v>45821</v>
      </c>
      <c r="CO39" t="s">
        <v>33</v>
      </c>
      <c r="CQ39">
        <v>2</v>
      </c>
    </row>
    <row r="40" spans="1:95" hidden="1" x14ac:dyDescent="0.35">
      <c r="A40">
        <f>_xlfn.XLOOKUP(Table1[[#This Row],[HMIS Project ID]],'Quick HIC'!G:G,'Quick HIC'!D:D,"",0)</f>
        <v>0</v>
      </c>
      <c r="B40">
        <v>9</v>
      </c>
      <c r="C40" t="s">
        <v>236</v>
      </c>
      <c r="D40" t="s">
        <v>41</v>
      </c>
      <c r="E40" t="s">
        <v>333</v>
      </c>
      <c r="F40" t="s">
        <v>238</v>
      </c>
      <c r="G40">
        <v>2025</v>
      </c>
      <c r="H40" t="s">
        <v>368</v>
      </c>
      <c r="I40">
        <v>1288</v>
      </c>
      <c r="J40" t="s">
        <v>369</v>
      </c>
      <c r="L40">
        <v>1296</v>
      </c>
      <c r="M40" s="1">
        <v>45686</v>
      </c>
      <c r="N40" t="s">
        <v>36</v>
      </c>
      <c r="O40" t="s">
        <v>258</v>
      </c>
      <c r="P40" t="s">
        <v>370</v>
      </c>
      <c r="Q40" t="s">
        <v>34</v>
      </c>
      <c r="R40" t="s">
        <v>241</v>
      </c>
      <c r="S40" s="1">
        <v>44805</v>
      </c>
      <c r="T40" t="s">
        <v>24</v>
      </c>
      <c r="U40" s="1">
        <v>40179</v>
      </c>
      <c r="W40">
        <v>1</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M40" t="s">
        <v>249</v>
      </c>
      <c r="BN40">
        <v>0</v>
      </c>
      <c r="BO40" t="s">
        <v>371</v>
      </c>
      <c r="BQ40" t="s">
        <v>372</v>
      </c>
      <c r="BR40" t="s">
        <v>236</v>
      </c>
      <c r="BS40">
        <v>28110</v>
      </c>
      <c r="BT40">
        <v>0</v>
      </c>
      <c r="BU40">
        <v>0</v>
      </c>
      <c r="BV40">
        <v>0</v>
      </c>
      <c r="BW40">
        <v>0</v>
      </c>
      <c r="BX40">
        <v>0</v>
      </c>
      <c r="BY40">
        <v>60</v>
      </c>
      <c r="BZ40">
        <v>0</v>
      </c>
      <c r="CA40">
        <v>0</v>
      </c>
      <c r="CB40">
        <v>0</v>
      </c>
      <c r="CC40">
        <v>0</v>
      </c>
      <c r="CD40">
        <v>0</v>
      </c>
      <c r="CE40">
        <v>60</v>
      </c>
      <c r="CF40">
        <v>0</v>
      </c>
      <c r="CI40">
        <v>0</v>
      </c>
      <c r="CJ40">
        <v>57</v>
      </c>
      <c r="CK40">
        <v>60</v>
      </c>
      <c r="CL40" s="1">
        <v>45821</v>
      </c>
      <c r="CO40" t="s">
        <v>33</v>
      </c>
      <c r="CQ40">
        <v>2</v>
      </c>
    </row>
    <row r="41" spans="1:95" hidden="1" x14ac:dyDescent="0.35">
      <c r="A41">
        <f>_xlfn.XLOOKUP(Table1[[#This Row],[HMIS Project ID]],'Quick HIC'!G:G,'Quick HIC'!D:D,"",0)</f>
        <v>0</v>
      </c>
      <c r="B41">
        <v>10</v>
      </c>
      <c r="C41" t="s">
        <v>236</v>
      </c>
      <c r="D41" t="s">
        <v>41</v>
      </c>
      <c r="E41" t="s">
        <v>333</v>
      </c>
      <c r="F41" t="s">
        <v>238</v>
      </c>
      <c r="G41">
        <v>2025</v>
      </c>
      <c r="H41" t="s">
        <v>373</v>
      </c>
      <c r="I41">
        <v>1310</v>
      </c>
      <c r="J41" t="s">
        <v>374</v>
      </c>
      <c r="L41">
        <v>1327</v>
      </c>
      <c r="M41" s="1">
        <v>45686</v>
      </c>
      <c r="N41" t="s">
        <v>40</v>
      </c>
      <c r="P41" t="s">
        <v>375</v>
      </c>
      <c r="Q41" t="s">
        <v>34</v>
      </c>
      <c r="R41" t="s">
        <v>241</v>
      </c>
      <c r="S41" s="1">
        <v>45686</v>
      </c>
      <c r="T41" t="s">
        <v>24</v>
      </c>
      <c r="U41" s="1">
        <v>40087</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1</v>
      </c>
      <c r="BM41" t="s">
        <v>242</v>
      </c>
      <c r="BN41">
        <v>0</v>
      </c>
      <c r="BO41" t="s">
        <v>376</v>
      </c>
      <c r="BQ41" t="s">
        <v>377</v>
      </c>
      <c r="BR41" t="s">
        <v>236</v>
      </c>
      <c r="BS41">
        <v>28001</v>
      </c>
      <c r="BT41">
        <v>16</v>
      </c>
      <c r="BU41">
        <v>3</v>
      </c>
      <c r="BV41">
        <v>0</v>
      </c>
      <c r="BW41">
        <v>0</v>
      </c>
      <c r="BX41">
        <v>0</v>
      </c>
      <c r="BY41">
        <v>1</v>
      </c>
      <c r="BZ41">
        <v>0</v>
      </c>
      <c r="CA41">
        <v>0</v>
      </c>
      <c r="CB41">
        <v>0</v>
      </c>
      <c r="CC41">
        <v>0</v>
      </c>
      <c r="CD41">
        <v>0</v>
      </c>
      <c r="CE41">
        <v>17</v>
      </c>
      <c r="CF41">
        <v>0</v>
      </c>
      <c r="CI41">
        <v>0</v>
      </c>
      <c r="CJ41">
        <v>17</v>
      </c>
      <c r="CK41">
        <v>17</v>
      </c>
      <c r="CL41" s="1">
        <v>45821</v>
      </c>
      <c r="CO41" t="s">
        <v>33</v>
      </c>
      <c r="CQ41">
        <v>2</v>
      </c>
    </row>
    <row r="42" spans="1:95" hidden="1" x14ac:dyDescent="0.35">
      <c r="A42">
        <f>_xlfn.XLOOKUP(Table1[[#This Row],[HMIS Project ID]],'Quick HIC'!G:G,'Quick HIC'!D:D,"",0)</f>
        <v>0</v>
      </c>
      <c r="B42">
        <v>11</v>
      </c>
      <c r="C42" t="s">
        <v>236</v>
      </c>
      <c r="D42" t="s">
        <v>41</v>
      </c>
      <c r="E42" t="s">
        <v>333</v>
      </c>
      <c r="F42" t="s">
        <v>238</v>
      </c>
      <c r="G42">
        <v>2025</v>
      </c>
      <c r="H42" t="s">
        <v>378</v>
      </c>
      <c r="I42">
        <v>4721</v>
      </c>
      <c r="J42" t="s">
        <v>379</v>
      </c>
      <c r="L42">
        <v>1340</v>
      </c>
      <c r="M42" s="1">
        <v>45686</v>
      </c>
      <c r="N42" t="s">
        <v>38</v>
      </c>
      <c r="P42" t="s">
        <v>380</v>
      </c>
      <c r="Q42" t="s">
        <v>34</v>
      </c>
      <c r="R42" t="s">
        <v>241</v>
      </c>
      <c r="S42" s="1">
        <v>45686</v>
      </c>
      <c r="T42" t="s">
        <v>24</v>
      </c>
      <c r="U42" s="1">
        <v>39217</v>
      </c>
      <c r="W42">
        <v>0</v>
      </c>
      <c r="X42">
        <v>0</v>
      </c>
      <c r="Y42">
        <v>0</v>
      </c>
      <c r="Z42">
        <v>0</v>
      </c>
      <c r="AA42">
        <v>0</v>
      </c>
      <c r="AB42">
        <v>0</v>
      </c>
      <c r="AC42">
        <v>1</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M42" t="s">
        <v>252</v>
      </c>
      <c r="BN42">
        <v>0</v>
      </c>
      <c r="BO42" t="s">
        <v>381</v>
      </c>
      <c r="BQ42" t="s">
        <v>338</v>
      </c>
      <c r="BR42" t="s">
        <v>236</v>
      </c>
      <c r="BS42">
        <v>28562</v>
      </c>
      <c r="BT42">
        <v>57</v>
      </c>
      <c r="BU42">
        <v>16</v>
      </c>
      <c r="BV42">
        <v>0</v>
      </c>
      <c r="BW42">
        <v>0</v>
      </c>
      <c r="BX42">
        <v>57</v>
      </c>
      <c r="BY42">
        <v>68</v>
      </c>
      <c r="BZ42">
        <v>0</v>
      </c>
      <c r="CA42">
        <v>0</v>
      </c>
      <c r="CB42">
        <v>68</v>
      </c>
      <c r="CC42">
        <v>0</v>
      </c>
      <c r="CD42">
        <v>0</v>
      </c>
      <c r="CE42">
        <v>125</v>
      </c>
      <c r="CF42">
        <v>0</v>
      </c>
      <c r="CI42">
        <v>0</v>
      </c>
      <c r="CJ42">
        <v>125</v>
      </c>
      <c r="CK42">
        <v>125</v>
      </c>
      <c r="CL42" s="1">
        <v>45821</v>
      </c>
      <c r="CO42" t="s">
        <v>33</v>
      </c>
      <c r="CQ42">
        <v>2</v>
      </c>
    </row>
    <row r="43" spans="1:95" hidden="1" x14ac:dyDescent="0.35">
      <c r="A43">
        <f>_xlfn.XLOOKUP(Table1[[#This Row],[HMIS Project ID]],'Quick HIC'!G:G,'Quick HIC'!D:D,"",0)</f>
        <v>0</v>
      </c>
      <c r="B43">
        <v>12</v>
      </c>
      <c r="C43" t="s">
        <v>236</v>
      </c>
      <c r="D43" t="s">
        <v>41</v>
      </c>
      <c r="E43" t="s">
        <v>333</v>
      </c>
      <c r="F43" t="s">
        <v>238</v>
      </c>
      <c r="G43">
        <v>2025</v>
      </c>
      <c r="H43" t="s">
        <v>352</v>
      </c>
      <c r="I43">
        <v>1045</v>
      </c>
      <c r="J43" t="s">
        <v>382</v>
      </c>
      <c r="L43">
        <v>1363</v>
      </c>
      <c r="M43" s="1">
        <v>45686</v>
      </c>
      <c r="N43" t="s">
        <v>40</v>
      </c>
      <c r="P43" t="s">
        <v>383</v>
      </c>
      <c r="Q43" t="s">
        <v>34</v>
      </c>
      <c r="R43" t="s">
        <v>241</v>
      </c>
      <c r="S43" s="1">
        <v>45686</v>
      </c>
      <c r="T43" t="s">
        <v>24</v>
      </c>
      <c r="U43" s="1">
        <v>40179</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1</v>
      </c>
      <c r="BM43" t="s">
        <v>249</v>
      </c>
      <c r="BN43">
        <v>0</v>
      </c>
      <c r="BO43" t="s">
        <v>384</v>
      </c>
      <c r="BQ43" t="s">
        <v>356</v>
      </c>
      <c r="BR43" t="s">
        <v>236</v>
      </c>
      <c r="BS43">
        <v>28144</v>
      </c>
      <c r="BT43">
        <v>2</v>
      </c>
      <c r="BU43">
        <v>1</v>
      </c>
      <c r="BV43">
        <v>0</v>
      </c>
      <c r="BW43">
        <v>0</v>
      </c>
      <c r="BX43">
        <v>0</v>
      </c>
      <c r="BY43">
        <v>6</v>
      </c>
      <c r="BZ43">
        <v>0</v>
      </c>
      <c r="CA43">
        <v>0</v>
      </c>
      <c r="CB43">
        <v>0</v>
      </c>
      <c r="CC43">
        <v>0</v>
      </c>
      <c r="CD43">
        <v>0</v>
      </c>
      <c r="CE43">
        <v>8</v>
      </c>
      <c r="CF43">
        <v>0</v>
      </c>
      <c r="CI43">
        <v>0</v>
      </c>
      <c r="CJ43">
        <v>4</v>
      </c>
      <c r="CK43">
        <v>8</v>
      </c>
      <c r="CL43" s="1">
        <v>45821</v>
      </c>
      <c r="CO43" t="s">
        <v>33</v>
      </c>
      <c r="CQ43">
        <v>2</v>
      </c>
    </row>
    <row r="44" spans="1:95" hidden="1" x14ac:dyDescent="0.35">
      <c r="A44">
        <f>_xlfn.XLOOKUP(Table1[[#This Row],[HMIS Project ID]],'Quick HIC'!G:G,'Quick HIC'!D:D,"",0)</f>
        <v>0</v>
      </c>
      <c r="B44">
        <v>13</v>
      </c>
      <c r="C44" t="s">
        <v>236</v>
      </c>
      <c r="D44" t="s">
        <v>41</v>
      </c>
      <c r="E44" t="s">
        <v>333</v>
      </c>
      <c r="F44" t="s">
        <v>238</v>
      </c>
      <c r="G44">
        <v>2025</v>
      </c>
      <c r="H44" t="s">
        <v>385</v>
      </c>
      <c r="I44">
        <v>1429</v>
      </c>
      <c r="J44" t="s">
        <v>386</v>
      </c>
      <c r="L44">
        <v>1430</v>
      </c>
      <c r="M44" s="1">
        <v>45686</v>
      </c>
      <c r="N44" t="s">
        <v>36</v>
      </c>
      <c r="O44" t="s">
        <v>258</v>
      </c>
      <c r="P44" t="s">
        <v>387</v>
      </c>
      <c r="Q44" t="s">
        <v>34</v>
      </c>
      <c r="R44" t="s">
        <v>241</v>
      </c>
      <c r="S44" s="1">
        <v>45686</v>
      </c>
      <c r="T44" t="s">
        <v>24</v>
      </c>
      <c r="U44" s="1">
        <v>39297</v>
      </c>
      <c r="W44">
        <v>1</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M44" t="s">
        <v>249</v>
      </c>
      <c r="BN44">
        <v>0</v>
      </c>
      <c r="BO44" t="s">
        <v>388</v>
      </c>
      <c r="BQ44" t="s">
        <v>389</v>
      </c>
      <c r="BR44" t="s">
        <v>236</v>
      </c>
      <c r="BS44">
        <v>28752</v>
      </c>
      <c r="BT44">
        <v>15</v>
      </c>
      <c r="BU44">
        <v>6</v>
      </c>
      <c r="BV44">
        <v>0</v>
      </c>
      <c r="BW44">
        <v>0</v>
      </c>
      <c r="BX44">
        <v>0</v>
      </c>
      <c r="BY44">
        <v>22</v>
      </c>
      <c r="BZ44">
        <v>0</v>
      </c>
      <c r="CA44">
        <v>0</v>
      </c>
      <c r="CB44">
        <v>0</v>
      </c>
      <c r="CC44">
        <v>0</v>
      </c>
      <c r="CD44">
        <v>0</v>
      </c>
      <c r="CE44">
        <v>37</v>
      </c>
      <c r="CF44">
        <v>0</v>
      </c>
      <c r="CI44">
        <v>0</v>
      </c>
      <c r="CJ44">
        <v>35</v>
      </c>
      <c r="CK44">
        <v>37</v>
      </c>
      <c r="CL44" s="1">
        <v>45821</v>
      </c>
      <c r="CO44" t="s">
        <v>33</v>
      </c>
      <c r="CQ44">
        <v>2</v>
      </c>
    </row>
    <row r="45" spans="1:95" hidden="1" x14ac:dyDescent="0.35">
      <c r="A45">
        <f>_xlfn.XLOOKUP(Table1[[#This Row],[HMIS Project ID]],'Quick HIC'!G:G,'Quick HIC'!D:D,"",0)</f>
        <v>0</v>
      </c>
      <c r="B45">
        <v>14</v>
      </c>
      <c r="C45" t="s">
        <v>236</v>
      </c>
      <c r="D45" t="s">
        <v>41</v>
      </c>
      <c r="E45" t="s">
        <v>333</v>
      </c>
      <c r="F45" t="s">
        <v>238</v>
      </c>
      <c r="G45">
        <v>2025</v>
      </c>
      <c r="H45" t="s">
        <v>385</v>
      </c>
      <c r="I45">
        <v>1429</v>
      </c>
      <c r="J45" t="s">
        <v>390</v>
      </c>
      <c r="L45">
        <v>1431</v>
      </c>
      <c r="M45" s="1">
        <v>45686</v>
      </c>
      <c r="N45" t="s">
        <v>36</v>
      </c>
      <c r="O45" t="s">
        <v>258</v>
      </c>
      <c r="P45" t="s">
        <v>387</v>
      </c>
      <c r="Q45" t="s">
        <v>34</v>
      </c>
      <c r="R45" t="s">
        <v>241</v>
      </c>
      <c r="S45" s="1">
        <v>45324</v>
      </c>
      <c r="T45" t="s">
        <v>24</v>
      </c>
      <c r="U45" s="1">
        <v>39297</v>
      </c>
      <c r="W45">
        <v>1</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M45" t="s">
        <v>249</v>
      </c>
      <c r="BN45">
        <v>0</v>
      </c>
      <c r="BO45" t="s">
        <v>391</v>
      </c>
      <c r="BQ45" t="s">
        <v>389</v>
      </c>
      <c r="BR45" t="s">
        <v>236</v>
      </c>
      <c r="BS45">
        <v>28752</v>
      </c>
      <c r="BT45">
        <v>0</v>
      </c>
      <c r="BU45">
        <v>0</v>
      </c>
      <c r="BV45">
        <v>0</v>
      </c>
      <c r="BW45">
        <v>0</v>
      </c>
      <c r="BX45">
        <v>0</v>
      </c>
      <c r="BY45">
        <v>20</v>
      </c>
      <c r="BZ45">
        <v>0</v>
      </c>
      <c r="CA45">
        <v>0</v>
      </c>
      <c r="CB45">
        <v>0</v>
      </c>
      <c r="CC45">
        <v>0</v>
      </c>
      <c r="CD45">
        <v>0</v>
      </c>
      <c r="CE45">
        <v>20</v>
      </c>
      <c r="CF45">
        <v>0</v>
      </c>
      <c r="CI45">
        <v>1</v>
      </c>
      <c r="CJ45">
        <v>21</v>
      </c>
      <c r="CK45">
        <v>21</v>
      </c>
      <c r="CL45" s="1">
        <v>45821</v>
      </c>
      <c r="CO45" t="s">
        <v>33</v>
      </c>
      <c r="CQ45">
        <v>2</v>
      </c>
    </row>
    <row r="46" spans="1:95" hidden="1" x14ac:dyDescent="0.35">
      <c r="A46">
        <f>_xlfn.XLOOKUP(Table1[[#This Row],[HMIS Project ID]],'Quick HIC'!G:G,'Quick HIC'!D:D,"",0)</f>
        <v>0</v>
      </c>
      <c r="B46">
        <v>15</v>
      </c>
      <c r="C46" t="s">
        <v>236</v>
      </c>
      <c r="D46" t="s">
        <v>41</v>
      </c>
      <c r="E46" t="s">
        <v>333</v>
      </c>
      <c r="F46" t="s">
        <v>238</v>
      </c>
      <c r="G46">
        <v>2025</v>
      </c>
      <c r="H46" t="s">
        <v>392</v>
      </c>
      <c r="I46">
        <v>339</v>
      </c>
      <c r="J46" t="s">
        <v>393</v>
      </c>
      <c r="L46">
        <v>1432</v>
      </c>
      <c r="M46" s="1">
        <v>45686</v>
      </c>
      <c r="N46" t="s">
        <v>36</v>
      </c>
      <c r="O46" t="s">
        <v>258</v>
      </c>
      <c r="P46" t="s">
        <v>394</v>
      </c>
      <c r="Q46" t="s">
        <v>34</v>
      </c>
      <c r="R46" t="s">
        <v>241</v>
      </c>
      <c r="S46" s="1">
        <v>44587</v>
      </c>
      <c r="T46" t="s">
        <v>24</v>
      </c>
      <c r="U46" s="1">
        <v>40308</v>
      </c>
      <c r="W46">
        <v>1</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M46" t="s">
        <v>249</v>
      </c>
      <c r="BN46">
        <v>0</v>
      </c>
      <c r="BO46" t="s">
        <v>395</v>
      </c>
      <c r="BQ46" t="s">
        <v>396</v>
      </c>
      <c r="BR46" t="s">
        <v>236</v>
      </c>
      <c r="BS46">
        <v>28677</v>
      </c>
      <c r="BT46">
        <v>0</v>
      </c>
      <c r="BU46">
        <v>0</v>
      </c>
      <c r="BV46">
        <v>0</v>
      </c>
      <c r="BW46">
        <v>0</v>
      </c>
      <c r="BX46">
        <v>0</v>
      </c>
      <c r="BY46">
        <v>56</v>
      </c>
      <c r="BZ46">
        <v>0</v>
      </c>
      <c r="CA46">
        <v>0</v>
      </c>
      <c r="CB46">
        <v>0</v>
      </c>
      <c r="CC46">
        <v>0</v>
      </c>
      <c r="CD46">
        <v>0</v>
      </c>
      <c r="CE46">
        <v>56</v>
      </c>
      <c r="CF46">
        <v>0</v>
      </c>
      <c r="CI46">
        <v>0</v>
      </c>
      <c r="CJ46">
        <v>53</v>
      </c>
      <c r="CK46">
        <v>56</v>
      </c>
      <c r="CL46" s="1">
        <v>45821</v>
      </c>
      <c r="CO46" t="s">
        <v>33</v>
      </c>
      <c r="CQ46">
        <v>2</v>
      </c>
    </row>
    <row r="47" spans="1:95" hidden="1" x14ac:dyDescent="0.35">
      <c r="A47">
        <f>_xlfn.XLOOKUP(Table1[[#This Row],[HMIS Project ID]],'Quick HIC'!G:G,'Quick HIC'!D:D,"",0)</f>
        <v>0</v>
      </c>
      <c r="B47">
        <v>16</v>
      </c>
      <c r="C47" t="s">
        <v>236</v>
      </c>
      <c r="D47" t="s">
        <v>41</v>
      </c>
      <c r="E47" t="s">
        <v>333</v>
      </c>
      <c r="F47" t="s">
        <v>238</v>
      </c>
      <c r="G47">
        <v>2025</v>
      </c>
      <c r="H47" t="s">
        <v>397</v>
      </c>
      <c r="I47">
        <v>1446</v>
      </c>
      <c r="J47" t="s">
        <v>398</v>
      </c>
      <c r="L47">
        <v>1448</v>
      </c>
      <c r="M47" s="1">
        <v>45686</v>
      </c>
      <c r="N47" t="s">
        <v>36</v>
      </c>
      <c r="O47" t="s">
        <v>258</v>
      </c>
      <c r="P47" t="s">
        <v>399</v>
      </c>
      <c r="Q47" t="s">
        <v>34</v>
      </c>
      <c r="R47" t="s">
        <v>241</v>
      </c>
      <c r="S47" s="1">
        <v>44951</v>
      </c>
      <c r="T47" t="s">
        <v>24</v>
      </c>
      <c r="U47" s="1">
        <v>39329</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1</v>
      </c>
      <c r="BL47" t="s">
        <v>288</v>
      </c>
      <c r="BM47" t="s">
        <v>249</v>
      </c>
      <c r="BN47">
        <v>0</v>
      </c>
      <c r="BO47" t="s">
        <v>400</v>
      </c>
      <c r="BQ47" t="s">
        <v>401</v>
      </c>
      <c r="BR47" t="s">
        <v>236</v>
      </c>
      <c r="BS47">
        <v>28602</v>
      </c>
      <c r="BT47">
        <v>8</v>
      </c>
      <c r="BU47">
        <v>3</v>
      </c>
      <c r="BV47">
        <v>0</v>
      </c>
      <c r="BW47">
        <v>0</v>
      </c>
      <c r="BX47">
        <v>0</v>
      </c>
      <c r="BY47">
        <v>84</v>
      </c>
      <c r="BZ47">
        <v>0</v>
      </c>
      <c r="CA47">
        <v>0</v>
      </c>
      <c r="CB47">
        <v>0</v>
      </c>
      <c r="CC47">
        <v>0</v>
      </c>
      <c r="CD47">
        <v>0</v>
      </c>
      <c r="CE47">
        <v>92</v>
      </c>
      <c r="CF47">
        <v>0</v>
      </c>
      <c r="CI47">
        <v>0</v>
      </c>
      <c r="CJ47">
        <v>66</v>
      </c>
      <c r="CK47">
        <v>92</v>
      </c>
      <c r="CL47" s="1">
        <v>45821</v>
      </c>
      <c r="CO47" t="s">
        <v>33</v>
      </c>
      <c r="CQ47">
        <v>2</v>
      </c>
    </row>
    <row r="48" spans="1:95" hidden="1" x14ac:dyDescent="0.35">
      <c r="A48" t="str">
        <f>_xlfn.XLOOKUP(Table1[[#This Row],[HMIS Project ID]],'Quick HIC'!G:G,'Quick HIC'!D:D,"",0)</f>
        <v>Rowan</v>
      </c>
      <c r="B48">
        <v>17</v>
      </c>
      <c r="C48" t="s">
        <v>236</v>
      </c>
      <c r="D48" t="s">
        <v>41</v>
      </c>
      <c r="E48" t="s">
        <v>333</v>
      </c>
      <c r="F48" t="s">
        <v>238</v>
      </c>
      <c r="G48">
        <v>2025</v>
      </c>
      <c r="H48" t="s">
        <v>402</v>
      </c>
      <c r="I48">
        <v>1036</v>
      </c>
      <c r="J48" t="s">
        <v>403</v>
      </c>
      <c r="L48">
        <v>1504</v>
      </c>
      <c r="M48" s="1">
        <v>45686</v>
      </c>
      <c r="N48" t="s">
        <v>38</v>
      </c>
      <c r="P48" t="s">
        <v>383</v>
      </c>
      <c r="Q48" t="s">
        <v>33</v>
      </c>
      <c r="R48" t="s">
        <v>241</v>
      </c>
      <c r="S48" s="1">
        <v>45686</v>
      </c>
      <c r="T48" t="s">
        <v>24</v>
      </c>
      <c r="U48" s="1">
        <v>40179</v>
      </c>
      <c r="W48">
        <v>0</v>
      </c>
      <c r="X48">
        <v>0</v>
      </c>
      <c r="Y48">
        <v>0</v>
      </c>
      <c r="Z48">
        <v>0</v>
      </c>
      <c r="AA48">
        <v>0</v>
      </c>
      <c r="AB48">
        <v>0</v>
      </c>
      <c r="AC48">
        <v>0</v>
      </c>
      <c r="AD48">
        <v>0</v>
      </c>
      <c r="AE48">
        <v>0</v>
      </c>
      <c r="AF48">
        <v>0</v>
      </c>
      <c r="AG48">
        <v>0</v>
      </c>
      <c r="AH48">
        <v>0</v>
      </c>
      <c r="AI48">
        <v>0</v>
      </c>
      <c r="AJ48">
        <v>0</v>
      </c>
      <c r="AK48">
        <v>0</v>
      </c>
      <c r="AL48">
        <v>0</v>
      </c>
      <c r="AM48">
        <v>0</v>
      </c>
      <c r="AN48">
        <v>1</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M48" t="s">
        <v>252</v>
      </c>
      <c r="BN48">
        <v>0</v>
      </c>
      <c r="BO48" t="s">
        <v>404</v>
      </c>
      <c r="BP48" t="s">
        <v>405</v>
      </c>
      <c r="BQ48" t="s">
        <v>356</v>
      </c>
      <c r="BR48" t="s">
        <v>236</v>
      </c>
      <c r="BS48">
        <v>28144</v>
      </c>
      <c r="BT48">
        <v>0</v>
      </c>
      <c r="BU48">
        <v>0</v>
      </c>
      <c r="BV48">
        <v>0</v>
      </c>
      <c r="BW48">
        <v>0</v>
      </c>
      <c r="BX48">
        <v>0</v>
      </c>
      <c r="BY48">
        <v>73</v>
      </c>
      <c r="BZ48">
        <v>73</v>
      </c>
      <c r="CA48">
        <v>0</v>
      </c>
      <c r="CB48">
        <v>0</v>
      </c>
      <c r="CC48">
        <v>0</v>
      </c>
      <c r="CD48">
        <v>0</v>
      </c>
      <c r="CE48">
        <v>73</v>
      </c>
      <c r="CF48">
        <v>0</v>
      </c>
      <c r="CI48">
        <v>0</v>
      </c>
      <c r="CJ48">
        <v>45</v>
      </c>
      <c r="CK48">
        <v>73</v>
      </c>
      <c r="CL48" s="1">
        <v>45821</v>
      </c>
      <c r="CM48" t="s">
        <v>406</v>
      </c>
      <c r="CN48" t="s">
        <v>407</v>
      </c>
      <c r="CO48" t="s">
        <v>33</v>
      </c>
      <c r="CQ48">
        <v>2</v>
      </c>
    </row>
    <row r="49" spans="1:95" hidden="1" x14ac:dyDescent="0.35">
      <c r="A49">
        <f>_xlfn.XLOOKUP(Table1[[#This Row],[HMIS Project ID]],'Quick HIC'!G:G,'Quick HIC'!D:D,"",0)</f>
        <v>0</v>
      </c>
      <c r="B49">
        <v>18</v>
      </c>
      <c r="C49" t="s">
        <v>236</v>
      </c>
      <c r="D49" t="s">
        <v>41</v>
      </c>
      <c r="E49" t="s">
        <v>333</v>
      </c>
      <c r="F49" t="s">
        <v>238</v>
      </c>
      <c r="G49">
        <v>2025</v>
      </c>
      <c r="H49" t="s">
        <v>408</v>
      </c>
      <c r="I49">
        <v>1578</v>
      </c>
      <c r="J49" t="s">
        <v>409</v>
      </c>
      <c r="L49">
        <v>1605</v>
      </c>
      <c r="M49" s="1">
        <v>45686</v>
      </c>
      <c r="N49" t="s">
        <v>38</v>
      </c>
      <c r="P49" t="s">
        <v>410</v>
      </c>
      <c r="Q49" t="s">
        <v>34</v>
      </c>
      <c r="R49" t="s">
        <v>241</v>
      </c>
      <c r="S49" s="1">
        <v>45686</v>
      </c>
      <c r="T49" t="s">
        <v>24</v>
      </c>
      <c r="U49" s="1">
        <v>39374</v>
      </c>
      <c r="W49">
        <v>0</v>
      </c>
      <c r="X49">
        <v>0</v>
      </c>
      <c r="Y49">
        <v>0</v>
      </c>
      <c r="Z49">
        <v>0</v>
      </c>
      <c r="AA49">
        <v>0</v>
      </c>
      <c r="AB49">
        <v>0</v>
      </c>
      <c r="AC49">
        <v>1</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M49" t="s">
        <v>252</v>
      </c>
      <c r="BN49">
        <v>0</v>
      </c>
      <c r="BO49" t="s">
        <v>411</v>
      </c>
      <c r="BQ49" t="s">
        <v>412</v>
      </c>
      <c r="BR49" t="s">
        <v>236</v>
      </c>
      <c r="BS49">
        <v>27530</v>
      </c>
      <c r="BT49">
        <v>10</v>
      </c>
      <c r="BU49">
        <v>4</v>
      </c>
      <c r="BV49">
        <v>0</v>
      </c>
      <c r="BW49">
        <v>0</v>
      </c>
      <c r="BX49">
        <v>10</v>
      </c>
      <c r="BY49">
        <v>22</v>
      </c>
      <c r="BZ49">
        <v>0</v>
      </c>
      <c r="CA49">
        <v>0</v>
      </c>
      <c r="CB49">
        <v>22</v>
      </c>
      <c r="CC49">
        <v>0</v>
      </c>
      <c r="CD49">
        <v>0</v>
      </c>
      <c r="CE49">
        <v>32</v>
      </c>
      <c r="CF49">
        <v>0</v>
      </c>
      <c r="CI49">
        <v>0</v>
      </c>
      <c r="CJ49">
        <v>32</v>
      </c>
      <c r="CK49">
        <v>32</v>
      </c>
      <c r="CL49" s="1">
        <v>45821</v>
      </c>
      <c r="CN49" t="s">
        <v>413</v>
      </c>
      <c r="CO49" t="s">
        <v>33</v>
      </c>
      <c r="CQ49">
        <v>2</v>
      </c>
    </row>
    <row r="50" spans="1:95" hidden="1" x14ac:dyDescent="0.35">
      <c r="A50">
        <f>_xlfn.XLOOKUP(Table1[[#This Row],[HMIS Project ID]],'Quick HIC'!G:G,'Quick HIC'!D:D,"",0)</f>
        <v>0</v>
      </c>
      <c r="B50">
        <v>19</v>
      </c>
      <c r="C50" t="s">
        <v>236</v>
      </c>
      <c r="D50" t="s">
        <v>41</v>
      </c>
      <c r="E50" t="s">
        <v>333</v>
      </c>
      <c r="F50" t="s">
        <v>238</v>
      </c>
      <c r="G50">
        <v>2025</v>
      </c>
      <c r="H50" t="s">
        <v>414</v>
      </c>
      <c r="I50">
        <v>1653</v>
      </c>
      <c r="J50" t="s">
        <v>415</v>
      </c>
      <c r="L50">
        <v>1665</v>
      </c>
      <c r="M50" s="1">
        <v>45686</v>
      </c>
      <c r="N50" t="s">
        <v>36</v>
      </c>
      <c r="O50" t="s">
        <v>258</v>
      </c>
      <c r="P50" t="s">
        <v>399</v>
      </c>
      <c r="Q50" t="s">
        <v>34</v>
      </c>
      <c r="R50" t="s">
        <v>241</v>
      </c>
      <c r="S50" s="1">
        <v>45322</v>
      </c>
      <c r="T50" t="s">
        <v>24</v>
      </c>
      <c r="U50" s="1">
        <v>39405</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1</v>
      </c>
      <c r="BM50" t="s">
        <v>249</v>
      </c>
      <c r="BN50">
        <v>0</v>
      </c>
      <c r="BO50" t="s">
        <v>416</v>
      </c>
      <c r="BQ50" t="s">
        <v>401</v>
      </c>
      <c r="BR50" t="s">
        <v>236</v>
      </c>
      <c r="BS50">
        <v>28601</v>
      </c>
      <c r="BT50">
        <v>56</v>
      </c>
      <c r="BU50">
        <v>14</v>
      </c>
      <c r="BV50">
        <v>0</v>
      </c>
      <c r="BW50">
        <v>0</v>
      </c>
      <c r="BX50">
        <v>0</v>
      </c>
      <c r="BY50">
        <v>0</v>
      </c>
      <c r="BZ50">
        <v>0</v>
      </c>
      <c r="CA50">
        <v>0</v>
      </c>
      <c r="CB50">
        <v>0</v>
      </c>
      <c r="CC50">
        <v>0</v>
      </c>
      <c r="CD50">
        <v>0</v>
      </c>
      <c r="CE50">
        <v>56</v>
      </c>
      <c r="CF50">
        <v>0</v>
      </c>
      <c r="CI50">
        <v>0</v>
      </c>
      <c r="CJ50">
        <v>36</v>
      </c>
      <c r="CK50">
        <v>56</v>
      </c>
      <c r="CL50" s="1">
        <v>45821</v>
      </c>
      <c r="CO50" t="s">
        <v>33</v>
      </c>
      <c r="CQ50">
        <v>2</v>
      </c>
    </row>
    <row r="51" spans="1:95" hidden="1" x14ac:dyDescent="0.35">
      <c r="A51" t="str">
        <f>_xlfn.XLOOKUP(Table1[[#This Row],[HMIS Project ID]],'Quick HIC'!G:G,'Quick HIC'!D:D,"",0)</f>
        <v>Beaufort</v>
      </c>
      <c r="B51">
        <v>20</v>
      </c>
      <c r="C51" t="s">
        <v>236</v>
      </c>
      <c r="D51" t="s">
        <v>41</v>
      </c>
      <c r="E51" t="s">
        <v>333</v>
      </c>
      <c r="F51" t="s">
        <v>238</v>
      </c>
      <c r="G51">
        <v>2025</v>
      </c>
      <c r="H51" t="s">
        <v>417</v>
      </c>
      <c r="I51">
        <v>1752</v>
      </c>
      <c r="J51" t="s">
        <v>418</v>
      </c>
      <c r="L51">
        <v>1753</v>
      </c>
      <c r="M51" s="1">
        <v>45686</v>
      </c>
      <c r="N51" t="s">
        <v>36</v>
      </c>
      <c r="O51" t="s">
        <v>258</v>
      </c>
      <c r="P51" t="s">
        <v>419</v>
      </c>
      <c r="Q51" t="s">
        <v>33</v>
      </c>
      <c r="R51" t="s">
        <v>241</v>
      </c>
      <c r="S51" s="1">
        <v>45322</v>
      </c>
      <c r="T51" t="s">
        <v>24</v>
      </c>
      <c r="U51" s="1">
        <v>39566</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1</v>
      </c>
      <c r="BM51" t="s">
        <v>249</v>
      </c>
      <c r="BN51">
        <v>0</v>
      </c>
      <c r="BO51" t="s">
        <v>420</v>
      </c>
      <c r="BQ51" t="s">
        <v>421</v>
      </c>
      <c r="BR51" t="s">
        <v>236</v>
      </c>
      <c r="BS51">
        <v>27889</v>
      </c>
      <c r="BT51">
        <v>0</v>
      </c>
      <c r="BU51">
        <v>0</v>
      </c>
      <c r="BV51">
        <v>0</v>
      </c>
      <c r="BW51">
        <v>0</v>
      </c>
      <c r="BX51">
        <v>0</v>
      </c>
      <c r="BY51">
        <v>8</v>
      </c>
      <c r="BZ51">
        <v>0</v>
      </c>
      <c r="CA51">
        <v>0</v>
      </c>
      <c r="CB51">
        <v>0</v>
      </c>
      <c r="CC51">
        <v>0</v>
      </c>
      <c r="CD51">
        <v>0</v>
      </c>
      <c r="CE51">
        <v>8</v>
      </c>
      <c r="CF51">
        <v>0</v>
      </c>
      <c r="CI51">
        <v>0</v>
      </c>
      <c r="CJ51">
        <v>8</v>
      </c>
      <c r="CK51">
        <v>8</v>
      </c>
      <c r="CL51" s="1">
        <v>45821</v>
      </c>
      <c r="CO51" t="s">
        <v>33</v>
      </c>
      <c r="CQ51">
        <v>2</v>
      </c>
    </row>
    <row r="52" spans="1:95" hidden="1" x14ac:dyDescent="0.35">
      <c r="A52">
        <f>_xlfn.XLOOKUP(Table1[[#This Row],[HMIS Project ID]],'Quick HIC'!G:G,'Quick HIC'!D:D,"",0)</f>
        <v>0</v>
      </c>
      <c r="B52">
        <v>21</v>
      </c>
      <c r="C52" t="s">
        <v>236</v>
      </c>
      <c r="D52" t="s">
        <v>41</v>
      </c>
      <c r="E52" t="s">
        <v>333</v>
      </c>
      <c r="F52" t="s">
        <v>238</v>
      </c>
      <c r="G52">
        <v>2025</v>
      </c>
      <c r="H52" t="s">
        <v>422</v>
      </c>
      <c r="I52">
        <v>1757</v>
      </c>
      <c r="J52" t="s">
        <v>423</v>
      </c>
      <c r="L52">
        <v>1758</v>
      </c>
      <c r="M52" s="1">
        <v>45686</v>
      </c>
      <c r="N52" t="s">
        <v>36</v>
      </c>
      <c r="O52" t="s">
        <v>258</v>
      </c>
      <c r="P52" t="s">
        <v>424</v>
      </c>
      <c r="Q52" t="s">
        <v>34</v>
      </c>
      <c r="R52" t="s">
        <v>241</v>
      </c>
      <c r="S52" s="1">
        <v>44951</v>
      </c>
      <c r="T52" t="s">
        <v>24</v>
      </c>
      <c r="U52" s="1">
        <v>42032</v>
      </c>
      <c r="W52">
        <v>1</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M52" t="s">
        <v>249</v>
      </c>
      <c r="BN52">
        <v>0</v>
      </c>
      <c r="BO52" t="s">
        <v>425</v>
      </c>
      <c r="BQ52" t="s">
        <v>426</v>
      </c>
      <c r="BR52" t="s">
        <v>236</v>
      </c>
      <c r="BS52">
        <v>28546</v>
      </c>
      <c r="BT52">
        <v>13</v>
      </c>
      <c r="BU52">
        <v>3</v>
      </c>
      <c r="BV52">
        <v>0</v>
      </c>
      <c r="BW52">
        <v>0</v>
      </c>
      <c r="BX52">
        <v>0</v>
      </c>
      <c r="BY52">
        <v>31</v>
      </c>
      <c r="BZ52">
        <v>0</v>
      </c>
      <c r="CA52">
        <v>0</v>
      </c>
      <c r="CB52">
        <v>0</v>
      </c>
      <c r="CC52">
        <v>0</v>
      </c>
      <c r="CD52">
        <v>0</v>
      </c>
      <c r="CE52">
        <v>44</v>
      </c>
      <c r="CF52">
        <v>0</v>
      </c>
      <c r="CI52">
        <v>0</v>
      </c>
      <c r="CJ52">
        <v>32</v>
      </c>
      <c r="CK52">
        <v>44</v>
      </c>
      <c r="CL52" s="1">
        <v>45821</v>
      </c>
      <c r="CO52" t="s">
        <v>33</v>
      </c>
      <c r="CQ52">
        <v>2</v>
      </c>
    </row>
    <row r="53" spans="1:95" hidden="1" x14ac:dyDescent="0.35">
      <c r="A53">
        <f>_xlfn.XLOOKUP(Table1[[#This Row],[HMIS Project ID]],'Quick HIC'!G:G,'Quick HIC'!D:D,"",0)</f>
        <v>0</v>
      </c>
      <c r="B53">
        <v>22</v>
      </c>
      <c r="C53" t="s">
        <v>236</v>
      </c>
      <c r="D53" t="s">
        <v>41</v>
      </c>
      <c r="E53" t="s">
        <v>333</v>
      </c>
      <c r="F53" t="s">
        <v>238</v>
      </c>
      <c r="G53">
        <v>2025</v>
      </c>
      <c r="H53" t="s">
        <v>427</v>
      </c>
      <c r="I53">
        <v>539</v>
      </c>
      <c r="J53" t="s">
        <v>428</v>
      </c>
      <c r="L53">
        <v>1772</v>
      </c>
      <c r="M53" s="1">
        <v>45686</v>
      </c>
      <c r="N53" t="s">
        <v>36</v>
      </c>
      <c r="O53" t="s">
        <v>258</v>
      </c>
      <c r="P53" t="s">
        <v>341</v>
      </c>
      <c r="Q53" t="s">
        <v>34</v>
      </c>
      <c r="R53" t="s">
        <v>241</v>
      </c>
      <c r="S53" s="1">
        <v>45322</v>
      </c>
      <c r="T53" t="s">
        <v>24</v>
      </c>
      <c r="U53" s="1">
        <v>39960</v>
      </c>
      <c r="W53">
        <v>1</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1</v>
      </c>
      <c r="BM53" t="s">
        <v>249</v>
      </c>
      <c r="BN53">
        <v>0</v>
      </c>
      <c r="BO53" t="s">
        <v>429</v>
      </c>
      <c r="BQ53" t="s">
        <v>113</v>
      </c>
      <c r="BR53" t="s">
        <v>236</v>
      </c>
      <c r="BS53">
        <v>27893</v>
      </c>
      <c r="BT53">
        <v>0</v>
      </c>
      <c r="BU53">
        <v>0</v>
      </c>
      <c r="BV53">
        <v>0</v>
      </c>
      <c r="BW53">
        <v>0</v>
      </c>
      <c r="BX53">
        <v>0</v>
      </c>
      <c r="BY53">
        <v>20</v>
      </c>
      <c r="BZ53">
        <v>0</v>
      </c>
      <c r="CA53">
        <v>0</v>
      </c>
      <c r="CB53">
        <v>0</v>
      </c>
      <c r="CC53">
        <v>0</v>
      </c>
      <c r="CD53">
        <v>0</v>
      </c>
      <c r="CE53">
        <v>20</v>
      </c>
      <c r="CF53">
        <v>0</v>
      </c>
      <c r="CI53">
        <v>0</v>
      </c>
      <c r="CJ53">
        <v>16</v>
      </c>
      <c r="CK53">
        <v>20</v>
      </c>
      <c r="CL53" s="1">
        <v>45821</v>
      </c>
      <c r="CO53" t="s">
        <v>33</v>
      </c>
      <c r="CQ53">
        <v>2</v>
      </c>
    </row>
    <row r="54" spans="1:95" hidden="1" x14ac:dyDescent="0.35">
      <c r="A54">
        <f>_xlfn.XLOOKUP(Table1[[#This Row],[HMIS Project ID]],'Quick HIC'!G:G,'Quick HIC'!D:D,"",0)</f>
        <v>0</v>
      </c>
      <c r="B54">
        <v>23</v>
      </c>
      <c r="C54" t="s">
        <v>236</v>
      </c>
      <c r="D54" t="s">
        <v>41</v>
      </c>
      <c r="E54" t="s">
        <v>333</v>
      </c>
      <c r="F54" t="s">
        <v>238</v>
      </c>
      <c r="G54">
        <v>2025</v>
      </c>
      <c r="H54" t="s">
        <v>430</v>
      </c>
      <c r="I54">
        <v>1051</v>
      </c>
      <c r="J54" t="s">
        <v>431</v>
      </c>
      <c r="L54">
        <v>1779</v>
      </c>
      <c r="M54" s="1">
        <v>45686</v>
      </c>
      <c r="N54" t="s">
        <v>36</v>
      </c>
      <c r="O54" t="s">
        <v>258</v>
      </c>
      <c r="P54" t="s">
        <v>432</v>
      </c>
      <c r="Q54" t="s">
        <v>34</v>
      </c>
      <c r="R54" t="s">
        <v>241</v>
      </c>
      <c r="S54" s="1">
        <v>45658</v>
      </c>
      <c r="T54" t="s">
        <v>24</v>
      </c>
      <c r="U54" s="1">
        <v>39608</v>
      </c>
      <c r="W54">
        <v>1</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1</v>
      </c>
      <c r="BM54" t="s">
        <v>242</v>
      </c>
      <c r="BN54">
        <v>0</v>
      </c>
      <c r="BO54" t="s">
        <v>433</v>
      </c>
      <c r="BQ54" t="s">
        <v>434</v>
      </c>
      <c r="BR54" t="s">
        <v>236</v>
      </c>
      <c r="BS54">
        <v>27292</v>
      </c>
      <c r="BT54">
        <v>24</v>
      </c>
      <c r="BU54">
        <v>7</v>
      </c>
      <c r="BV54">
        <v>0</v>
      </c>
      <c r="BW54">
        <v>0</v>
      </c>
      <c r="BX54">
        <v>0</v>
      </c>
      <c r="BY54">
        <v>64</v>
      </c>
      <c r="BZ54">
        <v>0</v>
      </c>
      <c r="CA54">
        <v>0</v>
      </c>
      <c r="CB54">
        <v>0</v>
      </c>
      <c r="CC54">
        <v>0</v>
      </c>
      <c r="CD54">
        <v>0</v>
      </c>
      <c r="CE54">
        <v>88</v>
      </c>
      <c r="CF54">
        <v>0</v>
      </c>
      <c r="CI54">
        <v>6</v>
      </c>
      <c r="CJ54">
        <v>93</v>
      </c>
      <c r="CK54">
        <v>94</v>
      </c>
      <c r="CL54" s="1">
        <v>45821</v>
      </c>
      <c r="CO54" t="s">
        <v>33</v>
      </c>
      <c r="CQ54">
        <v>2</v>
      </c>
    </row>
    <row r="55" spans="1:95" hidden="1" x14ac:dyDescent="0.35">
      <c r="A55">
        <f>_xlfn.XLOOKUP(Table1[[#This Row],[HMIS Project ID]],'Quick HIC'!G:G,'Quick HIC'!D:D,"",0)</f>
        <v>0</v>
      </c>
      <c r="B55">
        <v>24</v>
      </c>
      <c r="C55" t="s">
        <v>236</v>
      </c>
      <c r="D55" t="s">
        <v>41</v>
      </c>
      <c r="E55" t="s">
        <v>333</v>
      </c>
      <c r="F55" t="s">
        <v>238</v>
      </c>
      <c r="G55">
        <v>2025</v>
      </c>
      <c r="H55" t="s">
        <v>435</v>
      </c>
      <c r="I55">
        <v>325</v>
      </c>
      <c r="J55" t="s">
        <v>436</v>
      </c>
      <c r="L55">
        <v>1815</v>
      </c>
      <c r="M55" s="1">
        <v>45686</v>
      </c>
      <c r="N55" t="s">
        <v>38</v>
      </c>
      <c r="P55" t="s">
        <v>437</v>
      </c>
      <c r="Q55" t="s">
        <v>34</v>
      </c>
      <c r="R55" t="s">
        <v>241</v>
      </c>
      <c r="S55" s="1">
        <v>45686</v>
      </c>
      <c r="T55" t="s">
        <v>24</v>
      </c>
      <c r="U55" s="1">
        <v>40323</v>
      </c>
      <c r="W55">
        <v>0</v>
      </c>
      <c r="X55">
        <v>0</v>
      </c>
      <c r="Y55">
        <v>0</v>
      </c>
      <c r="Z55">
        <v>0</v>
      </c>
      <c r="AA55">
        <v>0</v>
      </c>
      <c r="AB55">
        <v>0</v>
      </c>
      <c r="AC55">
        <v>1</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M55" t="s">
        <v>252</v>
      </c>
      <c r="BN55">
        <v>0</v>
      </c>
      <c r="BO55" t="s">
        <v>438</v>
      </c>
      <c r="BQ55" t="s">
        <v>439</v>
      </c>
      <c r="BR55" t="s">
        <v>236</v>
      </c>
      <c r="BS55">
        <v>28786</v>
      </c>
      <c r="BT55">
        <v>24</v>
      </c>
      <c r="BU55">
        <v>8</v>
      </c>
      <c r="BV55">
        <v>0</v>
      </c>
      <c r="BW55">
        <v>0</v>
      </c>
      <c r="BX55">
        <v>0</v>
      </c>
      <c r="BY55">
        <v>51</v>
      </c>
      <c r="BZ55">
        <v>0</v>
      </c>
      <c r="CA55">
        <v>0</v>
      </c>
      <c r="CB55">
        <v>0</v>
      </c>
      <c r="CC55">
        <v>0</v>
      </c>
      <c r="CD55">
        <v>0</v>
      </c>
      <c r="CE55">
        <v>75</v>
      </c>
      <c r="CF55">
        <v>0</v>
      </c>
      <c r="CI55">
        <v>0</v>
      </c>
      <c r="CJ55">
        <v>71</v>
      </c>
      <c r="CK55">
        <v>75</v>
      </c>
      <c r="CL55" s="1">
        <v>45821</v>
      </c>
      <c r="CO55" t="s">
        <v>33</v>
      </c>
      <c r="CQ55">
        <v>2</v>
      </c>
    </row>
    <row r="56" spans="1:95" hidden="1" x14ac:dyDescent="0.35">
      <c r="A56">
        <f>_xlfn.XLOOKUP(Table1[[#This Row],[HMIS Project ID]],'Quick HIC'!G:G,'Quick HIC'!D:D,"",0)</f>
        <v>0</v>
      </c>
      <c r="B56">
        <v>25</v>
      </c>
      <c r="C56" t="s">
        <v>236</v>
      </c>
      <c r="D56" t="s">
        <v>41</v>
      </c>
      <c r="E56" t="s">
        <v>333</v>
      </c>
      <c r="F56" t="s">
        <v>238</v>
      </c>
      <c r="G56">
        <v>2025</v>
      </c>
      <c r="H56" t="s">
        <v>440</v>
      </c>
      <c r="I56">
        <v>217</v>
      </c>
      <c r="J56" t="s">
        <v>441</v>
      </c>
      <c r="L56">
        <v>1825</v>
      </c>
      <c r="M56" s="1">
        <v>45686</v>
      </c>
      <c r="N56" t="s">
        <v>36</v>
      </c>
      <c r="O56" t="s">
        <v>258</v>
      </c>
      <c r="P56" t="s">
        <v>442</v>
      </c>
      <c r="Q56" t="s">
        <v>34</v>
      </c>
      <c r="R56" t="s">
        <v>241</v>
      </c>
      <c r="S56" s="1">
        <v>45683</v>
      </c>
      <c r="T56" t="s">
        <v>24</v>
      </c>
      <c r="U56" s="1">
        <v>40179</v>
      </c>
      <c r="W56">
        <v>1</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1</v>
      </c>
      <c r="BM56" t="s">
        <v>249</v>
      </c>
      <c r="BN56">
        <v>0</v>
      </c>
      <c r="BO56" t="s">
        <v>443</v>
      </c>
      <c r="BQ56" t="s">
        <v>444</v>
      </c>
      <c r="BR56" t="s">
        <v>236</v>
      </c>
      <c r="BS56">
        <v>27217</v>
      </c>
      <c r="BT56">
        <v>9</v>
      </c>
      <c r="BU56">
        <v>3</v>
      </c>
      <c r="BV56">
        <v>0</v>
      </c>
      <c r="BW56">
        <v>0</v>
      </c>
      <c r="BX56">
        <v>0</v>
      </c>
      <c r="BY56">
        <v>31</v>
      </c>
      <c r="BZ56">
        <v>0</v>
      </c>
      <c r="CA56">
        <v>0</v>
      </c>
      <c r="CB56">
        <v>0</v>
      </c>
      <c r="CC56">
        <v>0</v>
      </c>
      <c r="CD56">
        <v>0</v>
      </c>
      <c r="CE56">
        <v>40</v>
      </c>
      <c r="CF56">
        <v>0</v>
      </c>
      <c r="CI56">
        <v>0</v>
      </c>
      <c r="CJ56">
        <v>40</v>
      </c>
      <c r="CK56">
        <v>40</v>
      </c>
      <c r="CL56" s="1">
        <v>45821</v>
      </c>
      <c r="CO56" t="s">
        <v>33</v>
      </c>
      <c r="CQ56">
        <v>2</v>
      </c>
    </row>
    <row r="57" spans="1:95" hidden="1" x14ac:dyDescent="0.35">
      <c r="A57" t="str">
        <f>_xlfn.XLOOKUP(Table1[[#This Row],[HMIS Project ID]],'Quick HIC'!G:G,'Quick HIC'!D:D,"",0)</f>
        <v>Cherokee</v>
      </c>
      <c r="B57">
        <v>26</v>
      </c>
      <c r="C57" t="s">
        <v>236</v>
      </c>
      <c r="D57" t="s">
        <v>41</v>
      </c>
      <c r="E57" t="s">
        <v>333</v>
      </c>
      <c r="F57" t="s">
        <v>238</v>
      </c>
      <c r="G57">
        <v>2025</v>
      </c>
      <c r="H57" t="s">
        <v>445</v>
      </c>
      <c r="I57">
        <v>1828</v>
      </c>
      <c r="J57" t="s">
        <v>446</v>
      </c>
      <c r="L57">
        <v>1833</v>
      </c>
      <c r="M57" s="1">
        <v>45686</v>
      </c>
      <c r="N57" t="s">
        <v>36</v>
      </c>
      <c r="O57" t="s">
        <v>258</v>
      </c>
      <c r="P57" t="s">
        <v>447</v>
      </c>
      <c r="Q57" t="s">
        <v>33</v>
      </c>
      <c r="R57" t="s">
        <v>241</v>
      </c>
      <c r="S57" s="1">
        <v>45686</v>
      </c>
      <c r="T57" t="s">
        <v>24</v>
      </c>
      <c r="U57" s="1">
        <v>39658</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1</v>
      </c>
      <c r="BM57" t="s">
        <v>249</v>
      </c>
      <c r="BN57">
        <v>0</v>
      </c>
      <c r="BO57" t="s">
        <v>448</v>
      </c>
      <c r="BQ57" t="s">
        <v>449</v>
      </c>
      <c r="BR57" t="s">
        <v>236</v>
      </c>
      <c r="BS57">
        <v>28906</v>
      </c>
      <c r="BT57">
        <v>10</v>
      </c>
      <c r="BU57">
        <v>4</v>
      </c>
      <c r="BV57">
        <v>0</v>
      </c>
      <c r="BW57">
        <v>0</v>
      </c>
      <c r="BX57">
        <v>0</v>
      </c>
      <c r="BY57">
        <v>20</v>
      </c>
      <c r="BZ57">
        <v>0</v>
      </c>
      <c r="CA57">
        <v>0</v>
      </c>
      <c r="CB57">
        <v>0</v>
      </c>
      <c r="CC57">
        <v>0</v>
      </c>
      <c r="CD57">
        <v>0</v>
      </c>
      <c r="CE57">
        <v>30</v>
      </c>
      <c r="CF57">
        <v>0</v>
      </c>
      <c r="CI57">
        <v>0</v>
      </c>
      <c r="CJ57">
        <v>22</v>
      </c>
      <c r="CK57">
        <v>30</v>
      </c>
      <c r="CL57" s="1">
        <v>45821</v>
      </c>
      <c r="CO57" t="s">
        <v>33</v>
      </c>
      <c r="CQ57">
        <v>2</v>
      </c>
    </row>
    <row r="58" spans="1:95" hidden="1" x14ac:dyDescent="0.35">
      <c r="A58">
        <f>_xlfn.XLOOKUP(Table1[[#This Row],[HMIS Project ID]],'Quick HIC'!G:G,'Quick HIC'!D:D,"",0)</f>
        <v>0</v>
      </c>
      <c r="B58">
        <v>27</v>
      </c>
      <c r="C58" t="s">
        <v>236</v>
      </c>
      <c r="D58" t="s">
        <v>41</v>
      </c>
      <c r="E58" t="s">
        <v>333</v>
      </c>
      <c r="F58" t="s">
        <v>238</v>
      </c>
      <c r="G58">
        <v>2025</v>
      </c>
      <c r="H58" t="s">
        <v>435</v>
      </c>
      <c r="I58">
        <v>325</v>
      </c>
      <c r="J58" t="s">
        <v>450</v>
      </c>
      <c r="L58">
        <v>1924</v>
      </c>
      <c r="M58" s="1">
        <v>45686</v>
      </c>
      <c r="N58" t="s">
        <v>38</v>
      </c>
      <c r="P58" t="s">
        <v>437</v>
      </c>
      <c r="Q58" t="s">
        <v>34</v>
      </c>
      <c r="R58" t="s">
        <v>241</v>
      </c>
      <c r="S58" s="1">
        <v>45686</v>
      </c>
      <c r="T58" t="s">
        <v>24</v>
      </c>
      <c r="U58" s="1">
        <v>39721</v>
      </c>
      <c r="W58">
        <v>0</v>
      </c>
      <c r="X58">
        <v>0</v>
      </c>
      <c r="Y58">
        <v>0</v>
      </c>
      <c r="Z58">
        <v>0</v>
      </c>
      <c r="AA58">
        <v>0</v>
      </c>
      <c r="AB58">
        <v>0</v>
      </c>
      <c r="AC58">
        <v>1</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M58" t="s">
        <v>252</v>
      </c>
      <c r="BN58">
        <v>0</v>
      </c>
      <c r="BO58" t="s">
        <v>438</v>
      </c>
      <c r="BQ58" t="s">
        <v>439</v>
      </c>
      <c r="BR58" t="s">
        <v>236</v>
      </c>
      <c r="BS58">
        <v>28752</v>
      </c>
      <c r="BT58">
        <v>3</v>
      </c>
      <c r="BU58">
        <v>1</v>
      </c>
      <c r="BV58">
        <v>0</v>
      </c>
      <c r="BW58">
        <v>0</v>
      </c>
      <c r="BX58">
        <v>0</v>
      </c>
      <c r="BY58">
        <v>3</v>
      </c>
      <c r="BZ58">
        <v>0</v>
      </c>
      <c r="CA58">
        <v>0</v>
      </c>
      <c r="CB58">
        <v>0</v>
      </c>
      <c r="CC58">
        <v>0</v>
      </c>
      <c r="CD58">
        <v>0</v>
      </c>
      <c r="CE58">
        <v>6</v>
      </c>
      <c r="CF58">
        <v>0</v>
      </c>
      <c r="CI58">
        <v>0</v>
      </c>
      <c r="CJ58">
        <v>6</v>
      </c>
      <c r="CK58">
        <v>6</v>
      </c>
      <c r="CL58" s="1">
        <v>45821</v>
      </c>
      <c r="CO58" t="s">
        <v>33</v>
      </c>
      <c r="CQ58">
        <v>2</v>
      </c>
    </row>
    <row r="59" spans="1:95" hidden="1" x14ac:dyDescent="0.35">
      <c r="A59">
        <f>_xlfn.XLOOKUP(Table1[[#This Row],[HMIS Project ID]],'Quick HIC'!G:G,'Quick HIC'!D:D,"",0)</f>
        <v>0</v>
      </c>
      <c r="B59">
        <v>28</v>
      </c>
      <c r="C59" t="s">
        <v>236</v>
      </c>
      <c r="D59" t="s">
        <v>41</v>
      </c>
      <c r="E59" t="s">
        <v>333</v>
      </c>
      <c r="F59" t="s">
        <v>238</v>
      </c>
      <c r="G59">
        <v>2025</v>
      </c>
      <c r="H59" t="s">
        <v>451</v>
      </c>
      <c r="I59">
        <v>1959</v>
      </c>
      <c r="J59" t="s">
        <v>452</v>
      </c>
      <c r="L59">
        <v>1960</v>
      </c>
      <c r="M59" s="1">
        <v>45686</v>
      </c>
      <c r="N59" t="s">
        <v>36</v>
      </c>
      <c r="O59" t="s">
        <v>258</v>
      </c>
      <c r="P59" t="s">
        <v>453</v>
      </c>
      <c r="Q59" t="s">
        <v>34</v>
      </c>
      <c r="R59" t="s">
        <v>241</v>
      </c>
      <c r="S59" s="1">
        <v>45686</v>
      </c>
      <c r="T59" t="s">
        <v>24</v>
      </c>
      <c r="U59" s="1">
        <v>39794</v>
      </c>
      <c r="W59">
        <v>1</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M59" t="s">
        <v>249</v>
      </c>
      <c r="BN59">
        <v>0</v>
      </c>
      <c r="BO59" t="s">
        <v>454</v>
      </c>
      <c r="BQ59" t="s">
        <v>134</v>
      </c>
      <c r="BR59" t="s">
        <v>236</v>
      </c>
      <c r="BS59">
        <v>28645</v>
      </c>
      <c r="BT59">
        <v>5</v>
      </c>
      <c r="BU59">
        <v>1</v>
      </c>
      <c r="BV59">
        <v>0</v>
      </c>
      <c r="BW59">
        <v>0</v>
      </c>
      <c r="BX59">
        <v>0</v>
      </c>
      <c r="BY59">
        <v>7</v>
      </c>
      <c r="BZ59">
        <v>0</v>
      </c>
      <c r="CA59">
        <v>0</v>
      </c>
      <c r="CB59">
        <v>0</v>
      </c>
      <c r="CC59">
        <v>0</v>
      </c>
      <c r="CD59">
        <v>0</v>
      </c>
      <c r="CE59">
        <v>12</v>
      </c>
      <c r="CF59">
        <v>0</v>
      </c>
      <c r="CI59">
        <v>0</v>
      </c>
      <c r="CJ59">
        <v>11</v>
      </c>
      <c r="CK59">
        <v>12</v>
      </c>
      <c r="CL59" s="1">
        <v>45821</v>
      </c>
      <c r="CO59" t="s">
        <v>33</v>
      </c>
      <c r="CQ59">
        <v>2</v>
      </c>
    </row>
    <row r="60" spans="1:95" hidden="1" x14ac:dyDescent="0.35">
      <c r="A60">
        <f>_xlfn.XLOOKUP(Table1[[#This Row],[HMIS Project ID]],'Quick HIC'!G:G,'Quick HIC'!D:D,"",0)</f>
        <v>0</v>
      </c>
      <c r="B60">
        <v>29</v>
      </c>
      <c r="C60" t="s">
        <v>236</v>
      </c>
      <c r="D60" t="s">
        <v>41</v>
      </c>
      <c r="E60" t="s">
        <v>333</v>
      </c>
      <c r="F60" t="s">
        <v>238</v>
      </c>
      <c r="G60">
        <v>2025</v>
      </c>
      <c r="H60" t="s">
        <v>373</v>
      </c>
      <c r="I60">
        <v>1310</v>
      </c>
      <c r="J60" t="s">
        <v>455</v>
      </c>
      <c r="L60">
        <v>2043</v>
      </c>
      <c r="M60" s="1">
        <v>45686</v>
      </c>
      <c r="N60" t="s">
        <v>36</v>
      </c>
      <c r="O60" t="s">
        <v>258</v>
      </c>
      <c r="P60" t="s">
        <v>375</v>
      </c>
      <c r="Q60" t="s">
        <v>34</v>
      </c>
      <c r="R60" t="s">
        <v>241</v>
      </c>
      <c r="S60" s="1">
        <v>45322</v>
      </c>
      <c r="T60" t="s">
        <v>24</v>
      </c>
      <c r="U60" s="1">
        <v>39814</v>
      </c>
      <c r="W60">
        <v>1</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1</v>
      </c>
      <c r="BM60" t="s">
        <v>249</v>
      </c>
      <c r="BN60">
        <v>0</v>
      </c>
      <c r="BO60" t="s">
        <v>456</v>
      </c>
      <c r="BQ60" t="s">
        <v>377</v>
      </c>
      <c r="BR60" t="s">
        <v>236</v>
      </c>
      <c r="BS60">
        <v>28001</v>
      </c>
      <c r="BT60">
        <v>3</v>
      </c>
      <c r="BU60">
        <v>1</v>
      </c>
      <c r="BV60">
        <v>0</v>
      </c>
      <c r="BW60">
        <v>0</v>
      </c>
      <c r="BX60">
        <v>0</v>
      </c>
      <c r="BY60">
        <v>13</v>
      </c>
      <c r="BZ60">
        <v>0</v>
      </c>
      <c r="CA60">
        <v>0</v>
      </c>
      <c r="CB60">
        <v>0</v>
      </c>
      <c r="CC60">
        <v>0</v>
      </c>
      <c r="CD60">
        <v>0</v>
      </c>
      <c r="CE60">
        <v>16</v>
      </c>
      <c r="CF60">
        <v>0</v>
      </c>
      <c r="CI60">
        <v>0</v>
      </c>
      <c r="CJ60">
        <v>15</v>
      </c>
      <c r="CK60">
        <v>16</v>
      </c>
      <c r="CL60" s="1">
        <v>45821</v>
      </c>
      <c r="CO60" t="s">
        <v>33</v>
      </c>
      <c r="CQ60">
        <v>2</v>
      </c>
    </row>
    <row r="61" spans="1:95" x14ac:dyDescent="0.35">
      <c r="A61">
        <f>_xlfn.XLOOKUP(Table1[[#This Row],[HMIS Project ID]],'Quick HIC'!G:G,'Quick HIC'!D:D,"",0)</f>
        <v>0</v>
      </c>
      <c r="B61">
        <v>30</v>
      </c>
      <c r="C61" t="s">
        <v>236</v>
      </c>
      <c r="D61" t="s">
        <v>41</v>
      </c>
      <c r="E61" t="s">
        <v>333</v>
      </c>
      <c r="F61" t="s">
        <v>238</v>
      </c>
      <c r="G61">
        <v>2025</v>
      </c>
      <c r="H61" t="s">
        <v>397</v>
      </c>
      <c r="I61">
        <v>1446</v>
      </c>
      <c r="J61" t="s">
        <v>457</v>
      </c>
      <c r="L61">
        <v>2229</v>
      </c>
      <c r="M61" s="1">
        <v>45686</v>
      </c>
      <c r="N61" t="s">
        <v>40</v>
      </c>
      <c r="P61" t="s">
        <v>399</v>
      </c>
      <c r="Q61" t="s">
        <v>34</v>
      </c>
      <c r="R61" t="s">
        <v>241</v>
      </c>
      <c r="S61" s="1">
        <v>45685</v>
      </c>
      <c r="T61" t="s">
        <v>24</v>
      </c>
      <c r="U61" s="1">
        <v>40023</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1</v>
      </c>
      <c r="BL61" t="s">
        <v>288</v>
      </c>
      <c r="BM61" t="s">
        <v>249</v>
      </c>
      <c r="BN61">
        <v>0</v>
      </c>
      <c r="BO61" t="s">
        <v>458</v>
      </c>
      <c r="BQ61" t="s">
        <v>401</v>
      </c>
      <c r="BR61" t="s">
        <v>236</v>
      </c>
      <c r="BS61">
        <v>28602</v>
      </c>
      <c r="BT61">
        <v>3</v>
      </c>
      <c r="BU61">
        <v>1</v>
      </c>
      <c r="BV61">
        <v>0</v>
      </c>
      <c r="BW61">
        <v>0</v>
      </c>
      <c r="BX61">
        <v>0</v>
      </c>
      <c r="BY61">
        <v>11</v>
      </c>
      <c r="BZ61">
        <v>0</v>
      </c>
      <c r="CA61">
        <v>0</v>
      </c>
      <c r="CB61">
        <v>0</v>
      </c>
      <c r="CC61">
        <v>0</v>
      </c>
      <c r="CD61">
        <v>0</v>
      </c>
      <c r="CE61">
        <v>14</v>
      </c>
      <c r="CF61">
        <v>0</v>
      </c>
      <c r="CI61">
        <v>0</v>
      </c>
      <c r="CJ61">
        <v>9</v>
      </c>
      <c r="CK61">
        <v>14</v>
      </c>
      <c r="CL61" s="1">
        <v>45821</v>
      </c>
      <c r="CO61" t="s">
        <v>33</v>
      </c>
      <c r="CQ61">
        <v>2</v>
      </c>
    </row>
    <row r="62" spans="1:95" hidden="1" x14ac:dyDescent="0.35">
      <c r="A62" t="str">
        <f>_xlfn.XLOOKUP(Table1[[#This Row],[HMIS Project ID]],'Quick HIC'!G:G,'Quick HIC'!D:D,"",0)</f>
        <v>Madison</v>
      </c>
      <c r="B62">
        <v>31</v>
      </c>
      <c r="C62" t="s">
        <v>236</v>
      </c>
      <c r="D62" t="s">
        <v>41</v>
      </c>
      <c r="E62" t="s">
        <v>333</v>
      </c>
      <c r="F62" t="s">
        <v>238</v>
      </c>
      <c r="G62">
        <v>2025</v>
      </c>
      <c r="H62" t="s">
        <v>459</v>
      </c>
      <c r="I62">
        <v>3508</v>
      </c>
      <c r="J62" t="s">
        <v>460</v>
      </c>
      <c r="L62">
        <v>3512</v>
      </c>
      <c r="M62" s="1">
        <v>45686</v>
      </c>
      <c r="N62" t="s">
        <v>36</v>
      </c>
      <c r="O62" t="s">
        <v>258</v>
      </c>
      <c r="P62" t="s">
        <v>461</v>
      </c>
      <c r="Q62" t="s">
        <v>33</v>
      </c>
      <c r="R62" t="s">
        <v>241</v>
      </c>
      <c r="S62" s="1">
        <v>45686</v>
      </c>
      <c r="T62" t="s">
        <v>42</v>
      </c>
      <c r="U62" s="1">
        <v>40179</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1</v>
      </c>
      <c r="BL62" t="s">
        <v>462</v>
      </c>
      <c r="BM62" t="s">
        <v>249</v>
      </c>
      <c r="BN62" t="s">
        <v>260</v>
      </c>
      <c r="BQ62" t="s">
        <v>463</v>
      </c>
      <c r="BR62" t="s">
        <v>236</v>
      </c>
      <c r="BS62">
        <v>28743</v>
      </c>
      <c r="BT62">
        <v>16</v>
      </c>
      <c r="BU62">
        <v>4</v>
      </c>
      <c r="BV62">
        <v>0</v>
      </c>
      <c r="BW62">
        <v>0</v>
      </c>
      <c r="BX62">
        <v>0</v>
      </c>
      <c r="BY62">
        <v>2</v>
      </c>
      <c r="BZ62">
        <v>0</v>
      </c>
      <c r="CA62">
        <v>0</v>
      </c>
      <c r="CB62">
        <v>0</v>
      </c>
      <c r="CC62">
        <v>0</v>
      </c>
      <c r="CD62">
        <v>0</v>
      </c>
      <c r="CE62">
        <v>18</v>
      </c>
      <c r="CF62">
        <v>0</v>
      </c>
      <c r="CI62">
        <v>0</v>
      </c>
      <c r="CJ62">
        <v>17</v>
      </c>
      <c r="CK62">
        <v>18</v>
      </c>
      <c r="CL62" s="1">
        <v>45821</v>
      </c>
      <c r="CO62" t="s">
        <v>33</v>
      </c>
      <c r="CQ62">
        <v>2</v>
      </c>
    </row>
    <row r="63" spans="1:95" hidden="1" x14ac:dyDescent="0.35">
      <c r="A63">
        <f>_xlfn.XLOOKUP(Table1[[#This Row],[HMIS Project ID]],'Quick HIC'!G:G,'Quick HIC'!D:D,"",0)</f>
        <v>0</v>
      </c>
      <c r="B63">
        <v>32</v>
      </c>
      <c r="C63" t="s">
        <v>236</v>
      </c>
      <c r="D63" t="s">
        <v>41</v>
      </c>
      <c r="E63" t="s">
        <v>333</v>
      </c>
      <c r="F63" t="s">
        <v>238</v>
      </c>
      <c r="G63">
        <v>2025</v>
      </c>
      <c r="H63" t="s">
        <v>392</v>
      </c>
      <c r="I63">
        <v>339</v>
      </c>
      <c r="J63" t="s">
        <v>464</v>
      </c>
      <c r="L63">
        <v>4542</v>
      </c>
      <c r="M63" s="1">
        <v>45686</v>
      </c>
      <c r="N63" t="s">
        <v>36</v>
      </c>
      <c r="O63" t="s">
        <v>258</v>
      </c>
      <c r="P63" t="s">
        <v>394</v>
      </c>
      <c r="Q63" t="s">
        <v>34</v>
      </c>
      <c r="R63" t="s">
        <v>241</v>
      </c>
      <c r="S63" s="1">
        <v>44951</v>
      </c>
      <c r="T63" t="s">
        <v>24</v>
      </c>
      <c r="U63" s="1">
        <v>40308</v>
      </c>
      <c r="W63">
        <v>1</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M63" t="s">
        <v>249</v>
      </c>
      <c r="BN63">
        <v>0</v>
      </c>
      <c r="BO63" t="s">
        <v>395</v>
      </c>
      <c r="BQ63" t="s">
        <v>396</v>
      </c>
      <c r="BR63" t="s">
        <v>236</v>
      </c>
      <c r="BS63">
        <v>28677</v>
      </c>
      <c r="BT63">
        <v>24</v>
      </c>
      <c r="BU63">
        <v>6</v>
      </c>
      <c r="BV63">
        <v>0</v>
      </c>
      <c r="BW63">
        <v>0</v>
      </c>
      <c r="BX63">
        <v>0</v>
      </c>
      <c r="BY63">
        <v>20</v>
      </c>
      <c r="BZ63">
        <v>0</v>
      </c>
      <c r="CA63">
        <v>0</v>
      </c>
      <c r="CB63">
        <v>0</v>
      </c>
      <c r="CC63">
        <v>0</v>
      </c>
      <c r="CD63">
        <v>0</v>
      </c>
      <c r="CE63">
        <v>44</v>
      </c>
      <c r="CF63">
        <v>0</v>
      </c>
      <c r="CI63">
        <v>0</v>
      </c>
      <c r="CJ63">
        <v>40</v>
      </c>
      <c r="CK63">
        <v>44</v>
      </c>
      <c r="CL63" s="1">
        <v>45821</v>
      </c>
      <c r="CO63" t="s">
        <v>33</v>
      </c>
      <c r="CQ63">
        <v>2</v>
      </c>
    </row>
    <row r="64" spans="1:95" hidden="1" x14ac:dyDescent="0.35">
      <c r="A64" t="str">
        <f>_xlfn.XLOOKUP(Table1[[#This Row],[HMIS Project ID]],'Quick HIC'!G:G,'Quick HIC'!D:D,"",0)</f>
        <v>Catawba</v>
      </c>
      <c r="B64">
        <v>33</v>
      </c>
      <c r="C64" t="s">
        <v>236</v>
      </c>
      <c r="D64" t="s">
        <v>41</v>
      </c>
      <c r="E64" t="s">
        <v>333</v>
      </c>
      <c r="F64" t="s">
        <v>238</v>
      </c>
      <c r="G64">
        <v>2025</v>
      </c>
      <c r="H64" t="s">
        <v>465</v>
      </c>
      <c r="I64">
        <v>4442</v>
      </c>
      <c r="J64" t="s">
        <v>466</v>
      </c>
      <c r="L64">
        <v>4673</v>
      </c>
      <c r="M64" s="1">
        <v>45686</v>
      </c>
      <c r="N64" t="s">
        <v>40</v>
      </c>
      <c r="P64" t="s">
        <v>467</v>
      </c>
      <c r="Q64" t="s">
        <v>33</v>
      </c>
      <c r="R64" t="s">
        <v>241</v>
      </c>
      <c r="S64" s="1">
        <v>45686</v>
      </c>
      <c r="T64" t="s">
        <v>24</v>
      </c>
      <c r="U64" s="1">
        <v>41304</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1</v>
      </c>
      <c r="BM64" t="s">
        <v>249</v>
      </c>
      <c r="BN64">
        <v>0</v>
      </c>
      <c r="BO64" t="s">
        <v>468</v>
      </c>
      <c r="BQ64" t="s">
        <v>401</v>
      </c>
      <c r="BR64" t="s">
        <v>236</v>
      </c>
      <c r="BS64">
        <v>28602</v>
      </c>
      <c r="BT64">
        <v>16</v>
      </c>
      <c r="BU64">
        <v>7</v>
      </c>
      <c r="BV64">
        <v>0</v>
      </c>
      <c r="BW64">
        <v>0</v>
      </c>
      <c r="BX64">
        <v>0</v>
      </c>
      <c r="BY64">
        <v>7</v>
      </c>
      <c r="BZ64">
        <v>0</v>
      </c>
      <c r="CA64">
        <v>0</v>
      </c>
      <c r="CB64">
        <v>0</v>
      </c>
      <c r="CC64">
        <v>0</v>
      </c>
      <c r="CD64">
        <v>0</v>
      </c>
      <c r="CE64">
        <v>23</v>
      </c>
      <c r="CF64">
        <v>0</v>
      </c>
      <c r="CI64">
        <v>0</v>
      </c>
      <c r="CJ64">
        <v>14</v>
      </c>
      <c r="CK64">
        <v>23</v>
      </c>
      <c r="CL64" s="1">
        <v>45821</v>
      </c>
      <c r="CO64" t="s">
        <v>33</v>
      </c>
      <c r="CQ64">
        <v>2</v>
      </c>
    </row>
    <row r="65" spans="1:95" hidden="1" x14ac:dyDescent="0.35">
      <c r="A65">
        <f>_xlfn.XLOOKUP(Table1[[#This Row],[HMIS Project ID]],'Quick HIC'!G:G,'Quick HIC'!D:D,"",0)</f>
        <v>0</v>
      </c>
      <c r="B65">
        <v>34</v>
      </c>
      <c r="C65" t="s">
        <v>236</v>
      </c>
      <c r="D65" t="s">
        <v>41</v>
      </c>
      <c r="E65" t="s">
        <v>333</v>
      </c>
      <c r="F65" t="s">
        <v>238</v>
      </c>
      <c r="G65">
        <v>2025</v>
      </c>
      <c r="H65" t="s">
        <v>451</v>
      </c>
      <c r="I65">
        <v>1959</v>
      </c>
      <c r="J65" t="s">
        <v>469</v>
      </c>
      <c r="L65">
        <v>4719</v>
      </c>
      <c r="M65" s="1">
        <v>45686</v>
      </c>
      <c r="N65" t="s">
        <v>36</v>
      </c>
      <c r="O65" t="s">
        <v>258</v>
      </c>
      <c r="P65" t="s">
        <v>453</v>
      </c>
      <c r="Q65" t="s">
        <v>34</v>
      </c>
      <c r="R65" t="s">
        <v>241</v>
      </c>
      <c r="S65" s="1">
        <v>45322</v>
      </c>
      <c r="T65" t="s">
        <v>24</v>
      </c>
      <c r="U65" s="1">
        <v>40634</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1</v>
      </c>
      <c r="BM65" t="s">
        <v>249</v>
      </c>
      <c r="BN65">
        <v>0</v>
      </c>
      <c r="BO65" t="s">
        <v>454</v>
      </c>
      <c r="BQ65" t="s">
        <v>134</v>
      </c>
      <c r="BR65" t="s">
        <v>236</v>
      </c>
      <c r="BS65">
        <v>28645</v>
      </c>
      <c r="BT65">
        <v>0</v>
      </c>
      <c r="BU65">
        <v>0</v>
      </c>
      <c r="BV65">
        <v>0</v>
      </c>
      <c r="BW65">
        <v>0</v>
      </c>
      <c r="BX65">
        <v>0</v>
      </c>
      <c r="BY65">
        <v>1</v>
      </c>
      <c r="BZ65">
        <v>0</v>
      </c>
      <c r="CA65">
        <v>0</v>
      </c>
      <c r="CB65">
        <v>0</v>
      </c>
      <c r="CC65">
        <v>0</v>
      </c>
      <c r="CD65">
        <v>0</v>
      </c>
      <c r="CE65">
        <v>1</v>
      </c>
      <c r="CF65">
        <v>0</v>
      </c>
      <c r="CI65">
        <v>0</v>
      </c>
      <c r="CJ65">
        <v>1</v>
      </c>
      <c r="CK65">
        <v>1</v>
      </c>
      <c r="CL65" s="1">
        <v>45821</v>
      </c>
      <c r="CO65" t="s">
        <v>33</v>
      </c>
      <c r="CQ65">
        <v>2</v>
      </c>
    </row>
    <row r="66" spans="1:95" hidden="1" x14ac:dyDescent="0.35">
      <c r="A66">
        <f>_xlfn.XLOOKUP(Table1[[#This Row],[HMIS Project ID]],'Quick HIC'!G:G,'Quick HIC'!D:D,"",0)</f>
        <v>0</v>
      </c>
      <c r="B66">
        <v>35</v>
      </c>
      <c r="C66" t="s">
        <v>236</v>
      </c>
      <c r="D66" t="s">
        <v>41</v>
      </c>
      <c r="E66" t="s">
        <v>333</v>
      </c>
      <c r="F66" t="s">
        <v>238</v>
      </c>
      <c r="G66">
        <v>2025</v>
      </c>
      <c r="H66" t="s">
        <v>378</v>
      </c>
      <c r="I66">
        <v>4721</v>
      </c>
      <c r="J66" t="s">
        <v>470</v>
      </c>
      <c r="L66">
        <v>4722</v>
      </c>
      <c r="M66" s="1">
        <v>45686</v>
      </c>
      <c r="N66" t="s">
        <v>38</v>
      </c>
      <c r="P66" t="s">
        <v>471</v>
      </c>
      <c r="Q66" t="s">
        <v>34</v>
      </c>
      <c r="R66" t="s">
        <v>241</v>
      </c>
      <c r="S66" s="1">
        <v>45322</v>
      </c>
      <c r="T66" t="s">
        <v>24</v>
      </c>
      <c r="U66" s="1">
        <v>40787</v>
      </c>
      <c r="W66">
        <v>0</v>
      </c>
      <c r="X66">
        <v>0</v>
      </c>
      <c r="Y66">
        <v>0</v>
      </c>
      <c r="Z66">
        <v>0</v>
      </c>
      <c r="AA66">
        <v>0</v>
      </c>
      <c r="AB66">
        <v>0</v>
      </c>
      <c r="AC66">
        <v>1</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M66" t="s">
        <v>252</v>
      </c>
      <c r="BN66">
        <v>0</v>
      </c>
      <c r="BO66" t="s">
        <v>472</v>
      </c>
      <c r="BQ66" t="s">
        <v>338</v>
      </c>
      <c r="BR66" t="s">
        <v>236</v>
      </c>
      <c r="BS66">
        <v>28540</v>
      </c>
      <c r="BT66">
        <v>21</v>
      </c>
      <c r="BU66">
        <v>8</v>
      </c>
      <c r="BV66">
        <v>0</v>
      </c>
      <c r="BW66">
        <v>0</v>
      </c>
      <c r="BX66">
        <v>21</v>
      </c>
      <c r="BY66">
        <v>8</v>
      </c>
      <c r="BZ66">
        <v>0</v>
      </c>
      <c r="CA66">
        <v>0</v>
      </c>
      <c r="CB66">
        <v>8</v>
      </c>
      <c r="CC66">
        <v>0</v>
      </c>
      <c r="CD66">
        <v>0</v>
      </c>
      <c r="CE66">
        <v>29</v>
      </c>
      <c r="CF66">
        <v>0</v>
      </c>
      <c r="CI66">
        <v>0</v>
      </c>
      <c r="CJ66">
        <v>29</v>
      </c>
      <c r="CK66">
        <v>29</v>
      </c>
      <c r="CL66" s="1">
        <v>45821</v>
      </c>
      <c r="CO66" t="s">
        <v>33</v>
      </c>
      <c r="CQ66">
        <v>2</v>
      </c>
    </row>
    <row r="67" spans="1:95" hidden="1" x14ac:dyDescent="0.35">
      <c r="A67">
        <f>_xlfn.XLOOKUP(Table1[[#This Row],[HMIS Project ID]],'Quick HIC'!G:G,'Quick HIC'!D:D,"",0)</f>
        <v>0</v>
      </c>
      <c r="B67">
        <v>36</v>
      </c>
      <c r="C67" t="s">
        <v>236</v>
      </c>
      <c r="D67" t="s">
        <v>41</v>
      </c>
      <c r="E67" t="s">
        <v>333</v>
      </c>
      <c r="F67" t="s">
        <v>238</v>
      </c>
      <c r="G67">
        <v>2025</v>
      </c>
      <c r="H67" t="s">
        <v>473</v>
      </c>
      <c r="I67">
        <v>292</v>
      </c>
      <c r="J67" t="s">
        <v>474</v>
      </c>
      <c r="L67">
        <v>4734</v>
      </c>
      <c r="M67" s="1">
        <v>45686</v>
      </c>
      <c r="N67" t="s">
        <v>38</v>
      </c>
      <c r="P67" t="s">
        <v>475</v>
      </c>
      <c r="Q67" t="s">
        <v>34</v>
      </c>
      <c r="R67" t="s">
        <v>241</v>
      </c>
      <c r="S67" s="1">
        <v>44951</v>
      </c>
      <c r="T67" t="s">
        <v>24</v>
      </c>
      <c r="U67" s="1">
        <v>40179</v>
      </c>
      <c r="W67">
        <v>0</v>
      </c>
      <c r="X67">
        <v>0</v>
      </c>
      <c r="Y67">
        <v>0</v>
      </c>
      <c r="Z67">
        <v>0</v>
      </c>
      <c r="AA67">
        <v>0</v>
      </c>
      <c r="AB67">
        <v>0</v>
      </c>
      <c r="AC67">
        <v>0</v>
      </c>
      <c r="AD67">
        <v>0</v>
      </c>
      <c r="AE67">
        <v>0</v>
      </c>
      <c r="AF67">
        <v>0</v>
      </c>
      <c r="AG67">
        <v>0</v>
      </c>
      <c r="AH67">
        <v>0</v>
      </c>
      <c r="AI67">
        <v>0</v>
      </c>
      <c r="AJ67">
        <v>0</v>
      </c>
      <c r="AK67">
        <v>0</v>
      </c>
      <c r="AL67">
        <v>0</v>
      </c>
      <c r="AM67">
        <v>0</v>
      </c>
      <c r="AN67">
        <v>1</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M67" t="s">
        <v>252</v>
      </c>
      <c r="BN67">
        <v>0</v>
      </c>
      <c r="BO67" t="s">
        <v>476</v>
      </c>
      <c r="BP67" t="s">
        <v>477</v>
      </c>
      <c r="BQ67" t="s">
        <v>338</v>
      </c>
      <c r="BR67" t="s">
        <v>236</v>
      </c>
      <c r="BS67">
        <v>27834</v>
      </c>
      <c r="BT67">
        <v>32</v>
      </c>
      <c r="BU67">
        <v>11</v>
      </c>
      <c r="BV67">
        <v>32</v>
      </c>
      <c r="BW67">
        <v>0</v>
      </c>
      <c r="BX67">
        <v>0</v>
      </c>
      <c r="BY67">
        <v>63</v>
      </c>
      <c r="BZ67">
        <v>63</v>
      </c>
      <c r="CA67">
        <v>0</v>
      </c>
      <c r="CB67">
        <v>0</v>
      </c>
      <c r="CC67">
        <v>0</v>
      </c>
      <c r="CD67">
        <v>0</v>
      </c>
      <c r="CE67">
        <v>95</v>
      </c>
      <c r="CF67">
        <v>0</v>
      </c>
      <c r="CI67">
        <v>0</v>
      </c>
      <c r="CJ67">
        <v>95</v>
      </c>
      <c r="CK67">
        <v>95</v>
      </c>
      <c r="CL67" s="1">
        <v>45821</v>
      </c>
      <c r="CO67" t="s">
        <v>33</v>
      </c>
      <c r="CQ67">
        <v>2</v>
      </c>
    </row>
    <row r="68" spans="1:95" hidden="1" x14ac:dyDescent="0.35">
      <c r="A68">
        <f>_xlfn.XLOOKUP(Table1[[#This Row],[HMIS Project ID]],'Quick HIC'!G:G,'Quick HIC'!D:D,"",0)</f>
        <v>0</v>
      </c>
      <c r="B68">
        <v>37</v>
      </c>
      <c r="C68" t="s">
        <v>236</v>
      </c>
      <c r="D68" t="s">
        <v>41</v>
      </c>
      <c r="E68" t="s">
        <v>333</v>
      </c>
      <c r="F68" t="s">
        <v>238</v>
      </c>
      <c r="G68">
        <v>2025</v>
      </c>
      <c r="H68" t="s">
        <v>473</v>
      </c>
      <c r="I68">
        <v>292</v>
      </c>
      <c r="J68" t="s">
        <v>478</v>
      </c>
      <c r="L68">
        <v>4735</v>
      </c>
      <c r="M68" s="1">
        <v>45686</v>
      </c>
      <c r="N68" t="s">
        <v>38</v>
      </c>
      <c r="P68" t="s">
        <v>475</v>
      </c>
      <c r="Q68" t="s">
        <v>34</v>
      </c>
      <c r="R68" t="s">
        <v>241</v>
      </c>
      <c r="S68" s="1">
        <v>45686</v>
      </c>
      <c r="T68" t="s">
        <v>24</v>
      </c>
      <c r="U68" s="1">
        <v>40544</v>
      </c>
      <c r="W68">
        <v>0</v>
      </c>
      <c r="X68">
        <v>0</v>
      </c>
      <c r="Y68">
        <v>0</v>
      </c>
      <c r="Z68">
        <v>0</v>
      </c>
      <c r="AA68">
        <v>0</v>
      </c>
      <c r="AB68">
        <v>0</v>
      </c>
      <c r="AC68">
        <v>1</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M68" t="s">
        <v>252</v>
      </c>
      <c r="BN68">
        <v>0</v>
      </c>
      <c r="BO68" t="s">
        <v>476</v>
      </c>
      <c r="BP68" t="s">
        <v>477</v>
      </c>
      <c r="BQ68" t="s">
        <v>338</v>
      </c>
      <c r="BR68" t="s">
        <v>236</v>
      </c>
      <c r="BS68">
        <v>27834</v>
      </c>
      <c r="BT68">
        <v>27</v>
      </c>
      <c r="BU68">
        <v>7</v>
      </c>
      <c r="BV68">
        <v>0</v>
      </c>
      <c r="BW68">
        <v>0</v>
      </c>
      <c r="BX68">
        <v>27</v>
      </c>
      <c r="BY68">
        <v>20</v>
      </c>
      <c r="BZ68">
        <v>0</v>
      </c>
      <c r="CA68">
        <v>0</v>
      </c>
      <c r="CB68">
        <v>20</v>
      </c>
      <c r="CC68">
        <v>0</v>
      </c>
      <c r="CD68">
        <v>0</v>
      </c>
      <c r="CE68">
        <v>47</v>
      </c>
      <c r="CF68">
        <v>0</v>
      </c>
      <c r="CI68">
        <v>0</v>
      </c>
      <c r="CJ68">
        <v>47</v>
      </c>
      <c r="CK68">
        <v>47</v>
      </c>
      <c r="CL68" s="1">
        <v>45821</v>
      </c>
      <c r="CO68" t="s">
        <v>33</v>
      </c>
      <c r="CQ68">
        <v>2</v>
      </c>
    </row>
    <row r="69" spans="1:95" hidden="1" x14ac:dyDescent="0.35">
      <c r="A69" t="str">
        <f>_xlfn.XLOOKUP(Table1[[#This Row],[HMIS Project ID]],'Quick HIC'!G:G,'Quick HIC'!D:D,"",0)</f>
        <v>Union</v>
      </c>
      <c r="B69">
        <v>38</v>
      </c>
      <c r="C69" t="s">
        <v>236</v>
      </c>
      <c r="D69" t="s">
        <v>41</v>
      </c>
      <c r="E69" t="s">
        <v>333</v>
      </c>
      <c r="F69" t="s">
        <v>238</v>
      </c>
      <c r="G69">
        <v>2025</v>
      </c>
      <c r="H69" t="s">
        <v>479</v>
      </c>
      <c r="I69">
        <v>1292</v>
      </c>
      <c r="J69" t="s">
        <v>480</v>
      </c>
      <c r="L69">
        <v>4792</v>
      </c>
      <c r="M69" s="1">
        <v>45686</v>
      </c>
      <c r="N69" t="s">
        <v>36</v>
      </c>
      <c r="O69" t="s">
        <v>258</v>
      </c>
      <c r="P69" t="s">
        <v>370</v>
      </c>
      <c r="Q69" t="s">
        <v>32</v>
      </c>
      <c r="R69" t="s">
        <v>241</v>
      </c>
      <c r="S69" s="1">
        <v>45658</v>
      </c>
      <c r="T69" t="s">
        <v>42</v>
      </c>
      <c r="U69" s="1">
        <v>40179</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1</v>
      </c>
      <c r="BM69" t="s">
        <v>249</v>
      </c>
      <c r="BN69" t="s">
        <v>260</v>
      </c>
      <c r="BO69" t="s">
        <v>481</v>
      </c>
      <c r="BQ69" t="s">
        <v>372</v>
      </c>
      <c r="BR69" t="s">
        <v>236</v>
      </c>
      <c r="BS69">
        <v>28111</v>
      </c>
      <c r="BT69">
        <v>21</v>
      </c>
      <c r="BU69">
        <v>5</v>
      </c>
      <c r="BV69">
        <v>0</v>
      </c>
      <c r="BW69">
        <v>0</v>
      </c>
      <c r="BX69">
        <v>0</v>
      </c>
      <c r="BY69">
        <v>21</v>
      </c>
      <c r="BZ69">
        <v>0</v>
      </c>
      <c r="CA69">
        <v>0</v>
      </c>
      <c r="CB69">
        <v>0</v>
      </c>
      <c r="CC69">
        <v>0</v>
      </c>
      <c r="CD69">
        <v>0</v>
      </c>
      <c r="CE69">
        <v>42</v>
      </c>
      <c r="CF69">
        <v>0</v>
      </c>
      <c r="CI69">
        <v>0</v>
      </c>
      <c r="CJ69">
        <v>13</v>
      </c>
      <c r="CK69">
        <v>42</v>
      </c>
      <c r="CL69" s="1">
        <v>45821</v>
      </c>
      <c r="CM69" t="s">
        <v>482</v>
      </c>
      <c r="CO69" t="s">
        <v>33</v>
      </c>
      <c r="CQ69">
        <v>2</v>
      </c>
    </row>
    <row r="70" spans="1:95" hidden="1" x14ac:dyDescent="0.35">
      <c r="A70" t="str">
        <f>_xlfn.XLOOKUP(Table1[[#This Row],[HMIS Project ID]],'Quick HIC'!G:G,'Quick HIC'!D:D,"",0)</f>
        <v>Harnett</v>
      </c>
      <c r="B70">
        <v>39</v>
      </c>
      <c r="C70" t="s">
        <v>236</v>
      </c>
      <c r="D70" t="s">
        <v>41</v>
      </c>
      <c r="E70" t="s">
        <v>333</v>
      </c>
      <c r="F70" t="s">
        <v>238</v>
      </c>
      <c r="G70">
        <v>2025</v>
      </c>
      <c r="H70" t="s">
        <v>483</v>
      </c>
      <c r="I70">
        <v>4806</v>
      </c>
      <c r="J70" t="s">
        <v>484</v>
      </c>
      <c r="L70">
        <v>4809</v>
      </c>
      <c r="M70" s="1">
        <v>45686</v>
      </c>
      <c r="N70" t="s">
        <v>36</v>
      </c>
      <c r="O70" t="s">
        <v>258</v>
      </c>
      <c r="P70" t="s">
        <v>485</v>
      </c>
      <c r="Q70" t="s">
        <v>33</v>
      </c>
      <c r="R70" t="s">
        <v>241</v>
      </c>
      <c r="S70" s="1">
        <v>45686</v>
      </c>
      <c r="T70" t="s">
        <v>24</v>
      </c>
      <c r="U70" s="1">
        <v>41668</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1</v>
      </c>
      <c r="BL70" t="s">
        <v>486</v>
      </c>
      <c r="BM70" t="s">
        <v>249</v>
      </c>
      <c r="BN70">
        <v>0</v>
      </c>
      <c r="BO70" t="s">
        <v>487</v>
      </c>
      <c r="BQ70" t="s">
        <v>488</v>
      </c>
      <c r="BR70" t="s">
        <v>236</v>
      </c>
      <c r="BS70">
        <v>28334</v>
      </c>
      <c r="BT70">
        <v>5</v>
      </c>
      <c r="BU70">
        <v>2</v>
      </c>
      <c r="BV70">
        <v>0</v>
      </c>
      <c r="BW70">
        <v>0</v>
      </c>
      <c r="BX70">
        <v>0</v>
      </c>
      <c r="BY70">
        <v>13</v>
      </c>
      <c r="BZ70">
        <v>0</v>
      </c>
      <c r="CA70">
        <v>0</v>
      </c>
      <c r="CB70">
        <v>0</v>
      </c>
      <c r="CC70">
        <v>0</v>
      </c>
      <c r="CD70">
        <v>0</v>
      </c>
      <c r="CE70">
        <v>18</v>
      </c>
      <c r="CF70">
        <v>0</v>
      </c>
      <c r="CI70">
        <v>0</v>
      </c>
      <c r="CJ70">
        <v>12</v>
      </c>
      <c r="CK70">
        <v>18</v>
      </c>
      <c r="CL70" s="1">
        <v>45821</v>
      </c>
      <c r="CO70" t="s">
        <v>33</v>
      </c>
      <c r="CQ70">
        <v>2</v>
      </c>
    </row>
    <row r="71" spans="1:95" hidden="1" x14ac:dyDescent="0.35">
      <c r="A71" t="str">
        <f>_xlfn.XLOOKUP(Table1[[#This Row],[HMIS Project ID]],'Quick HIC'!G:G,'Quick HIC'!D:D,"",0)</f>
        <v>Pasquotank</v>
      </c>
      <c r="B71">
        <v>40</v>
      </c>
      <c r="C71" t="s">
        <v>236</v>
      </c>
      <c r="D71" t="s">
        <v>41</v>
      </c>
      <c r="E71" t="s">
        <v>333</v>
      </c>
      <c r="F71" t="s">
        <v>238</v>
      </c>
      <c r="G71">
        <v>2025</v>
      </c>
      <c r="H71" t="s">
        <v>489</v>
      </c>
      <c r="I71">
        <v>2133</v>
      </c>
      <c r="J71" t="s">
        <v>490</v>
      </c>
      <c r="L71">
        <v>4814</v>
      </c>
      <c r="M71" s="1">
        <v>45686</v>
      </c>
      <c r="N71" t="s">
        <v>36</v>
      </c>
      <c r="O71" t="s">
        <v>258</v>
      </c>
      <c r="P71" t="s">
        <v>491</v>
      </c>
      <c r="Q71" t="s">
        <v>32</v>
      </c>
      <c r="R71" t="s">
        <v>241</v>
      </c>
      <c r="S71" s="1">
        <v>44223</v>
      </c>
      <c r="T71" t="s">
        <v>42</v>
      </c>
      <c r="U71" s="1">
        <v>40179</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1</v>
      </c>
      <c r="BM71" t="s">
        <v>249</v>
      </c>
      <c r="BN71">
        <v>0</v>
      </c>
      <c r="BO71" t="s">
        <v>492</v>
      </c>
      <c r="BQ71" t="s">
        <v>493</v>
      </c>
      <c r="BR71" t="s">
        <v>236</v>
      </c>
      <c r="BS71">
        <v>27906</v>
      </c>
      <c r="BT71">
        <v>15</v>
      </c>
      <c r="BU71">
        <v>7</v>
      </c>
      <c r="BV71">
        <v>0</v>
      </c>
      <c r="BW71">
        <v>0</v>
      </c>
      <c r="BX71">
        <v>0</v>
      </c>
      <c r="BY71">
        <v>3</v>
      </c>
      <c r="BZ71">
        <v>0</v>
      </c>
      <c r="CA71">
        <v>0</v>
      </c>
      <c r="CB71">
        <v>0</v>
      </c>
      <c r="CC71">
        <v>0</v>
      </c>
      <c r="CD71">
        <v>0</v>
      </c>
      <c r="CE71">
        <v>18</v>
      </c>
      <c r="CF71">
        <v>0</v>
      </c>
      <c r="CI71">
        <v>0</v>
      </c>
      <c r="CJ71">
        <v>3</v>
      </c>
      <c r="CK71">
        <v>18</v>
      </c>
      <c r="CL71" s="1">
        <v>45821</v>
      </c>
      <c r="CM71" t="s">
        <v>494</v>
      </c>
      <c r="CN71" t="s">
        <v>495</v>
      </c>
      <c r="CO71" t="s">
        <v>33</v>
      </c>
      <c r="CQ71">
        <v>2</v>
      </c>
    </row>
    <row r="72" spans="1:95" hidden="1" x14ac:dyDescent="0.35">
      <c r="A72" t="str">
        <f>_xlfn.XLOOKUP(Table1[[#This Row],[HMIS Project ID]],'Quick HIC'!G:G,'Quick HIC'!D:D,"",0)</f>
        <v>Cabarrus</v>
      </c>
      <c r="B72">
        <v>41</v>
      </c>
      <c r="C72" t="s">
        <v>236</v>
      </c>
      <c r="D72" t="s">
        <v>41</v>
      </c>
      <c r="E72" t="s">
        <v>333</v>
      </c>
      <c r="F72" t="s">
        <v>238</v>
      </c>
      <c r="G72">
        <v>2025</v>
      </c>
      <c r="H72" t="s">
        <v>496</v>
      </c>
      <c r="I72">
        <v>4815</v>
      </c>
      <c r="J72" t="s">
        <v>497</v>
      </c>
      <c r="L72">
        <v>4816</v>
      </c>
      <c r="M72" s="1">
        <v>45686</v>
      </c>
      <c r="N72" t="s">
        <v>36</v>
      </c>
      <c r="O72" t="s">
        <v>258</v>
      </c>
      <c r="P72" t="s">
        <v>498</v>
      </c>
      <c r="Q72" t="s">
        <v>33</v>
      </c>
      <c r="R72" t="s">
        <v>241</v>
      </c>
      <c r="S72" s="1">
        <v>45292</v>
      </c>
      <c r="T72" t="s">
        <v>42</v>
      </c>
      <c r="U72" s="1">
        <v>40179</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1</v>
      </c>
      <c r="BM72" t="s">
        <v>249</v>
      </c>
      <c r="BN72" t="s">
        <v>260</v>
      </c>
      <c r="BO72" t="s">
        <v>499</v>
      </c>
      <c r="BQ72" t="s">
        <v>500</v>
      </c>
      <c r="BR72" t="s">
        <v>236</v>
      </c>
      <c r="BS72">
        <v>28026</v>
      </c>
      <c r="BT72">
        <v>9</v>
      </c>
      <c r="BU72">
        <v>3</v>
      </c>
      <c r="BV72">
        <v>0</v>
      </c>
      <c r="BW72">
        <v>0</v>
      </c>
      <c r="BX72">
        <v>0</v>
      </c>
      <c r="BY72">
        <v>3</v>
      </c>
      <c r="BZ72">
        <v>0</v>
      </c>
      <c r="CA72">
        <v>0</v>
      </c>
      <c r="CB72">
        <v>0</v>
      </c>
      <c r="CC72">
        <v>0</v>
      </c>
      <c r="CD72">
        <v>0</v>
      </c>
      <c r="CE72">
        <v>12</v>
      </c>
      <c r="CF72">
        <v>0</v>
      </c>
      <c r="CI72">
        <v>0</v>
      </c>
      <c r="CJ72">
        <v>6</v>
      </c>
      <c r="CK72">
        <v>12</v>
      </c>
      <c r="CL72" s="1">
        <v>45821</v>
      </c>
      <c r="CO72" t="s">
        <v>33</v>
      </c>
      <c r="CQ72">
        <v>2</v>
      </c>
    </row>
    <row r="73" spans="1:95" hidden="1" x14ac:dyDescent="0.35">
      <c r="A73" t="str">
        <f>_xlfn.XLOOKUP(Table1[[#This Row],[HMIS Project ID]],'Quick HIC'!G:G,'Quick HIC'!D:D,"",0)</f>
        <v>Carteret</v>
      </c>
      <c r="B73">
        <v>42</v>
      </c>
      <c r="C73" t="s">
        <v>236</v>
      </c>
      <c r="D73" t="s">
        <v>41</v>
      </c>
      <c r="E73" t="s">
        <v>333</v>
      </c>
      <c r="F73" t="s">
        <v>238</v>
      </c>
      <c r="G73">
        <v>2025</v>
      </c>
      <c r="H73" t="s">
        <v>501</v>
      </c>
      <c r="I73">
        <v>4817</v>
      </c>
      <c r="J73" t="s">
        <v>502</v>
      </c>
      <c r="L73">
        <v>4818</v>
      </c>
      <c r="M73" s="1">
        <v>45686</v>
      </c>
      <c r="N73" t="s">
        <v>36</v>
      </c>
      <c r="O73" t="s">
        <v>258</v>
      </c>
      <c r="P73" t="s">
        <v>503</v>
      </c>
      <c r="Q73" t="s">
        <v>32</v>
      </c>
      <c r="R73" t="s">
        <v>241</v>
      </c>
      <c r="S73" s="1">
        <v>45686</v>
      </c>
      <c r="T73" t="s">
        <v>42</v>
      </c>
      <c r="U73" s="1">
        <v>40933</v>
      </c>
      <c r="W73">
        <v>1</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1</v>
      </c>
      <c r="BM73" t="s">
        <v>249</v>
      </c>
      <c r="BN73" t="s">
        <v>260</v>
      </c>
      <c r="BO73" t="s">
        <v>504</v>
      </c>
      <c r="BQ73" t="s">
        <v>505</v>
      </c>
      <c r="BR73" t="s">
        <v>236</v>
      </c>
      <c r="BS73">
        <v>28557</v>
      </c>
      <c r="BT73">
        <v>6</v>
      </c>
      <c r="BU73">
        <v>2</v>
      </c>
      <c r="BV73">
        <v>0</v>
      </c>
      <c r="BW73">
        <v>0</v>
      </c>
      <c r="BX73">
        <v>0</v>
      </c>
      <c r="BY73">
        <v>3</v>
      </c>
      <c r="BZ73">
        <v>0</v>
      </c>
      <c r="CA73">
        <v>0</v>
      </c>
      <c r="CB73">
        <v>0</v>
      </c>
      <c r="CC73">
        <v>0</v>
      </c>
      <c r="CD73">
        <v>0</v>
      </c>
      <c r="CE73">
        <v>9</v>
      </c>
      <c r="CF73">
        <v>0</v>
      </c>
      <c r="CI73">
        <v>0</v>
      </c>
      <c r="CJ73">
        <v>9</v>
      </c>
      <c r="CK73">
        <v>9</v>
      </c>
      <c r="CL73" s="1">
        <v>45821</v>
      </c>
      <c r="CO73" t="s">
        <v>33</v>
      </c>
      <c r="CQ73">
        <v>2</v>
      </c>
    </row>
    <row r="74" spans="1:95" hidden="1" x14ac:dyDescent="0.35">
      <c r="A74" t="str">
        <f>_xlfn.XLOOKUP(Table1[[#This Row],[HMIS Project ID]],'Quick HIC'!G:G,'Quick HIC'!D:D,"",0)</f>
        <v>Edgecombe</v>
      </c>
      <c r="B74">
        <v>43</v>
      </c>
      <c r="C74" t="s">
        <v>236</v>
      </c>
      <c r="D74" t="s">
        <v>41</v>
      </c>
      <c r="E74" t="s">
        <v>333</v>
      </c>
      <c r="F74" t="s">
        <v>238</v>
      </c>
      <c r="G74">
        <v>2025</v>
      </c>
      <c r="H74" t="s">
        <v>506</v>
      </c>
      <c r="I74">
        <v>4802</v>
      </c>
      <c r="J74" t="s">
        <v>507</v>
      </c>
      <c r="L74">
        <v>4819</v>
      </c>
      <c r="M74" s="1">
        <v>45686</v>
      </c>
      <c r="N74" t="s">
        <v>36</v>
      </c>
      <c r="O74" t="s">
        <v>258</v>
      </c>
      <c r="P74" t="s">
        <v>508</v>
      </c>
      <c r="Q74" t="s">
        <v>33</v>
      </c>
      <c r="R74" t="s">
        <v>241</v>
      </c>
      <c r="S74" s="1">
        <v>45322</v>
      </c>
      <c r="T74" t="s">
        <v>24</v>
      </c>
      <c r="U74" s="1">
        <v>40179</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1</v>
      </c>
      <c r="BL74" t="s">
        <v>509</v>
      </c>
      <c r="BM74" t="s">
        <v>242</v>
      </c>
      <c r="BN74">
        <v>0</v>
      </c>
      <c r="BO74" t="s">
        <v>510</v>
      </c>
      <c r="BQ74" t="s">
        <v>511</v>
      </c>
      <c r="BR74" t="s">
        <v>236</v>
      </c>
      <c r="BS74">
        <v>27886</v>
      </c>
      <c r="BT74">
        <v>0</v>
      </c>
      <c r="BU74">
        <v>0</v>
      </c>
      <c r="BV74">
        <v>0</v>
      </c>
      <c r="BW74">
        <v>0</v>
      </c>
      <c r="BX74">
        <v>0</v>
      </c>
      <c r="BY74">
        <v>27</v>
      </c>
      <c r="BZ74">
        <v>0</v>
      </c>
      <c r="CA74">
        <v>0</v>
      </c>
      <c r="CB74">
        <v>0</v>
      </c>
      <c r="CC74">
        <v>0</v>
      </c>
      <c r="CD74">
        <v>0</v>
      </c>
      <c r="CE74">
        <v>27</v>
      </c>
      <c r="CF74">
        <v>0</v>
      </c>
      <c r="CI74">
        <v>0</v>
      </c>
      <c r="CJ74">
        <v>17</v>
      </c>
      <c r="CK74">
        <v>27</v>
      </c>
      <c r="CL74" s="1">
        <v>45821</v>
      </c>
      <c r="CO74" t="s">
        <v>33</v>
      </c>
      <c r="CQ74">
        <v>2</v>
      </c>
    </row>
    <row r="75" spans="1:95" hidden="1" x14ac:dyDescent="0.35">
      <c r="A75" t="str">
        <f>_xlfn.XLOOKUP(Table1[[#This Row],[HMIS Project ID]],'Quick HIC'!G:G,'Quick HIC'!D:D,"",0)</f>
        <v>Chatham</v>
      </c>
      <c r="B75">
        <v>44</v>
      </c>
      <c r="C75" t="s">
        <v>236</v>
      </c>
      <c r="D75" t="s">
        <v>41</v>
      </c>
      <c r="E75" t="s">
        <v>333</v>
      </c>
      <c r="F75" t="s">
        <v>238</v>
      </c>
      <c r="G75">
        <v>2025</v>
      </c>
      <c r="H75" t="s">
        <v>512</v>
      </c>
      <c r="I75">
        <v>4821</v>
      </c>
      <c r="J75" t="s">
        <v>513</v>
      </c>
      <c r="L75">
        <v>4822</v>
      </c>
      <c r="M75" s="1">
        <v>45686</v>
      </c>
      <c r="N75" t="s">
        <v>36</v>
      </c>
      <c r="O75" t="s">
        <v>258</v>
      </c>
      <c r="P75" t="s">
        <v>514</v>
      </c>
      <c r="Q75" t="s">
        <v>33</v>
      </c>
      <c r="R75" t="s">
        <v>241</v>
      </c>
      <c r="S75" s="1">
        <v>44951</v>
      </c>
      <c r="T75" t="s">
        <v>24</v>
      </c>
      <c r="U75" s="1">
        <v>40179</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1</v>
      </c>
      <c r="BM75" t="s">
        <v>249</v>
      </c>
      <c r="BN75">
        <v>0</v>
      </c>
      <c r="BO75" t="s">
        <v>515</v>
      </c>
      <c r="BQ75" t="s">
        <v>516</v>
      </c>
      <c r="BR75" t="s">
        <v>236</v>
      </c>
      <c r="BS75">
        <v>27344</v>
      </c>
      <c r="BT75">
        <v>0</v>
      </c>
      <c r="BU75">
        <v>0</v>
      </c>
      <c r="BV75">
        <v>0</v>
      </c>
      <c r="BW75">
        <v>0</v>
      </c>
      <c r="BX75">
        <v>0</v>
      </c>
      <c r="BY75">
        <v>3</v>
      </c>
      <c r="BZ75">
        <v>0</v>
      </c>
      <c r="CA75">
        <v>0</v>
      </c>
      <c r="CB75">
        <v>0</v>
      </c>
      <c r="CC75">
        <v>0</v>
      </c>
      <c r="CD75">
        <v>0</v>
      </c>
      <c r="CE75">
        <v>3</v>
      </c>
      <c r="CF75">
        <v>0</v>
      </c>
      <c r="CI75">
        <v>0</v>
      </c>
      <c r="CJ75">
        <v>1</v>
      </c>
      <c r="CK75">
        <v>3</v>
      </c>
      <c r="CL75" s="1">
        <v>45821</v>
      </c>
      <c r="CO75" t="s">
        <v>33</v>
      </c>
      <c r="CQ75">
        <v>2</v>
      </c>
    </row>
    <row r="76" spans="1:95" hidden="1" x14ac:dyDescent="0.35">
      <c r="A76" t="str">
        <f>_xlfn.XLOOKUP(Table1[[#This Row],[HMIS Project ID]],'Quick HIC'!G:G,'Quick HIC'!D:D,"",0)</f>
        <v>Cherokee</v>
      </c>
      <c r="B76">
        <v>45</v>
      </c>
      <c r="C76" t="s">
        <v>236</v>
      </c>
      <c r="D76" t="s">
        <v>41</v>
      </c>
      <c r="E76" t="s">
        <v>333</v>
      </c>
      <c r="F76" t="s">
        <v>238</v>
      </c>
      <c r="G76">
        <v>2025</v>
      </c>
      <c r="H76" t="s">
        <v>517</v>
      </c>
      <c r="I76">
        <v>4823</v>
      </c>
      <c r="J76" t="s">
        <v>518</v>
      </c>
      <c r="L76">
        <v>4824</v>
      </c>
      <c r="M76" s="1">
        <v>45686</v>
      </c>
      <c r="N76" t="s">
        <v>36</v>
      </c>
      <c r="O76" t="s">
        <v>258</v>
      </c>
      <c r="P76" t="s">
        <v>447</v>
      </c>
      <c r="Q76" t="s">
        <v>32</v>
      </c>
      <c r="R76" t="s">
        <v>241</v>
      </c>
      <c r="S76" s="1">
        <v>45322</v>
      </c>
      <c r="T76" t="s">
        <v>42</v>
      </c>
      <c r="U76" s="1">
        <v>40179</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1</v>
      </c>
      <c r="BM76" t="s">
        <v>249</v>
      </c>
      <c r="BN76" t="s">
        <v>260</v>
      </c>
      <c r="BQ76" t="s">
        <v>449</v>
      </c>
      <c r="BR76" t="s">
        <v>236</v>
      </c>
      <c r="BS76">
        <v>28906</v>
      </c>
      <c r="BT76">
        <v>5</v>
      </c>
      <c r="BU76">
        <v>2</v>
      </c>
      <c r="BV76">
        <v>0</v>
      </c>
      <c r="BW76">
        <v>0</v>
      </c>
      <c r="BX76">
        <v>0</v>
      </c>
      <c r="BY76">
        <v>6</v>
      </c>
      <c r="BZ76">
        <v>0</v>
      </c>
      <c r="CA76">
        <v>0</v>
      </c>
      <c r="CB76">
        <v>0</v>
      </c>
      <c r="CC76">
        <v>0</v>
      </c>
      <c r="CD76">
        <v>0</v>
      </c>
      <c r="CE76">
        <v>11</v>
      </c>
      <c r="CF76">
        <v>0</v>
      </c>
      <c r="CI76">
        <v>0</v>
      </c>
      <c r="CJ76">
        <v>3</v>
      </c>
      <c r="CK76">
        <v>11</v>
      </c>
      <c r="CL76" s="1">
        <v>45821</v>
      </c>
      <c r="CO76" t="s">
        <v>33</v>
      </c>
      <c r="CQ76">
        <v>2</v>
      </c>
    </row>
    <row r="77" spans="1:95" hidden="1" x14ac:dyDescent="0.35">
      <c r="A77" t="str">
        <f>_xlfn.XLOOKUP(Table1[[#This Row],[HMIS Project ID]],'Quick HIC'!G:G,'Quick HIC'!D:D,"",0)</f>
        <v>Robeson</v>
      </c>
      <c r="B77">
        <v>46</v>
      </c>
      <c r="C77" t="s">
        <v>236</v>
      </c>
      <c r="D77" t="s">
        <v>41</v>
      </c>
      <c r="E77" t="s">
        <v>333</v>
      </c>
      <c r="F77" t="s">
        <v>238</v>
      </c>
      <c r="G77">
        <v>2025</v>
      </c>
      <c r="H77" t="s">
        <v>519</v>
      </c>
      <c r="I77">
        <v>4827</v>
      </c>
      <c r="J77" t="s">
        <v>520</v>
      </c>
      <c r="L77">
        <v>4828</v>
      </c>
      <c r="M77" s="1">
        <v>45686</v>
      </c>
      <c r="N77" t="s">
        <v>36</v>
      </c>
      <c r="O77" t="s">
        <v>258</v>
      </c>
      <c r="P77" t="s">
        <v>521</v>
      </c>
      <c r="Q77" t="s">
        <v>32</v>
      </c>
      <c r="R77" t="s">
        <v>241</v>
      </c>
      <c r="S77" s="1">
        <v>45686</v>
      </c>
      <c r="T77" t="s">
        <v>42</v>
      </c>
      <c r="U77" s="1">
        <v>40179</v>
      </c>
      <c r="W77">
        <v>1</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1</v>
      </c>
      <c r="BM77" t="s">
        <v>249</v>
      </c>
      <c r="BN77" t="s">
        <v>260</v>
      </c>
      <c r="BQ77" t="s">
        <v>522</v>
      </c>
      <c r="BR77" t="s">
        <v>236</v>
      </c>
      <c r="BS77">
        <v>28358</v>
      </c>
      <c r="BT77">
        <v>11</v>
      </c>
      <c r="BU77">
        <v>2</v>
      </c>
      <c r="BV77">
        <v>0</v>
      </c>
      <c r="BW77">
        <v>0</v>
      </c>
      <c r="BX77">
        <v>0</v>
      </c>
      <c r="BY77">
        <v>10</v>
      </c>
      <c r="BZ77">
        <v>0</v>
      </c>
      <c r="CA77">
        <v>0</v>
      </c>
      <c r="CB77">
        <v>0</v>
      </c>
      <c r="CC77">
        <v>0</v>
      </c>
      <c r="CD77">
        <v>0</v>
      </c>
      <c r="CE77">
        <v>21</v>
      </c>
      <c r="CF77">
        <v>0</v>
      </c>
      <c r="CI77">
        <v>0</v>
      </c>
      <c r="CJ77">
        <v>9</v>
      </c>
      <c r="CK77">
        <v>21</v>
      </c>
      <c r="CL77" s="1">
        <v>45821</v>
      </c>
      <c r="CM77" t="s">
        <v>523</v>
      </c>
      <c r="CO77" t="s">
        <v>33</v>
      </c>
      <c r="CQ77">
        <v>2</v>
      </c>
    </row>
    <row r="78" spans="1:95" x14ac:dyDescent="0.35">
      <c r="A78" t="str">
        <f>_xlfn.XLOOKUP(Table1[[#This Row],[HMIS Project ID]],'Quick HIC'!G:G,'Quick HIC'!D:D,"",0)</f>
        <v>Catawba</v>
      </c>
      <c r="B78">
        <v>47</v>
      </c>
      <c r="C78" t="s">
        <v>236</v>
      </c>
      <c r="D78" t="s">
        <v>41</v>
      </c>
      <c r="E78" t="s">
        <v>333</v>
      </c>
      <c r="F78" t="s">
        <v>238</v>
      </c>
      <c r="G78">
        <v>2025</v>
      </c>
      <c r="H78" t="s">
        <v>524</v>
      </c>
      <c r="I78">
        <v>4830</v>
      </c>
      <c r="J78" t="s">
        <v>525</v>
      </c>
      <c r="L78">
        <v>4831</v>
      </c>
      <c r="M78" s="1">
        <v>45686</v>
      </c>
      <c r="N78" t="s">
        <v>40</v>
      </c>
      <c r="P78" t="s">
        <v>467</v>
      </c>
      <c r="Q78" t="s">
        <v>33</v>
      </c>
      <c r="R78" t="s">
        <v>241</v>
      </c>
      <c r="S78" s="1">
        <v>45686</v>
      </c>
      <c r="T78" t="s">
        <v>24</v>
      </c>
      <c r="U78" s="1">
        <v>40179</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1</v>
      </c>
      <c r="BM78" t="s">
        <v>242</v>
      </c>
      <c r="BN78">
        <v>0</v>
      </c>
      <c r="BO78" t="s">
        <v>526</v>
      </c>
      <c r="BQ78" t="s">
        <v>527</v>
      </c>
      <c r="BR78" t="s">
        <v>236</v>
      </c>
      <c r="BS78">
        <v>28613</v>
      </c>
      <c r="BT78">
        <v>0</v>
      </c>
      <c r="BU78">
        <v>0</v>
      </c>
      <c r="BV78">
        <v>0</v>
      </c>
      <c r="BW78">
        <v>0</v>
      </c>
      <c r="BX78">
        <v>0</v>
      </c>
      <c r="BY78">
        <v>10</v>
      </c>
      <c r="BZ78">
        <v>0</v>
      </c>
      <c r="CA78">
        <v>0</v>
      </c>
      <c r="CB78">
        <v>0</v>
      </c>
      <c r="CC78">
        <v>10</v>
      </c>
      <c r="CD78">
        <v>0</v>
      </c>
      <c r="CE78">
        <v>20</v>
      </c>
      <c r="CF78">
        <v>0</v>
      </c>
      <c r="CI78">
        <v>0</v>
      </c>
      <c r="CJ78">
        <v>16</v>
      </c>
      <c r="CK78">
        <v>20</v>
      </c>
      <c r="CL78" s="1">
        <v>45821</v>
      </c>
      <c r="CO78" t="s">
        <v>33</v>
      </c>
      <c r="CQ78">
        <v>2</v>
      </c>
    </row>
    <row r="79" spans="1:95" hidden="1" x14ac:dyDescent="0.35">
      <c r="A79" t="str">
        <f>_xlfn.XLOOKUP(Table1[[#This Row],[HMIS Project ID]],'Quick HIC'!G:G,'Quick HIC'!D:D,"",0)</f>
        <v>Johnston</v>
      </c>
      <c r="B79">
        <v>48</v>
      </c>
      <c r="C79" t="s">
        <v>236</v>
      </c>
      <c r="D79" t="s">
        <v>41</v>
      </c>
      <c r="E79" t="s">
        <v>333</v>
      </c>
      <c r="F79" t="s">
        <v>238</v>
      </c>
      <c r="G79">
        <v>2025</v>
      </c>
      <c r="H79" t="s">
        <v>528</v>
      </c>
      <c r="I79">
        <v>721</v>
      </c>
      <c r="J79" t="s">
        <v>529</v>
      </c>
      <c r="L79">
        <v>4832</v>
      </c>
      <c r="M79" s="1">
        <v>45686</v>
      </c>
      <c r="N79" t="s">
        <v>36</v>
      </c>
      <c r="O79" t="s">
        <v>258</v>
      </c>
      <c r="P79" t="s">
        <v>530</v>
      </c>
      <c r="Q79" t="s">
        <v>33</v>
      </c>
      <c r="R79" t="s">
        <v>241</v>
      </c>
      <c r="S79" s="1">
        <v>45686</v>
      </c>
      <c r="T79" t="s">
        <v>24</v>
      </c>
      <c r="U79" s="1">
        <v>40933</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1</v>
      </c>
      <c r="BM79" t="s">
        <v>249</v>
      </c>
      <c r="BN79">
        <v>0</v>
      </c>
      <c r="BO79" t="s">
        <v>531</v>
      </c>
      <c r="BQ79" t="s">
        <v>532</v>
      </c>
      <c r="BR79" t="s">
        <v>236</v>
      </c>
      <c r="BS79">
        <v>27577</v>
      </c>
      <c r="BT79">
        <v>0</v>
      </c>
      <c r="BU79">
        <v>0</v>
      </c>
      <c r="BV79">
        <v>0</v>
      </c>
      <c r="BW79">
        <v>0</v>
      </c>
      <c r="BX79">
        <v>0</v>
      </c>
      <c r="BY79">
        <v>13</v>
      </c>
      <c r="BZ79">
        <v>0</v>
      </c>
      <c r="CA79">
        <v>0</v>
      </c>
      <c r="CB79">
        <v>0</v>
      </c>
      <c r="CC79">
        <v>0</v>
      </c>
      <c r="CD79">
        <v>0</v>
      </c>
      <c r="CE79">
        <v>13</v>
      </c>
      <c r="CF79">
        <v>0</v>
      </c>
      <c r="CI79">
        <v>0</v>
      </c>
      <c r="CJ79">
        <v>5</v>
      </c>
      <c r="CK79">
        <v>13</v>
      </c>
      <c r="CL79" s="1">
        <v>45821</v>
      </c>
      <c r="CO79" t="s">
        <v>33</v>
      </c>
      <c r="CQ79">
        <v>2</v>
      </c>
    </row>
    <row r="80" spans="1:95" hidden="1" x14ac:dyDescent="0.35">
      <c r="A80" t="str">
        <f>_xlfn.XLOOKUP(Table1[[#This Row],[HMIS Project ID]],'Quick HIC'!G:G,'Quick HIC'!D:D,"",0)</f>
        <v>Johnston</v>
      </c>
      <c r="B80">
        <v>49</v>
      </c>
      <c r="C80" t="s">
        <v>236</v>
      </c>
      <c r="D80" t="s">
        <v>41</v>
      </c>
      <c r="E80" t="s">
        <v>333</v>
      </c>
      <c r="F80" t="s">
        <v>238</v>
      </c>
      <c r="G80">
        <v>2025</v>
      </c>
      <c r="H80" t="s">
        <v>528</v>
      </c>
      <c r="I80">
        <v>721</v>
      </c>
      <c r="J80" t="s">
        <v>533</v>
      </c>
      <c r="L80">
        <v>4833</v>
      </c>
      <c r="M80" s="1">
        <v>45686</v>
      </c>
      <c r="N80" t="s">
        <v>40</v>
      </c>
      <c r="P80" t="s">
        <v>530</v>
      </c>
      <c r="Q80" t="s">
        <v>33</v>
      </c>
      <c r="R80" t="s">
        <v>241</v>
      </c>
      <c r="S80" s="1">
        <v>44951</v>
      </c>
      <c r="T80" t="s">
        <v>24</v>
      </c>
      <c r="U80" s="1">
        <v>40933</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1</v>
      </c>
      <c r="BM80" t="s">
        <v>249</v>
      </c>
      <c r="BN80">
        <v>0</v>
      </c>
      <c r="BO80" t="s">
        <v>531</v>
      </c>
      <c r="BQ80" t="s">
        <v>532</v>
      </c>
      <c r="BR80" t="s">
        <v>236</v>
      </c>
      <c r="BS80">
        <v>27577</v>
      </c>
      <c r="BT80">
        <v>0</v>
      </c>
      <c r="BU80">
        <v>0</v>
      </c>
      <c r="BV80">
        <v>0</v>
      </c>
      <c r="BW80">
        <v>0</v>
      </c>
      <c r="BX80">
        <v>0</v>
      </c>
      <c r="BY80">
        <v>8</v>
      </c>
      <c r="BZ80">
        <v>0</v>
      </c>
      <c r="CA80">
        <v>0</v>
      </c>
      <c r="CB80">
        <v>0</v>
      </c>
      <c r="CC80">
        <v>0</v>
      </c>
      <c r="CD80">
        <v>0</v>
      </c>
      <c r="CE80">
        <v>8</v>
      </c>
      <c r="CF80">
        <v>0</v>
      </c>
      <c r="CI80">
        <v>0</v>
      </c>
      <c r="CJ80">
        <v>2</v>
      </c>
      <c r="CK80">
        <v>8</v>
      </c>
      <c r="CL80" s="1">
        <v>45821</v>
      </c>
      <c r="CO80" t="s">
        <v>33</v>
      </c>
      <c r="CQ80">
        <v>2</v>
      </c>
    </row>
    <row r="81" spans="1:95" hidden="1" x14ac:dyDescent="0.35">
      <c r="A81">
        <f>_xlfn.XLOOKUP(Table1[[#This Row],[HMIS Project ID]],'Quick HIC'!G:G,'Quick HIC'!D:D,"",0)</f>
        <v>0</v>
      </c>
      <c r="B81">
        <v>50</v>
      </c>
      <c r="C81" t="s">
        <v>236</v>
      </c>
      <c r="D81" t="s">
        <v>41</v>
      </c>
      <c r="E81" t="s">
        <v>333</v>
      </c>
      <c r="F81" t="s">
        <v>238</v>
      </c>
      <c r="G81">
        <v>2025</v>
      </c>
      <c r="H81" t="s">
        <v>534</v>
      </c>
      <c r="I81">
        <v>4838</v>
      </c>
      <c r="J81" t="s">
        <v>535</v>
      </c>
      <c r="L81">
        <v>4839</v>
      </c>
      <c r="M81" s="1">
        <v>45686</v>
      </c>
      <c r="N81" t="s">
        <v>36</v>
      </c>
      <c r="O81" t="s">
        <v>258</v>
      </c>
      <c r="P81" t="s">
        <v>536</v>
      </c>
      <c r="Q81" t="s">
        <v>34</v>
      </c>
      <c r="R81" t="s">
        <v>241</v>
      </c>
      <c r="S81" s="1">
        <v>44242</v>
      </c>
      <c r="T81" t="s">
        <v>24</v>
      </c>
      <c r="U81" s="1">
        <v>40179</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1</v>
      </c>
      <c r="BM81" t="s">
        <v>249</v>
      </c>
      <c r="BN81">
        <v>0</v>
      </c>
      <c r="BO81" t="s">
        <v>537</v>
      </c>
      <c r="BQ81" t="s">
        <v>538</v>
      </c>
      <c r="BR81" t="s">
        <v>236</v>
      </c>
      <c r="BS81">
        <v>27332</v>
      </c>
      <c r="BT81">
        <v>0</v>
      </c>
      <c r="BU81">
        <v>0</v>
      </c>
      <c r="BV81">
        <v>0</v>
      </c>
      <c r="BW81">
        <v>0</v>
      </c>
      <c r="BX81">
        <v>0</v>
      </c>
      <c r="BY81">
        <v>18</v>
      </c>
      <c r="BZ81">
        <v>0</v>
      </c>
      <c r="CA81">
        <v>0</v>
      </c>
      <c r="CB81">
        <v>0</v>
      </c>
      <c r="CC81">
        <v>0</v>
      </c>
      <c r="CD81">
        <v>0</v>
      </c>
      <c r="CE81">
        <v>18</v>
      </c>
      <c r="CF81">
        <v>0</v>
      </c>
      <c r="CI81">
        <v>0</v>
      </c>
      <c r="CJ81">
        <v>10</v>
      </c>
      <c r="CK81">
        <v>18</v>
      </c>
      <c r="CL81" s="1">
        <v>45821</v>
      </c>
      <c r="CO81" t="s">
        <v>33</v>
      </c>
      <c r="CQ81">
        <v>2</v>
      </c>
    </row>
    <row r="82" spans="1:95" hidden="1" x14ac:dyDescent="0.35">
      <c r="A82" t="str">
        <f>_xlfn.XLOOKUP(Table1[[#This Row],[HMIS Project ID]],'Quick HIC'!G:G,'Quick HIC'!D:D,"",0)</f>
        <v>Craven</v>
      </c>
      <c r="B82">
        <v>51</v>
      </c>
      <c r="C82" t="s">
        <v>236</v>
      </c>
      <c r="D82" t="s">
        <v>41</v>
      </c>
      <c r="E82" t="s">
        <v>333</v>
      </c>
      <c r="F82" t="s">
        <v>238</v>
      </c>
      <c r="G82">
        <v>2025</v>
      </c>
      <c r="H82" t="s">
        <v>539</v>
      </c>
      <c r="I82">
        <v>4843</v>
      </c>
      <c r="J82" t="s">
        <v>540</v>
      </c>
      <c r="L82">
        <v>4844</v>
      </c>
      <c r="M82" s="1">
        <v>45686</v>
      </c>
      <c r="N82" t="s">
        <v>36</v>
      </c>
      <c r="O82" t="s">
        <v>258</v>
      </c>
      <c r="P82" t="s">
        <v>349</v>
      </c>
      <c r="Q82" t="s">
        <v>32</v>
      </c>
      <c r="R82" t="s">
        <v>241</v>
      </c>
      <c r="S82" s="1">
        <v>44951</v>
      </c>
      <c r="T82" t="s">
        <v>42</v>
      </c>
      <c r="U82" s="1">
        <v>40179</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1</v>
      </c>
      <c r="BM82" t="s">
        <v>249</v>
      </c>
      <c r="BN82" t="s">
        <v>260</v>
      </c>
      <c r="BQ82" t="s">
        <v>351</v>
      </c>
      <c r="BR82" t="s">
        <v>236</v>
      </c>
      <c r="BS82">
        <v>28562</v>
      </c>
      <c r="BT82">
        <v>10</v>
      </c>
      <c r="BU82">
        <v>2</v>
      </c>
      <c r="BV82">
        <v>0</v>
      </c>
      <c r="BW82">
        <v>0</v>
      </c>
      <c r="BX82">
        <v>0</v>
      </c>
      <c r="BY82">
        <v>6</v>
      </c>
      <c r="BZ82">
        <v>0</v>
      </c>
      <c r="CA82">
        <v>0</v>
      </c>
      <c r="CB82">
        <v>0</v>
      </c>
      <c r="CC82">
        <v>0</v>
      </c>
      <c r="CD82">
        <v>0</v>
      </c>
      <c r="CE82">
        <v>16</v>
      </c>
      <c r="CF82">
        <v>0</v>
      </c>
      <c r="CI82">
        <v>0</v>
      </c>
      <c r="CJ82">
        <v>0</v>
      </c>
      <c r="CK82">
        <v>16</v>
      </c>
      <c r="CL82" s="1">
        <v>45821</v>
      </c>
      <c r="CO82" t="s">
        <v>33</v>
      </c>
      <c r="CQ82">
        <v>2</v>
      </c>
    </row>
    <row r="83" spans="1:95" hidden="1" x14ac:dyDescent="0.35">
      <c r="A83" t="str">
        <f>_xlfn.XLOOKUP(Table1[[#This Row],[HMIS Project ID]],'Quick HIC'!G:G,'Quick HIC'!D:D,"",0)</f>
        <v>Moore</v>
      </c>
      <c r="B83">
        <v>52</v>
      </c>
      <c r="C83" t="s">
        <v>236</v>
      </c>
      <c r="D83" t="s">
        <v>41</v>
      </c>
      <c r="E83" t="s">
        <v>333</v>
      </c>
      <c r="F83" t="s">
        <v>238</v>
      </c>
      <c r="G83">
        <v>2025</v>
      </c>
      <c r="H83" t="s">
        <v>541</v>
      </c>
      <c r="I83">
        <v>4862</v>
      </c>
      <c r="J83" t="s">
        <v>542</v>
      </c>
      <c r="L83">
        <v>4863</v>
      </c>
      <c r="M83" s="1">
        <v>45686</v>
      </c>
      <c r="N83" t="s">
        <v>36</v>
      </c>
      <c r="O83" t="s">
        <v>258</v>
      </c>
      <c r="P83" t="s">
        <v>543</v>
      </c>
      <c r="Q83" t="s">
        <v>33</v>
      </c>
      <c r="R83" t="s">
        <v>241</v>
      </c>
      <c r="S83" s="1">
        <v>45686</v>
      </c>
      <c r="T83" t="s">
        <v>24</v>
      </c>
      <c r="U83" s="1">
        <v>40909</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1</v>
      </c>
      <c r="BM83" t="s">
        <v>249</v>
      </c>
      <c r="BN83">
        <v>0</v>
      </c>
      <c r="BO83" t="s">
        <v>544</v>
      </c>
      <c r="BQ83" t="s">
        <v>545</v>
      </c>
      <c r="BR83" t="s">
        <v>236</v>
      </c>
      <c r="BS83">
        <v>28315</v>
      </c>
      <c r="BT83">
        <v>0</v>
      </c>
      <c r="BU83">
        <v>0</v>
      </c>
      <c r="BV83">
        <v>0</v>
      </c>
      <c r="BW83">
        <v>0</v>
      </c>
      <c r="BX83">
        <v>0</v>
      </c>
      <c r="BY83">
        <v>16</v>
      </c>
      <c r="BZ83">
        <v>0</v>
      </c>
      <c r="CA83">
        <v>0</v>
      </c>
      <c r="CB83">
        <v>0</v>
      </c>
      <c r="CC83">
        <v>0</v>
      </c>
      <c r="CD83">
        <v>0</v>
      </c>
      <c r="CE83">
        <v>16</v>
      </c>
      <c r="CF83">
        <v>0</v>
      </c>
      <c r="CI83">
        <v>0</v>
      </c>
      <c r="CJ83">
        <v>12</v>
      </c>
      <c r="CK83">
        <v>16</v>
      </c>
      <c r="CL83" s="1">
        <v>45821</v>
      </c>
      <c r="CO83" t="s">
        <v>33</v>
      </c>
      <c r="CQ83">
        <v>2</v>
      </c>
    </row>
    <row r="84" spans="1:95" hidden="1" x14ac:dyDescent="0.35">
      <c r="A84" t="str">
        <f>_xlfn.XLOOKUP(Table1[[#This Row],[HMIS Project ID]],'Quick HIC'!G:G,'Quick HIC'!D:D,"",0)</f>
        <v>Davidson</v>
      </c>
      <c r="B84">
        <v>53</v>
      </c>
      <c r="C84" t="s">
        <v>236</v>
      </c>
      <c r="D84" t="s">
        <v>41</v>
      </c>
      <c r="E84" t="s">
        <v>333</v>
      </c>
      <c r="F84" t="s">
        <v>238</v>
      </c>
      <c r="G84">
        <v>2025</v>
      </c>
      <c r="H84" t="s">
        <v>546</v>
      </c>
      <c r="I84">
        <v>1059</v>
      </c>
      <c r="J84" t="s">
        <v>547</v>
      </c>
      <c r="L84">
        <v>4864</v>
      </c>
      <c r="M84" s="1">
        <v>45686</v>
      </c>
      <c r="N84" t="s">
        <v>36</v>
      </c>
      <c r="O84" t="s">
        <v>258</v>
      </c>
      <c r="P84" t="s">
        <v>432</v>
      </c>
      <c r="Q84" t="s">
        <v>32</v>
      </c>
      <c r="R84" t="s">
        <v>241</v>
      </c>
      <c r="S84" s="1">
        <v>45686</v>
      </c>
      <c r="T84" t="s">
        <v>42</v>
      </c>
      <c r="U84" s="1">
        <v>40179</v>
      </c>
      <c r="W84">
        <v>1</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1</v>
      </c>
      <c r="BM84" t="s">
        <v>249</v>
      </c>
      <c r="BN84" t="s">
        <v>260</v>
      </c>
      <c r="BQ84" t="s">
        <v>434</v>
      </c>
      <c r="BR84" t="s">
        <v>236</v>
      </c>
      <c r="BS84">
        <v>27295</v>
      </c>
      <c r="BT84">
        <v>4</v>
      </c>
      <c r="BU84">
        <v>2</v>
      </c>
      <c r="BV84">
        <v>0</v>
      </c>
      <c r="BW84">
        <v>0</v>
      </c>
      <c r="BX84">
        <v>0</v>
      </c>
      <c r="BY84">
        <v>4</v>
      </c>
      <c r="BZ84">
        <v>0</v>
      </c>
      <c r="CA84">
        <v>0</v>
      </c>
      <c r="CB84">
        <v>0</v>
      </c>
      <c r="CC84">
        <v>0</v>
      </c>
      <c r="CD84">
        <v>0</v>
      </c>
      <c r="CE84">
        <v>8</v>
      </c>
      <c r="CF84">
        <v>0</v>
      </c>
      <c r="CI84">
        <v>0</v>
      </c>
      <c r="CJ84">
        <v>6</v>
      </c>
      <c r="CK84">
        <v>8</v>
      </c>
      <c r="CL84" s="1">
        <v>45821</v>
      </c>
      <c r="CO84" t="s">
        <v>33</v>
      </c>
      <c r="CQ84">
        <v>2</v>
      </c>
    </row>
    <row r="85" spans="1:95" hidden="1" x14ac:dyDescent="0.35">
      <c r="A85" t="str">
        <f>_xlfn.XLOOKUP(Table1[[#This Row],[HMIS Project ID]],'Quick HIC'!G:G,'Quick HIC'!D:D,"",0)</f>
        <v>Pitt</v>
      </c>
      <c r="B85">
        <v>54</v>
      </c>
      <c r="C85" t="s">
        <v>236</v>
      </c>
      <c r="D85" t="s">
        <v>41</v>
      </c>
      <c r="E85" t="s">
        <v>333</v>
      </c>
      <c r="F85" t="s">
        <v>238</v>
      </c>
      <c r="G85">
        <v>2025</v>
      </c>
      <c r="H85" t="s">
        <v>548</v>
      </c>
      <c r="I85">
        <v>276</v>
      </c>
      <c r="J85" t="s">
        <v>549</v>
      </c>
      <c r="L85">
        <v>4868</v>
      </c>
      <c r="M85" s="1">
        <v>45686</v>
      </c>
      <c r="N85" t="s">
        <v>36</v>
      </c>
      <c r="O85" t="s">
        <v>258</v>
      </c>
      <c r="P85" t="s">
        <v>475</v>
      </c>
      <c r="Q85" t="s">
        <v>32</v>
      </c>
      <c r="R85" t="s">
        <v>241</v>
      </c>
      <c r="S85" s="1">
        <v>45686</v>
      </c>
      <c r="T85" t="s">
        <v>42</v>
      </c>
      <c r="U85" s="1">
        <v>40179</v>
      </c>
      <c r="W85">
        <v>1</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1</v>
      </c>
      <c r="BM85" t="s">
        <v>249</v>
      </c>
      <c r="BN85" t="s">
        <v>260</v>
      </c>
      <c r="BO85" t="s">
        <v>550</v>
      </c>
      <c r="BQ85" t="s">
        <v>338</v>
      </c>
      <c r="BR85" t="s">
        <v>236</v>
      </c>
      <c r="BS85">
        <v>27858</v>
      </c>
      <c r="BT85">
        <v>9</v>
      </c>
      <c r="BU85">
        <v>3</v>
      </c>
      <c r="BV85">
        <v>0</v>
      </c>
      <c r="BW85">
        <v>0</v>
      </c>
      <c r="BX85">
        <v>0</v>
      </c>
      <c r="BY85">
        <v>5</v>
      </c>
      <c r="BZ85">
        <v>0</v>
      </c>
      <c r="CA85">
        <v>0</v>
      </c>
      <c r="CB85">
        <v>0</v>
      </c>
      <c r="CC85">
        <v>0</v>
      </c>
      <c r="CD85">
        <v>0</v>
      </c>
      <c r="CE85">
        <v>14</v>
      </c>
      <c r="CF85">
        <v>0</v>
      </c>
      <c r="CI85">
        <v>0</v>
      </c>
      <c r="CJ85">
        <v>14</v>
      </c>
      <c r="CK85">
        <v>14</v>
      </c>
      <c r="CL85" s="1">
        <v>45821</v>
      </c>
      <c r="CO85" t="s">
        <v>33</v>
      </c>
      <c r="CQ85">
        <v>2</v>
      </c>
    </row>
    <row r="86" spans="1:95" hidden="1" x14ac:dyDescent="0.35">
      <c r="A86" t="str">
        <f>_xlfn.XLOOKUP(Table1[[#This Row],[HMIS Project ID]],'Quick HIC'!G:G,'Quick HIC'!D:D,"",0)</f>
        <v>Nash</v>
      </c>
      <c r="B86">
        <v>55</v>
      </c>
      <c r="C86" t="s">
        <v>236</v>
      </c>
      <c r="D86" t="s">
        <v>41</v>
      </c>
      <c r="E86" t="s">
        <v>333</v>
      </c>
      <c r="F86" t="s">
        <v>238</v>
      </c>
      <c r="G86">
        <v>2025</v>
      </c>
      <c r="H86" t="s">
        <v>551</v>
      </c>
      <c r="I86">
        <v>4871</v>
      </c>
      <c r="J86" t="s">
        <v>552</v>
      </c>
      <c r="L86">
        <v>4872</v>
      </c>
      <c r="M86" s="1">
        <v>45686</v>
      </c>
      <c r="N86" t="s">
        <v>36</v>
      </c>
      <c r="O86" t="s">
        <v>258</v>
      </c>
      <c r="P86" t="s">
        <v>553</v>
      </c>
      <c r="Q86" t="s">
        <v>33</v>
      </c>
      <c r="R86" t="s">
        <v>241</v>
      </c>
      <c r="S86" s="1">
        <v>45686</v>
      </c>
      <c r="T86" t="s">
        <v>42</v>
      </c>
      <c r="U86" s="1">
        <v>40179</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1</v>
      </c>
      <c r="BL86" t="s">
        <v>554</v>
      </c>
      <c r="BM86" t="s">
        <v>249</v>
      </c>
      <c r="BN86" t="s">
        <v>260</v>
      </c>
      <c r="BQ86" t="s">
        <v>555</v>
      </c>
      <c r="BR86" t="s">
        <v>236</v>
      </c>
      <c r="BS86">
        <v>27856</v>
      </c>
      <c r="BT86">
        <v>0</v>
      </c>
      <c r="BU86">
        <v>0</v>
      </c>
      <c r="BV86">
        <v>0</v>
      </c>
      <c r="BW86">
        <v>0</v>
      </c>
      <c r="BX86">
        <v>0</v>
      </c>
      <c r="BY86">
        <v>18</v>
      </c>
      <c r="BZ86">
        <v>0</v>
      </c>
      <c r="CA86">
        <v>0</v>
      </c>
      <c r="CB86">
        <v>0</v>
      </c>
      <c r="CC86">
        <v>0</v>
      </c>
      <c r="CD86">
        <v>0</v>
      </c>
      <c r="CE86">
        <v>18</v>
      </c>
      <c r="CF86">
        <v>0</v>
      </c>
      <c r="CI86">
        <v>0</v>
      </c>
      <c r="CJ86">
        <v>0</v>
      </c>
      <c r="CK86">
        <v>18</v>
      </c>
      <c r="CL86" s="1">
        <v>45821</v>
      </c>
      <c r="CM86" t="s">
        <v>556</v>
      </c>
      <c r="CO86" t="s">
        <v>33</v>
      </c>
      <c r="CQ86">
        <v>2</v>
      </c>
    </row>
    <row r="87" spans="1:95" hidden="1" x14ac:dyDescent="0.35">
      <c r="A87" t="str">
        <f>_xlfn.XLOOKUP(Table1[[#This Row],[HMIS Project ID]],'Quick HIC'!G:G,'Quick HIC'!D:D,"",0)</f>
        <v>Moore</v>
      </c>
      <c r="B87">
        <v>56</v>
      </c>
      <c r="C87" t="s">
        <v>236</v>
      </c>
      <c r="D87" t="s">
        <v>41</v>
      </c>
      <c r="E87" t="s">
        <v>333</v>
      </c>
      <c r="F87" t="s">
        <v>238</v>
      </c>
      <c r="G87">
        <v>2025</v>
      </c>
      <c r="H87" t="s">
        <v>557</v>
      </c>
      <c r="I87">
        <v>953</v>
      </c>
      <c r="J87" t="s">
        <v>558</v>
      </c>
      <c r="L87">
        <v>4879</v>
      </c>
      <c r="M87" s="1">
        <v>45686</v>
      </c>
      <c r="N87" t="s">
        <v>36</v>
      </c>
      <c r="O87" t="s">
        <v>258</v>
      </c>
      <c r="P87" t="s">
        <v>543</v>
      </c>
      <c r="Q87" t="s">
        <v>32</v>
      </c>
      <c r="R87" t="s">
        <v>241</v>
      </c>
      <c r="S87" s="1">
        <v>45292</v>
      </c>
      <c r="T87" t="s">
        <v>42</v>
      </c>
      <c r="U87" s="1">
        <v>40179</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1</v>
      </c>
      <c r="BM87" t="s">
        <v>249</v>
      </c>
      <c r="BN87" t="s">
        <v>260</v>
      </c>
      <c r="BO87" t="s">
        <v>559</v>
      </c>
      <c r="BQ87" t="s">
        <v>560</v>
      </c>
      <c r="BR87" t="s">
        <v>236</v>
      </c>
      <c r="BS87">
        <v>28327</v>
      </c>
      <c r="BT87">
        <v>7</v>
      </c>
      <c r="BU87">
        <v>3</v>
      </c>
      <c r="BV87">
        <v>0</v>
      </c>
      <c r="BW87">
        <v>0</v>
      </c>
      <c r="BX87">
        <v>0</v>
      </c>
      <c r="BY87">
        <v>8</v>
      </c>
      <c r="BZ87">
        <v>0</v>
      </c>
      <c r="CA87">
        <v>0</v>
      </c>
      <c r="CB87">
        <v>0</v>
      </c>
      <c r="CC87">
        <v>0</v>
      </c>
      <c r="CD87">
        <v>0</v>
      </c>
      <c r="CE87">
        <v>15</v>
      </c>
      <c r="CF87">
        <v>0</v>
      </c>
      <c r="CI87">
        <v>0</v>
      </c>
      <c r="CJ87">
        <v>14</v>
      </c>
      <c r="CK87">
        <v>15</v>
      </c>
      <c r="CL87" s="1">
        <v>45821</v>
      </c>
      <c r="CO87" t="s">
        <v>33</v>
      </c>
      <c r="CQ87">
        <v>2</v>
      </c>
    </row>
    <row r="88" spans="1:95" hidden="1" x14ac:dyDescent="0.35">
      <c r="A88" t="str">
        <f>_xlfn.XLOOKUP(Table1[[#This Row],[HMIS Project ID]],'Quick HIC'!G:G,'Quick HIC'!D:D,"",0)</f>
        <v>Lenoir</v>
      </c>
      <c r="B88">
        <v>57</v>
      </c>
      <c r="C88" t="s">
        <v>236</v>
      </c>
      <c r="D88" t="s">
        <v>41</v>
      </c>
      <c r="E88" t="s">
        <v>333</v>
      </c>
      <c r="F88" t="s">
        <v>238</v>
      </c>
      <c r="G88">
        <v>2025</v>
      </c>
      <c r="H88" t="s">
        <v>561</v>
      </c>
      <c r="I88">
        <v>4880</v>
      </c>
      <c r="J88" t="s">
        <v>562</v>
      </c>
      <c r="L88">
        <v>4881</v>
      </c>
      <c r="M88" s="1">
        <v>45686</v>
      </c>
      <c r="N88" t="s">
        <v>36</v>
      </c>
      <c r="O88" t="s">
        <v>258</v>
      </c>
      <c r="P88" t="s">
        <v>563</v>
      </c>
      <c r="Q88" t="s">
        <v>33</v>
      </c>
      <c r="R88" t="s">
        <v>241</v>
      </c>
      <c r="S88" s="1">
        <v>45322</v>
      </c>
      <c r="T88" t="s">
        <v>24</v>
      </c>
      <c r="U88" s="1">
        <v>40179</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1</v>
      </c>
      <c r="BM88" t="s">
        <v>249</v>
      </c>
      <c r="BN88">
        <v>0</v>
      </c>
      <c r="BO88" t="s">
        <v>564</v>
      </c>
      <c r="BQ88" t="s">
        <v>565</v>
      </c>
      <c r="BR88" t="s">
        <v>236</v>
      </c>
      <c r="BS88">
        <v>28501</v>
      </c>
      <c r="BT88">
        <v>16</v>
      </c>
      <c r="BU88">
        <v>4</v>
      </c>
      <c r="BV88">
        <v>0</v>
      </c>
      <c r="BW88">
        <v>0</v>
      </c>
      <c r="BX88">
        <v>0</v>
      </c>
      <c r="BY88">
        <v>10</v>
      </c>
      <c r="BZ88">
        <v>0</v>
      </c>
      <c r="CA88">
        <v>0</v>
      </c>
      <c r="CB88">
        <v>0</v>
      </c>
      <c r="CC88">
        <v>0</v>
      </c>
      <c r="CD88">
        <v>0</v>
      </c>
      <c r="CE88">
        <v>26</v>
      </c>
      <c r="CF88">
        <v>0</v>
      </c>
      <c r="CI88">
        <v>0</v>
      </c>
      <c r="CJ88">
        <v>9</v>
      </c>
      <c r="CK88">
        <v>26</v>
      </c>
      <c r="CL88" s="1">
        <v>45821</v>
      </c>
      <c r="CO88" t="s">
        <v>33</v>
      </c>
      <c r="CQ88">
        <v>2</v>
      </c>
    </row>
    <row r="89" spans="1:95" hidden="1" x14ac:dyDescent="0.35">
      <c r="A89" t="str">
        <f>_xlfn.XLOOKUP(Table1[[#This Row],[HMIS Project ID]],'Quick HIC'!G:G,'Quick HIC'!D:D,"",0)</f>
        <v>Johnston</v>
      </c>
      <c r="B89">
        <v>58</v>
      </c>
      <c r="C89" t="s">
        <v>236</v>
      </c>
      <c r="D89" t="s">
        <v>41</v>
      </c>
      <c r="E89" t="s">
        <v>333</v>
      </c>
      <c r="F89" t="s">
        <v>238</v>
      </c>
      <c r="G89">
        <v>2025</v>
      </c>
      <c r="H89" t="s">
        <v>566</v>
      </c>
      <c r="I89">
        <v>713</v>
      </c>
      <c r="J89" t="s">
        <v>567</v>
      </c>
      <c r="L89">
        <v>4885</v>
      </c>
      <c r="M89" s="1">
        <v>45686</v>
      </c>
      <c r="N89" t="s">
        <v>36</v>
      </c>
      <c r="O89" t="s">
        <v>258</v>
      </c>
      <c r="P89" t="s">
        <v>530</v>
      </c>
      <c r="Q89" t="s">
        <v>32</v>
      </c>
      <c r="R89" t="s">
        <v>241</v>
      </c>
      <c r="S89" s="1">
        <v>45686</v>
      </c>
      <c r="T89" t="s">
        <v>42</v>
      </c>
      <c r="U89" s="1">
        <v>40179</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1</v>
      </c>
      <c r="BM89" t="s">
        <v>249</v>
      </c>
      <c r="BN89">
        <v>0</v>
      </c>
      <c r="BO89" t="s">
        <v>568</v>
      </c>
      <c r="BQ89" t="s">
        <v>532</v>
      </c>
      <c r="BR89" t="s">
        <v>236</v>
      </c>
      <c r="BS89">
        <v>27577</v>
      </c>
      <c r="BT89">
        <v>3</v>
      </c>
      <c r="BU89">
        <v>1</v>
      </c>
      <c r="BV89">
        <v>0</v>
      </c>
      <c r="BW89">
        <v>0</v>
      </c>
      <c r="BX89">
        <v>0</v>
      </c>
      <c r="BY89">
        <v>28</v>
      </c>
      <c r="BZ89">
        <v>0</v>
      </c>
      <c r="CA89">
        <v>0</v>
      </c>
      <c r="CB89">
        <v>0</v>
      </c>
      <c r="CC89">
        <v>0</v>
      </c>
      <c r="CD89">
        <v>0</v>
      </c>
      <c r="CE89">
        <v>31</v>
      </c>
      <c r="CF89">
        <v>0</v>
      </c>
      <c r="CI89">
        <v>0</v>
      </c>
      <c r="CJ89">
        <v>2</v>
      </c>
      <c r="CK89">
        <v>31</v>
      </c>
      <c r="CL89" s="1">
        <v>45821</v>
      </c>
      <c r="CM89" t="s">
        <v>569</v>
      </c>
      <c r="CO89" t="s">
        <v>33</v>
      </c>
      <c r="CQ89">
        <v>2</v>
      </c>
    </row>
    <row r="90" spans="1:95" hidden="1" x14ac:dyDescent="0.35">
      <c r="A90" t="str">
        <f>_xlfn.XLOOKUP(Table1[[#This Row],[HMIS Project ID]],'Quick HIC'!G:G,'Quick HIC'!D:D,"",0)</f>
        <v>Lee</v>
      </c>
      <c r="B90">
        <v>59</v>
      </c>
      <c r="C90" t="s">
        <v>236</v>
      </c>
      <c r="D90" t="s">
        <v>41</v>
      </c>
      <c r="E90" t="s">
        <v>333</v>
      </c>
      <c r="F90" t="s">
        <v>238</v>
      </c>
      <c r="G90">
        <v>2025</v>
      </c>
      <c r="H90" t="s">
        <v>570</v>
      </c>
      <c r="I90">
        <v>740</v>
      </c>
      <c r="J90" t="s">
        <v>571</v>
      </c>
      <c r="L90">
        <v>4887</v>
      </c>
      <c r="M90" s="1">
        <v>45686</v>
      </c>
      <c r="N90" t="s">
        <v>36</v>
      </c>
      <c r="O90" t="s">
        <v>258</v>
      </c>
      <c r="P90" t="s">
        <v>536</v>
      </c>
      <c r="Q90" t="s">
        <v>32</v>
      </c>
      <c r="R90" t="s">
        <v>241</v>
      </c>
      <c r="S90" s="1">
        <v>45686</v>
      </c>
      <c r="T90" t="s">
        <v>42</v>
      </c>
      <c r="U90" s="1">
        <v>40179</v>
      </c>
      <c r="W90">
        <v>1</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1</v>
      </c>
      <c r="BM90" t="s">
        <v>249</v>
      </c>
      <c r="BN90" t="s">
        <v>260</v>
      </c>
      <c r="BO90" t="s">
        <v>572</v>
      </c>
      <c r="BQ90" t="s">
        <v>538</v>
      </c>
      <c r="BR90" t="s">
        <v>236</v>
      </c>
      <c r="BS90">
        <v>27330</v>
      </c>
      <c r="BT90">
        <v>0</v>
      </c>
      <c r="BU90">
        <v>0</v>
      </c>
      <c r="BV90">
        <v>0</v>
      </c>
      <c r="BW90">
        <v>0</v>
      </c>
      <c r="BX90">
        <v>0</v>
      </c>
      <c r="BY90">
        <v>29</v>
      </c>
      <c r="BZ90">
        <v>0</v>
      </c>
      <c r="CA90">
        <v>0</v>
      </c>
      <c r="CB90">
        <v>0</v>
      </c>
      <c r="CC90">
        <v>0</v>
      </c>
      <c r="CD90">
        <v>0</v>
      </c>
      <c r="CE90">
        <v>29</v>
      </c>
      <c r="CF90">
        <v>0</v>
      </c>
      <c r="CI90">
        <v>0</v>
      </c>
      <c r="CJ90">
        <v>10</v>
      </c>
      <c r="CK90">
        <v>29</v>
      </c>
      <c r="CL90" s="1">
        <v>45821</v>
      </c>
      <c r="CO90" t="s">
        <v>33</v>
      </c>
      <c r="CQ90">
        <v>2</v>
      </c>
    </row>
    <row r="91" spans="1:95" hidden="1" x14ac:dyDescent="0.35">
      <c r="A91" t="str">
        <f>_xlfn.XLOOKUP(Table1[[#This Row],[HMIS Project ID]],'Quick HIC'!G:G,'Quick HIC'!D:D,"",0)</f>
        <v>Rockingham</v>
      </c>
      <c r="B91">
        <v>60</v>
      </c>
      <c r="C91" t="s">
        <v>236</v>
      </c>
      <c r="D91" t="s">
        <v>41</v>
      </c>
      <c r="E91" t="s">
        <v>333</v>
      </c>
      <c r="F91" t="s">
        <v>238</v>
      </c>
      <c r="G91">
        <v>2025</v>
      </c>
      <c r="H91" t="s">
        <v>573</v>
      </c>
      <c r="I91">
        <v>520</v>
      </c>
      <c r="J91" t="s">
        <v>574</v>
      </c>
      <c r="L91">
        <v>4890</v>
      </c>
      <c r="M91" s="1">
        <v>45686</v>
      </c>
      <c r="N91" t="s">
        <v>36</v>
      </c>
      <c r="O91" t="s">
        <v>258</v>
      </c>
      <c r="P91" t="s">
        <v>575</v>
      </c>
      <c r="Q91" t="s">
        <v>33</v>
      </c>
      <c r="R91" t="s">
        <v>241</v>
      </c>
      <c r="S91" s="1">
        <v>45322</v>
      </c>
      <c r="T91" t="s">
        <v>42</v>
      </c>
      <c r="U91" s="1">
        <v>40179</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1</v>
      </c>
      <c r="BL91" t="s">
        <v>576</v>
      </c>
      <c r="BM91" t="s">
        <v>249</v>
      </c>
      <c r="BN91" t="s">
        <v>260</v>
      </c>
      <c r="BQ91" t="s">
        <v>577</v>
      </c>
      <c r="BR91" t="s">
        <v>236</v>
      </c>
      <c r="BS91">
        <v>27320</v>
      </c>
      <c r="BT91">
        <v>8</v>
      </c>
      <c r="BU91">
        <v>1</v>
      </c>
      <c r="BV91">
        <v>0</v>
      </c>
      <c r="BW91">
        <v>0</v>
      </c>
      <c r="BX91">
        <v>0</v>
      </c>
      <c r="BY91">
        <v>4</v>
      </c>
      <c r="BZ91">
        <v>0</v>
      </c>
      <c r="CA91">
        <v>0</v>
      </c>
      <c r="CB91">
        <v>0</v>
      </c>
      <c r="CC91">
        <v>0</v>
      </c>
      <c r="CD91">
        <v>0</v>
      </c>
      <c r="CE91">
        <v>12</v>
      </c>
      <c r="CF91">
        <v>0</v>
      </c>
      <c r="CI91">
        <v>0</v>
      </c>
      <c r="CJ91">
        <v>0</v>
      </c>
      <c r="CK91">
        <v>12</v>
      </c>
      <c r="CL91" s="1">
        <v>45821</v>
      </c>
      <c r="CO91" t="s">
        <v>33</v>
      </c>
      <c r="CQ91">
        <v>2</v>
      </c>
    </row>
    <row r="92" spans="1:95" hidden="1" x14ac:dyDescent="0.35">
      <c r="A92" t="str">
        <f>_xlfn.XLOOKUP(Table1[[#This Row],[HMIS Project ID]],'Quick HIC'!G:G,'Quick HIC'!D:D,"",0)</f>
        <v>Henderson</v>
      </c>
      <c r="B92">
        <v>61</v>
      </c>
      <c r="C92" t="s">
        <v>236</v>
      </c>
      <c r="D92" t="s">
        <v>41</v>
      </c>
      <c r="E92" t="s">
        <v>333</v>
      </c>
      <c r="F92" t="s">
        <v>238</v>
      </c>
      <c r="G92">
        <v>2025</v>
      </c>
      <c r="H92" t="s">
        <v>578</v>
      </c>
      <c r="I92">
        <v>4916</v>
      </c>
      <c r="J92" t="s">
        <v>579</v>
      </c>
      <c r="L92">
        <v>4917</v>
      </c>
      <c r="M92" s="1">
        <v>45686</v>
      </c>
      <c r="N92" t="s">
        <v>36</v>
      </c>
      <c r="O92" t="s">
        <v>258</v>
      </c>
      <c r="P92" t="s">
        <v>580</v>
      </c>
      <c r="Q92" t="s">
        <v>33</v>
      </c>
      <c r="R92" t="s">
        <v>241</v>
      </c>
      <c r="S92" s="1">
        <v>45686</v>
      </c>
      <c r="T92" t="s">
        <v>24</v>
      </c>
      <c r="U92" s="1">
        <v>40569</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1</v>
      </c>
      <c r="BM92" t="s">
        <v>249</v>
      </c>
      <c r="BN92">
        <v>0</v>
      </c>
      <c r="BO92" t="s">
        <v>581</v>
      </c>
      <c r="BQ92" t="s">
        <v>582</v>
      </c>
      <c r="BR92" t="s">
        <v>236</v>
      </c>
      <c r="BS92">
        <v>28792</v>
      </c>
      <c r="BT92">
        <v>0</v>
      </c>
      <c r="BU92">
        <v>0</v>
      </c>
      <c r="BV92">
        <v>0</v>
      </c>
      <c r="BW92">
        <v>0</v>
      </c>
      <c r="BX92">
        <v>0</v>
      </c>
      <c r="BY92">
        <v>54</v>
      </c>
      <c r="BZ92">
        <v>0</v>
      </c>
      <c r="CA92">
        <v>0</v>
      </c>
      <c r="CB92">
        <v>0</v>
      </c>
      <c r="CC92">
        <v>0</v>
      </c>
      <c r="CD92">
        <v>0</v>
      </c>
      <c r="CE92">
        <v>54</v>
      </c>
      <c r="CF92">
        <v>0</v>
      </c>
      <c r="CI92">
        <v>0</v>
      </c>
      <c r="CJ92">
        <v>37</v>
      </c>
      <c r="CK92">
        <v>54</v>
      </c>
      <c r="CL92" s="1">
        <v>45821</v>
      </c>
      <c r="CO92" t="s">
        <v>33</v>
      </c>
      <c r="CQ92">
        <v>2</v>
      </c>
    </row>
    <row r="93" spans="1:95" hidden="1" x14ac:dyDescent="0.35">
      <c r="A93" t="str">
        <f>_xlfn.XLOOKUP(Table1[[#This Row],[HMIS Project ID]],'Quick HIC'!G:G,'Quick HIC'!D:D,"",0)</f>
        <v>Henderson</v>
      </c>
      <c r="B93">
        <v>62</v>
      </c>
      <c r="C93" t="s">
        <v>236</v>
      </c>
      <c r="D93" t="s">
        <v>41</v>
      </c>
      <c r="E93" t="s">
        <v>333</v>
      </c>
      <c r="F93" t="s">
        <v>238</v>
      </c>
      <c r="G93">
        <v>2025</v>
      </c>
      <c r="H93" t="s">
        <v>578</v>
      </c>
      <c r="I93">
        <v>4916</v>
      </c>
      <c r="J93" t="s">
        <v>583</v>
      </c>
      <c r="L93">
        <v>4918</v>
      </c>
      <c r="M93" s="1">
        <v>45686</v>
      </c>
      <c r="N93" t="s">
        <v>40</v>
      </c>
      <c r="P93" t="s">
        <v>580</v>
      </c>
      <c r="Q93" t="s">
        <v>33</v>
      </c>
      <c r="R93" t="s">
        <v>241</v>
      </c>
      <c r="S93" s="1">
        <v>44587</v>
      </c>
      <c r="T93" t="s">
        <v>24</v>
      </c>
      <c r="U93" s="1">
        <v>40544</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1</v>
      </c>
      <c r="BM93" t="s">
        <v>249</v>
      </c>
      <c r="BN93">
        <v>0</v>
      </c>
      <c r="BO93" t="s">
        <v>584</v>
      </c>
      <c r="BQ93" t="s">
        <v>582</v>
      </c>
      <c r="BR93" t="s">
        <v>236</v>
      </c>
      <c r="BS93">
        <v>28792</v>
      </c>
      <c r="BT93">
        <v>5</v>
      </c>
      <c r="BU93">
        <v>1</v>
      </c>
      <c r="BV93">
        <v>0</v>
      </c>
      <c r="BW93">
        <v>0</v>
      </c>
      <c r="BX93">
        <v>0</v>
      </c>
      <c r="BY93">
        <v>1</v>
      </c>
      <c r="BZ93">
        <v>0</v>
      </c>
      <c r="CA93">
        <v>0</v>
      </c>
      <c r="CB93">
        <v>0</v>
      </c>
      <c r="CC93">
        <v>0</v>
      </c>
      <c r="CD93">
        <v>0</v>
      </c>
      <c r="CE93">
        <v>6</v>
      </c>
      <c r="CF93">
        <v>0</v>
      </c>
      <c r="CI93">
        <v>0</v>
      </c>
      <c r="CJ93">
        <v>1</v>
      </c>
      <c r="CK93">
        <v>6</v>
      </c>
      <c r="CL93" s="1">
        <v>45821</v>
      </c>
      <c r="CO93" t="s">
        <v>33</v>
      </c>
      <c r="CQ93">
        <v>2</v>
      </c>
    </row>
    <row r="94" spans="1:95" hidden="1" x14ac:dyDescent="0.35">
      <c r="A94" t="str">
        <f>_xlfn.XLOOKUP(Table1[[#This Row],[HMIS Project ID]],'Quick HIC'!G:G,'Quick HIC'!D:D,"",0)</f>
        <v>Richmond</v>
      </c>
      <c r="B94">
        <v>63</v>
      </c>
      <c r="C94" t="s">
        <v>236</v>
      </c>
      <c r="D94" t="s">
        <v>41</v>
      </c>
      <c r="E94" t="s">
        <v>333</v>
      </c>
      <c r="F94" t="s">
        <v>238</v>
      </c>
      <c r="G94">
        <v>2025</v>
      </c>
      <c r="H94" t="s">
        <v>585</v>
      </c>
      <c r="I94">
        <v>1001</v>
      </c>
      <c r="J94" t="s">
        <v>586</v>
      </c>
      <c r="L94">
        <v>4926</v>
      </c>
      <c r="M94" s="1">
        <v>45686</v>
      </c>
      <c r="N94" t="s">
        <v>36</v>
      </c>
      <c r="O94" t="s">
        <v>258</v>
      </c>
      <c r="P94" t="s">
        <v>587</v>
      </c>
      <c r="Q94" t="s">
        <v>32</v>
      </c>
      <c r="R94" t="s">
        <v>241</v>
      </c>
      <c r="S94" s="1">
        <v>45686</v>
      </c>
      <c r="T94" t="s">
        <v>42</v>
      </c>
      <c r="U94" s="1">
        <v>40179</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1</v>
      </c>
      <c r="BM94" t="s">
        <v>249</v>
      </c>
      <c r="BN94" t="s">
        <v>260</v>
      </c>
      <c r="BQ94" t="s">
        <v>120</v>
      </c>
      <c r="BR94" t="s">
        <v>236</v>
      </c>
      <c r="BS94">
        <v>28379</v>
      </c>
      <c r="BT94">
        <v>3</v>
      </c>
      <c r="BU94">
        <v>1</v>
      </c>
      <c r="BV94">
        <v>0</v>
      </c>
      <c r="BW94">
        <v>0</v>
      </c>
      <c r="BX94">
        <v>0</v>
      </c>
      <c r="BY94">
        <v>0</v>
      </c>
      <c r="BZ94">
        <v>0</v>
      </c>
      <c r="CA94">
        <v>0</v>
      </c>
      <c r="CB94">
        <v>0</v>
      </c>
      <c r="CC94">
        <v>0</v>
      </c>
      <c r="CD94">
        <v>0</v>
      </c>
      <c r="CE94">
        <v>3</v>
      </c>
      <c r="CF94">
        <v>0</v>
      </c>
      <c r="CI94">
        <v>0</v>
      </c>
      <c r="CJ94">
        <v>3</v>
      </c>
      <c r="CK94">
        <v>3</v>
      </c>
      <c r="CL94" s="1">
        <v>45821</v>
      </c>
      <c r="CO94" t="s">
        <v>33</v>
      </c>
      <c r="CQ94">
        <v>2</v>
      </c>
    </row>
    <row r="95" spans="1:95" hidden="1" x14ac:dyDescent="0.35">
      <c r="A95" t="str">
        <f>_xlfn.XLOOKUP(Table1[[#This Row],[HMIS Project ID]],'Quick HIC'!G:G,'Quick HIC'!D:D,"",0)</f>
        <v>Onslow</v>
      </c>
      <c r="B95">
        <v>64</v>
      </c>
      <c r="C95" t="s">
        <v>236</v>
      </c>
      <c r="D95" t="s">
        <v>41</v>
      </c>
      <c r="E95" t="s">
        <v>333</v>
      </c>
      <c r="F95" t="s">
        <v>238</v>
      </c>
      <c r="G95">
        <v>2025</v>
      </c>
      <c r="H95" t="s">
        <v>588</v>
      </c>
      <c r="I95">
        <v>4929</v>
      </c>
      <c r="J95" t="s">
        <v>589</v>
      </c>
      <c r="L95">
        <v>4930</v>
      </c>
      <c r="M95" s="1">
        <v>45686</v>
      </c>
      <c r="N95" t="s">
        <v>36</v>
      </c>
      <c r="O95" t="s">
        <v>258</v>
      </c>
      <c r="P95" t="s">
        <v>471</v>
      </c>
      <c r="Q95" t="s">
        <v>32</v>
      </c>
      <c r="R95" t="s">
        <v>241</v>
      </c>
      <c r="S95" s="1">
        <v>45686</v>
      </c>
      <c r="T95" t="s">
        <v>42</v>
      </c>
      <c r="U95" s="1">
        <v>40179</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1</v>
      </c>
      <c r="BL95" t="s">
        <v>590</v>
      </c>
      <c r="BM95" t="s">
        <v>249</v>
      </c>
      <c r="BN95" t="s">
        <v>260</v>
      </c>
      <c r="BQ95" t="s">
        <v>426</v>
      </c>
      <c r="BR95" t="s">
        <v>236</v>
      </c>
      <c r="BS95">
        <v>28540</v>
      </c>
      <c r="BT95">
        <v>0</v>
      </c>
      <c r="BU95">
        <v>0</v>
      </c>
      <c r="BV95">
        <v>0</v>
      </c>
      <c r="BW95">
        <v>0</v>
      </c>
      <c r="BX95">
        <v>0</v>
      </c>
      <c r="BY95">
        <v>10</v>
      </c>
      <c r="BZ95">
        <v>0</v>
      </c>
      <c r="CA95">
        <v>0</v>
      </c>
      <c r="CB95">
        <v>0</v>
      </c>
      <c r="CC95">
        <v>0</v>
      </c>
      <c r="CD95">
        <v>0</v>
      </c>
      <c r="CE95">
        <v>10</v>
      </c>
      <c r="CF95">
        <v>0</v>
      </c>
      <c r="CI95">
        <v>0</v>
      </c>
      <c r="CJ95">
        <v>7</v>
      </c>
      <c r="CK95">
        <v>10</v>
      </c>
      <c r="CL95" s="1">
        <v>45821</v>
      </c>
      <c r="CO95" t="s">
        <v>33</v>
      </c>
      <c r="CQ95">
        <v>2</v>
      </c>
    </row>
    <row r="96" spans="1:95" hidden="1" x14ac:dyDescent="0.35">
      <c r="A96" t="str">
        <f>_xlfn.XLOOKUP(Table1[[#This Row],[HMIS Project ID]],'Quick HIC'!G:G,'Quick HIC'!D:D,"",0)</f>
        <v>Burke</v>
      </c>
      <c r="B96">
        <v>65</v>
      </c>
      <c r="C96" t="s">
        <v>236</v>
      </c>
      <c r="D96" t="s">
        <v>41</v>
      </c>
      <c r="E96" t="s">
        <v>333</v>
      </c>
      <c r="F96" t="s">
        <v>238</v>
      </c>
      <c r="G96">
        <v>2025</v>
      </c>
      <c r="H96" t="s">
        <v>591</v>
      </c>
      <c r="I96">
        <v>1188</v>
      </c>
      <c r="J96" t="s">
        <v>592</v>
      </c>
      <c r="L96">
        <v>4931</v>
      </c>
      <c r="M96" s="1">
        <v>45686</v>
      </c>
      <c r="N96" t="s">
        <v>36</v>
      </c>
      <c r="O96" t="s">
        <v>258</v>
      </c>
      <c r="P96" t="s">
        <v>593</v>
      </c>
      <c r="Q96" t="s">
        <v>32</v>
      </c>
      <c r="R96" t="s">
        <v>241</v>
      </c>
      <c r="S96" s="1">
        <v>45686</v>
      </c>
      <c r="T96" t="s">
        <v>42</v>
      </c>
      <c r="U96" s="1">
        <v>40179</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1</v>
      </c>
      <c r="BM96" t="s">
        <v>249</v>
      </c>
      <c r="BN96" t="s">
        <v>260</v>
      </c>
      <c r="BO96" t="s">
        <v>594</v>
      </c>
      <c r="BQ96" t="s">
        <v>595</v>
      </c>
      <c r="BR96" t="s">
        <v>236</v>
      </c>
      <c r="BS96">
        <v>28655</v>
      </c>
      <c r="BT96">
        <v>0</v>
      </c>
      <c r="BU96">
        <v>0</v>
      </c>
      <c r="BV96">
        <v>0</v>
      </c>
      <c r="BW96">
        <v>0</v>
      </c>
      <c r="BX96">
        <v>0</v>
      </c>
      <c r="BY96">
        <v>12</v>
      </c>
      <c r="BZ96">
        <v>0</v>
      </c>
      <c r="CA96">
        <v>0</v>
      </c>
      <c r="CB96">
        <v>0</v>
      </c>
      <c r="CC96">
        <v>0</v>
      </c>
      <c r="CD96">
        <v>0</v>
      </c>
      <c r="CE96">
        <v>12</v>
      </c>
      <c r="CF96">
        <v>0</v>
      </c>
      <c r="CI96">
        <v>0</v>
      </c>
      <c r="CJ96">
        <v>4</v>
      </c>
      <c r="CK96">
        <v>12</v>
      </c>
      <c r="CL96" s="1">
        <v>45821</v>
      </c>
      <c r="CO96" t="s">
        <v>33</v>
      </c>
      <c r="CQ96">
        <v>2</v>
      </c>
    </row>
    <row r="97" spans="1:95" hidden="1" x14ac:dyDescent="0.35">
      <c r="A97" t="str">
        <f>_xlfn.XLOOKUP(Table1[[#This Row],[HMIS Project ID]],'Quick HIC'!G:G,'Quick HIC'!D:D,"",0)</f>
        <v>Randolph</v>
      </c>
      <c r="B97">
        <v>66</v>
      </c>
      <c r="C97" t="s">
        <v>236</v>
      </c>
      <c r="D97" t="s">
        <v>41</v>
      </c>
      <c r="E97" t="s">
        <v>333</v>
      </c>
      <c r="F97" t="s">
        <v>238</v>
      </c>
      <c r="G97">
        <v>2025</v>
      </c>
      <c r="H97" t="s">
        <v>596</v>
      </c>
      <c r="I97">
        <v>785</v>
      </c>
      <c r="J97" t="s">
        <v>597</v>
      </c>
      <c r="L97">
        <v>4934</v>
      </c>
      <c r="M97" s="1">
        <v>45686</v>
      </c>
      <c r="N97" t="s">
        <v>36</v>
      </c>
      <c r="O97" t="s">
        <v>258</v>
      </c>
      <c r="P97" t="s">
        <v>598</v>
      </c>
      <c r="Q97" t="s">
        <v>32</v>
      </c>
      <c r="R97" t="s">
        <v>241</v>
      </c>
      <c r="S97" s="1">
        <v>45686</v>
      </c>
      <c r="T97" t="s">
        <v>42</v>
      </c>
      <c r="U97" s="1">
        <v>40179</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1</v>
      </c>
      <c r="BL97" t="s">
        <v>599</v>
      </c>
      <c r="BM97" t="s">
        <v>249</v>
      </c>
      <c r="BN97" t="s">
        <v>260</v>
      </c>
      <c r="BQ97" t="s">
        <v>600</v>
      </c>
      <c r="BR97" t="s">
        <v>236</v>
      </c>
      <c r="BS97">
        <v>27203</v>
      </c>
      <c r="BT97">
        <v>10</v>
      </c>
      <c r="BU97">
        <v>3</v>
      </c>
      <c r="BV97">
        <v>0</v>
      </c>
      <c r="BW97">
        <v>0</v>
      </c>
      <c r="BX97">
        <v>0</v>
      </c>
      <c r="BY97">
        <v>8</v>
      </c>
      <c r="BZ97">
        <v>0</v>
      </c>
      <c r="CA97">
        <v>0</v>
      </c>
      <c r="CB97">
        <v>0</v>
      </c>
      <c r="CC97">
        <v>0</v>
      </c>
      <c r="CD97">
        <v>0</v>
      </c>
      <c r="CE97">
        <v>18</v>
      </c>
      <c r="CF97">
        <v>0</v>
      </c>
      <c r="CI97">
        <v>0</v>
      </c>
      <c r="CJ97">
        <v>0</v>
      </c>
      <c r="CK97">
        <v>18</v>
      </c>
      <c r="CL97" s="1">
        <v>45821</v>
      </c>
      <c r="CM97" t="s">
        <v>601</v>
      </c>
      <c r="CO97" t="s">
        <v>33</v>
      </c>
      <c r="CQ97">
        <v>2</v>
      </c>
    </row>
    <row r="98" spans="1:95" hidden="1" x14ac:dyDescent="0.35">
      <c r="A98" t="str">
        <f>_xlfn.XLOOKUP(Table1[[#This Row],[HMIS Project ID]],'Quick HIC'!G:G,'Quick HIC'!D:D,"",0)</f>
        <v>Clay</v>
      </c>
      <c r="B98">
        <v>67</v>
      </c>
      <c r="C98" t="s">
        <v>236</v>
      </c>
      <c r="D98" t="s">
        <v>41</v>
      </c>
      <c r="E98" t="s">
        <v>333</v>
      </c>
      <c r="F98" t="s">
        <v>238</v>
      </c>
      <c r="G98">
        <v>2025</v>
      </c>
      <c r="H98" t="s">
        <v>602</v>
      </c>
      <c r="I98">
        <v>4935</v>
      </c>
      <c r="J98" t="s">
        <v>603</v>
      </c>
      <c r="L98">
        <v>4936</v>
      </c>
      <c r="M98" s="1">
        <v>45686</v>
      </c>
      <c r="N98" t="s">
        <v>36</v>
      </c>
      <c r="O98" t="s">
        <v>258</v>
      </c>
      <c r="P98" t="s">
        <v>604</v>
      </c>
      <c r="Q98" t="s">
        <v>32</v>
      </c>
      <c r="R98" t="s">
        <v>241</v>
      </c>
      <c r="S98" s="1">
        <v>45658</v>
      </c>
      <c r="T98" t="s">
        <v>42</v>
      </c>
      <c r="U98" s="1">
        <v>40179</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1</v>
      </c>
      <c r="BL98" t="s">
        <v>605</v>
      </c>
      <c r="BM98" t="s">
        <v>249</v>
      </c>
      <c r="BN98" t="s">
        <v>260</v>
      </c>
      <c r="BO98" t="s">
        <v>606</v>
      </c>
      <c r="BQ98" t="s">
        <v>607</v>
      </c>
      <c r="BR98" t="s">
        <v>236</v>
      </c>
      <c r="BS98">
        <v>28904</v>
      </c>
      <c r="BT98">
        <v>6</v>
      </c>
      <c r="BU98">
        <v>2</v>
      </c>
      <c r="BV98">
        <v>0</v>
      </c>
      <c r="BW98">
        <v>0</v>
      </c>
      <c r="BX98">
        <v>0</v>
      </c>
      <c r="BY98">
        <v>3</v>
      </c>
      <c r="BZ98">
        <v>0</v>
      </c>
      <c r="CA98">
        <v>0</v>
      </c>
      <c r="CB98">
        <v>0</v>
      </c>
      <c r="CC98">
        <v>0</v>
      </c>
      <c r="CD98">
        <v>0</v>
      </c>
      <c r="CE98">
        <v>9</v>
      </c>
      <c r="CF98">
        <v>0</v>
      </c>
      <c r="CI98">
        <v>0</v>
      </c>
      <c r="CJ98">
        <v>2</v>
      </c>
      <c r="CK98">
        <v>9</v>
      </c>
      <c r="CL98" s="1">
        <v>45821</v>
      </c>
      <c r="CO98" t="s">
        <v>33</v>
      </c>
      <c r="CQ98">
        <v>2</v>
      </c>
    </row>
    <row r="99" spans="1:95" hidden="1" x14ac:dyDescent="0.35">
      <c r="A99" t="str">
        <f>_xlfn.XLOOKUP(Table1[[#This Row],[HMIS Project ID]],'Quick HIC'!G:G,'Quick HIC'!D:D,"",0)</f>
        <v>Haywood</v>
      </c>
      <c r="B99">
        <v>68</v>
      </c>
      <c r="C99" t="s">
        <v>236</v>
      </c>
      <c r="D99" t="s">
        <v>41</v>
      </c>
      <c r="E99" t="s">
        <v>333</v>
      </c>
      <c r="F99" t="s">
        <v>238</v>
      </c>
      <c r="G99">
        <v>2025</v>
      </c>
      <c r="H99" t="s">
        <v>608</v>
      </c>
      <c r="I99">
        <v>4937</v>
      </c>
      <c r="J99" t="s">
        <v>609</v>
      </c>
      <c r="L99">
        <v>4938</v>
      </c>
      <c r="M99" s="1">
        <v>45686</v>
      </c>
      <c r="N99" t="s">
        <v>36</v>
      </c>
      <c r="O99" t="s">
        <v>258</v>
      </c>
      <c r="P99" t="s">
        <v>610</v>
      </c>
      <c r="Q99" t="s">
        <v>32</v>
      </c>
      <c r="R99" t="s">
        <v>241</v>
      </c>
      <c r="S99" s="1">
        <v>45658</v>
      </c>
      <c r="T99" t="s">
        <v>42</v>
      </c>
      <c r="U99" s="1">
        <v>41304</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1</v>
      </c>
      <c r="BL99" t="s">
        <v>611</v>
      </c>
      <c r="BM99" t="s">
        <v>249</v>
      </c>
      <c r="BN99" t="s">
        <v>260</v>
      </c>
      <c r="BO99" t="s">
        <v>612</v>
      </c>
      <c r="BQ99" t="s">
        <v>613</v>
      </c>
      <c r="BR99" t="s">
        <v>236</v>
      </c>
      <c r="BS99">
        <v>28786</v>
      </c>
      <c r="BT99">
        <v>0</v>
      </c>
      <c r="BU99">
        <v>0</v>
      </c>
      <c r="BV99">
        <v>0</v>
      </c>
      <c r="BW99">
        <v>0</v>
      </c>
      <c r="BX99">
        <v>0</v>
      </c>
      <c r="BY99">
        <v>10</v>
      </c>
      <c r="BZ99">
        <v>0</v>
      </c>
      <c r="CA99">
        <v>0</v>
      </c>
      <c r="CB99">
        <v>0</v>
      </c>
      <c r="CC99">
        <v>0</v>
      </c>
      <c r="CD99">
        <v>0</v>
      </c>
      <c r="CE99">
        <v>10</v>
      </c>
      <c r="CF99">
        <v>0</v>
      </c>
      <c r="CI99">
        <v>0</v>
      </c>
      <c r="CJ99">
        <v>6</v>
      </c>
      <c r="CK99">
        <v>10</v>
      </c>
      <c r="CL99" s="1">
        <v>45821</v>
      </c>
      <c r="CO99" t="s">
        <v>33</v>
      </c>
      <c r="CQ99">
        <v>2</v>
      </c>
    </row>
    <row r="100" spans="1:95" hidden="1" x14ac:dyDescent="0.35">
      <c r="A100" t="str">
        <f>_xlfn.XLOOKUP(Table1[[#This Row],[HMIS Project ID]],'Quick HIC'!G:G,'Quick HIC'!D:D,"",0)</f>
        <v>Macon</v>
      </c>
      <c r="B100">
        <v>69</v>
      </c>
      <c r="C100" t="s">
        <v>236</v>
      </c>
      <c r="D100" t="s">
        <v>41</v>
      </c>
      <c r="E100" t="s">
        <v>333</v>
      </c>
      <c r="F100" t="s">
        <v>238</v>
      </c>
      <c r="G100">
        <v>2025</v>
      </c>
      <c r="H100" t="s">
        <v>614</v>
      </c>
      <c r="I100">
        <v>4939</v>
      </c>
      <c r="J100" t="s">
        <v>615</v>
      </c>
      <c r="L100">
        <v>4940</v>
      </c>
      <c r="M100" s="1">
        <v>45686</v>
      </c>
      <c r="N100" t="s">
        <v>36</v>
      </c>
      <c r="O100" t="s">
        <v>258</v>
      </c>
      <c r="P100" t="s">
        <v>437</v>
      </c>
      <c r="Q100" t="s">
        <v>32</v>
      </c>
      <c r="R100" t="s">
        <v>241</v>
      </c>
      <c r="S100" s="1">
        <v>45686</v>
      </c>
      <c r="T100" t="s">
        <v>42</v>
      </c>
      <c r="U100" s="1">
        <v>41304</v>
      </c>
      <c r="W100">
        <v>1</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M100" t="s">
        <v>249</v>
      </c>
      <c r="BN100" t="s">
        <v>260</v>
      </c>
      <c r="BO100" t="s">
        <v>616</v>
      </c>
      <c r="BQ100" t="s">
        <v>138</v>
      </c>
      <c r="BR100" t="s">
        <v>236</v>
      </c>
      <c r="BS100">
        <v>28789</v>
      </c>
      <c r="BT100">
        <v>10</v>
      </c>
      <c r="BU100">
        <v>4</v>
      </c>
      <c r="BV100">
        <v>0</v>
      </c>
      <c r="BW100">
        <v>0</v>
      </c>
      <c r="BX100">
        <v>0</v>
      </c>
      <c r="BY100">
        <v>5</v>
      </c>
      <c r="BZ100">
        <v>0</v>
      </c>
      <c r="CA100">
        <v>0</v>
      </c>
      <c r="CB100">
        <v>0</v>
      </c>
      <c r="CC100">
        <v>0</v>
      </c>
      <c r="CD100">
        <v>0</v>
      </c>
      <c r="CE100">
        <v>15</v>
      </c>
      <c r="CF100">
        <v>0</v>
      </c>
      <c r="CI100">
        <v>0</v>
      </c>
      <c r="CJ100">
        <v>9</v>
      </c>
      <c r="CK100">
        <v>15</v>
      </c>
      <c r="CL100" s="1">
        <v>45821</v>
      </c>
      <c r="CO100" t="s">
        <v>33</v>
      </c>
      <c r="CQ100">
        <v>2</v>
      </c>
    </row>
    <row r="101" spans="1:95" hidden="1" x14ac:dyDescent="0.35">
      <c r="A101" t="str">
        <f>_xlfn.XLOOKUP(Table1[[#This Row],[HMIS Project ID]],'Quick HIC'!G:G,'Quick HIC'!D:D,"",0)</f>
        <v>Rowan</v>
      </c>
      <c r="B101">
        <v>70</v>
      </c>
      <c r="C101" t="s">
        <v>236</v>
      </c>
      <c r="D101" t="s">
        <v>41</v>
      </c>
      <c r="E101" t="s">
        <v>333</v>
      </c>
      <c r="F101" t="s">
        <v>238</v>
      </c>
      <c r="G101">
        <v>2025</v>
      </c>
      <c r="H101" t="s">
        <v>617</v>
      </c>
      <c r="I101">
        <v>4950</v>
      </c>
      <c r="J101" t="s">
        <v>618</v>
      </c>
      <c r="L101">
        <v>4951</v>
      </c>
      <c r="M101" s="1">
        <v>45686</v>
      </c>
      <c r="N101" t="s">
        <v>36</v>
      </c>
      <c r="O101" t="s">
        <v>258</v>
      </c>
      <c r="P101" t="s">
        <v>383</v>
      </c>
      <c r="Q101" t="s">
        <v>32</v>
      </c>
      <c r="R101" t="s">
        <v>241</v>
      </c>
      <c r="S101" s="1">
        <v>44951</v>
      </c>
      <c r="T101" t="s">
        <v>42</v>
      </c>
      <c r="U101" s="1">
        <v>40179</v>
      </c>
      <c r="W101">
        <v>1</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1</v>
      </c>
      <c r="BM101" t="s">
        <v>249</v>
      </c>
      <c r="BN101" t="s">
        <v>260</v>
      </c>
      <c r="BQ101" t="s">
        <v>356</v>
      </c>
      <c r="BR101" t="s">
        <v>236</v>
      </c>
      <c r="BS101">
        <v>28144</v>
      </c>
      <c r="BT101">
        <v>14</v>
      </c>
      <c r="BU101">
        <v>4</v>
      </c>
      <c r="BV101">
        <v>0</v>
      </c>
      <c r="BW101">
        <v>0</v>
      </c>
      <c r="BX101">
        <v>0</v>
      </c>
      <c r="BY101">
        <v>12</v>
      </c>
      <c r="BZ101">
        <v>0</v>
      </c>
      <c r="CA101">
        <v>0</v>
      </c>
      <c r="CB101">
        <v>0</v>
      </c>
      <c r="CC101">
        <v>0</v>
      </c>
      <c r="CD101">
        <v>0</v>
      </c>
      <c r="CE101">
        <v>26</v>
      </c>
      <c r="CF101">
        <v>0</v>
      </c>
      <c r="CI101">
        <v>0</v>
      </c>
      <c r="CJ101">
        <v>11</v>
      </c>
      <c r="CK101">
        <v>26</v>
      </c>
      <c r="CL101" s="1">
        <v>45821</v>
      </c>
      <c r="CO101" t="s">
        <v>33</v>
      </c>
      <c r="CQ101">
        <v>2</v>
      </c>
    </row>
    <row r="102" spans="1:95" hidden="1" x14ac:dyDescent="0.35">
      <c r="A102" t="str">
        <f>_xlfn.XLOOKUP(Table1[[#This Row],[HMIS Project ID]],'Quick HIC'!G:G,'Quick HIC'!D:D,"",0)</f>
        <v>Person</v>
      </c>
      <c r="B102">
        <v>71</v>
      </c>
      <c r="C102" t="s">
        <v>236</v>
      </c>
      <c r="D102" t="s">
        <v>41</v>
      </c>
      <c r="E102" t="s">
        <v>333</v>
      </c>
      <c r="F102" t="s">
        <v>238</v>
      </c>
      <c r="G102">
        <v>2025</v>
      </c>
      <c r="H102" t="s">
        <v>619</v>
      </c>
      <c r="I102">
        <v>4953</v>
      </c>
      <c r="J102" t="s">
        <v>620</v>
      </c>
      <c r="L102">
        <v>4954</v>
      </c>
      <c r="M102" s="1">
        <v>45686</v>
      </c>
      <c r="N102" t="s">
        <v>36</v>
      </c>
      <c r="O102" t="s">
        <v>258</v>
      </c>
      <c r="P102" t="s">
        <v>621</v>
      </c>
      <c r="Q102" t="s">
        <v>32</v>
      </c>
      <c r="R102" t="s">
        <v>241</v>
      </c>
      <c r="S102" s="1">
        <v>45686</v>
      </c>
      <c r="T102" t="s">
        <v>42</v>
      </c>
      <c r="U102" s="1">
        <v>40179</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1</v>
      </c>
      <c r="BL102" t="s">
        <v>622</v>
      </c>
      <c r="BM102" t="s">
        <v>249</v>
      </c>
      <c r="BN102" t="s">
        <v>260</v>
      </c>
      <c r="BO102" t="s">
        <v>623</v>
      </c>
      <c r="BQ102" t="s">
        <v>624</v>
      </c>
      <c r="BR102" t="s">
        <v>236</v>
      </c>
      <c r="BS102">
        <v>27573</v>
      </c>
      <c r="BT102">
        <v>6</v>
      </c>
      <c r="BU102">
        <v>1</v>
      </c>
      <c r="BV102">
        <v>0</v>
      </c>
      <c r="BW102">
        <v>0</v>
      </c>
      <c r="BX102">
        <v>0</v>
      </c>
      <c r="BY102">
        <v>15</v>
      </c>
      <c r="BZ102">
        <v>0</v>
      </c>
      <c r="CA102">
        <v>0</v>
      </c>
      <c r="CB102">
        <v>0</v>
      </c>
      <c r="CC102">
        <v>0</v>
      </c>
      <c r="CD102">
        <v>0</v>
      </c>
      <c r="CE102">
        <v>21</v>
      </c>
      <c r="CF102">
        <v>0</v>
      </c>
      <c r="CI102">
        <v>0</v>
      </c>
      <c r="CJ102">
        <v>8</v>
      </c>
      <c r="CK102">
        <v>21</v>
      </c>
      <c r="CL102" s="1">
        <v>45821</v>
      </c>
      <c r="CO102" t="s">
        <v>33</v>
      </c>
      <c r="CQ102">
        <v>2</v>
      </c>
    </row>
    <row r="103" spans="1:95" hidden="1" x14ac:dyDescent="0.35">
      <c r="A103" t="str">
        <f>_xlfn.XLOOKUP(Table1[[#This Row],[HMIS Project ID]],'Quick HIC'!G:G,'Quick HIC'!D:D,"",0)</f>
        <v>Harnett</v>
      </c>
      <c r="B103">
        <v>72</v>
      </c>
      <c r="C103" t="s">
        <v>236</v>
      </c>
      <c r="D103" t="s">
        <v>41</v>
      </c>
      <c r="E103" t="s">
        <v>333</v>
      </c>
      <c r="F103" t="s">
        <v>238</v>
      </c>
      <c r="G103">
        <v>2025</v>
      </c>
      <c r="H103" t="s">
        <v>625</v>
      </c>
      <c r="I103">
        <v>821</v>
      </c>
      <c r="J103" t="s">
        <v>626</v>
      </c>
      <c r="L103">
        <v>4955</v>
      </c>
      <c r="M103" s="1">
        <v>45686</v>
      </c>
      <c r="N103" t="s">
        <v>36</v>
      </c>
      <c r="O103" t="s">
        <v>258</v>
      </c>
      <c r="P103" t="s">
        <v>485</v>
      </c>
      <c r="Q103" t="s">
        <v>32</v>
      </c>
      <c r="R103" t="s">
        <v>241</v>
      </c>
      <c r="S103" s="1">
        <v>45686</v>
      </c>
      <c r="T103" t="s">
        <v>42</v>
      </c>
      <c r="U103" s="1">
        <v>40179</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1</v>
      </c>
      <c r="BM103" t="s">
        <v>249</v>
      </c>
      <c r="BN103" t="s">
        <v>260</v>
      </c>
      <c r="BQ103" t="s">
        <v>627</v>
      </c>
      <c r="BR103" t="s">
        <v>236</v>
      </c>
      <c r="BS103">
        <v>27546</v>
      </c>
      <c r="BT103">
        <v>9</v>
      </c>
      <c r="BU103">
        <v>3</v>
      </c>
      <c r="BV103">
        <v>0</v>
      </c>
      <c r="BW103">
        <v>0</v>
      </c>
      <c r="BX103">
        <v>0</v>
      </c>
      <c r="BY103">
        <v>8</v>
      </c>
      <c r="BZ103">
        <v>0</v>
      </c>
      <c r="CA103">
        <v>0</v>
      </c>
      <c r="CB103">
        <v>0</v>
      </c>
      <c r="CC103">
        <v>0</v>
      </c>
      <c r="CD103">
        <v>0</v>
      </c>
      <c r="CE103">
        <v>17</v>
      </c>
      <c r="CF103">
        <v>0</v>
      </c>
      <c r="CI103">
        <v>0</v>
      </c>
      <c r="CJ103">
        <v>11</v>
      </c>
      <c r="CK103">
        <v>17</v>
      </c>
      <c r="CL103" s="1">
        <v>45821</v>
      </c>
      <c r="CO103" t="s">
        <v>33</v>
      </c>
      <c r="CQ103">
        <v>2</v>
      </c>
    </row>
    <row r="104" spans="1:95" hidden="1" x14ac:dyDescent="0.35">
      <c r="A104" t="str">
        <f>_xlfn.XLOOKUP(Table1[[#This Row],[HMIS Project ID]],'Quick HIC'!G:G,'Quick HIC'!D:D,"",0)</f>
        <v>Lenoir</v>
      </c>
      <c r="B104">
        <v>73</v>
      </c>
      <c r="C104" t="s">
        <v>236</v>
      </c>
      <c r="D104" t="s">
        <v>41</v>
      </c>
      <c r="E104" t="s">
        <v>333</v>
      </c>
      <c r="F104" t="s">
        <v>238</v>
      </c>
      <c r="G104">
        <v>2025</v>
      </c>
      <c r="H104" t="s">
        <v>628</v>
      </c>
      <c r="I104">
        <v>4956</v>
      </c>
      <c r="J104" t="s">
        <v>629</v>
      </c>
      <c r="L104">
        <v>4957</v>
      </c>
      <c r="M104" s="1">
        <v>45686</v>
      </c>
      <c r="N104" t="s">
        <v>36</v>
      </c>
      <c r="O104" t="s">
        <v>258</v>
      </c>
      <c r="P104" t="s">
        <v>563</v>
      </c>
      <c r="Q104" t="s">
        <v>32</v>
      </c>
      <c r="R104" t="s">
        <v>241</v>
      </c>
      <c r="S104" s="1">
        <v>45686</v>
      </c>
      <c r="T104" t="s">
        <v>42</v>
      </c>
      <c r="U104" s="1">
        <v>40179</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1</v>
      </c>
      <c r="BL104" t="s">
        <v>630</v>
      </c>
      <c r="BM104" t="s">
        <v>249</v>
      </c>
      <c r="BN104" t="s">
        <v>260</v>
      </c>
      <c r="BQ104" t="s">
        <v>565</v>
      </c>
      <c r="BR104" t="s">
        <v>236</v>
      </c>
      <c r="BS104">
        <v>28501</v>
      </c>
      <c r="BT104">
        <v>11</v>
      </c>
      <c r="BU104">
        <v>4</v>
      </c>
      <c r="BV104">
        <v>0</v>
      </c>
      <c r="BW104">
        <v>0</v>
      </c>
      <c r="BX104">
        <v>0</v>
      </c>
      <c r="BY104">
        <v>3</v>
      </c>
      <c r="BZ104">
        <v>0</v>
      </c>
      <c r="CA104">
        <v>0</v>
      </c>
      <c r="CB104">
        <v>0</v>
      </c>
      <c r="CC104">
        <v>0</v>
      </c>
      <c r="CD104">
        <v>0</v>
      </c>
      <c r="CE104">
        <v>14</v>
      </c>
      <c r="CF104">
        <v>0</v>
      </c>
      <c r="CI104">
        <v>0</v>
      </c>
      <c r="CJ104">
        <v>11</v>
      </c>
      <c r="CK104">
        <v>14</v>
      </c>
      <c r="CL104" s="1">
        <v>45821</v>
      </c>
      <c r="CO104" t="s">
        <v>33</v>
      </c>
      <c r="CQ104">
        <v>2</v>
      </c>
    </row>
    <row r="105" spans="1:95" hidden="1" x14ac:dyDescent="0.35">
      <c r="A105" t="str">
        <f>_xlfn.XLOOKUP(Table1[[#This Row],[HMIS Project ID]],'Quick HIC'!G:G,'Quick HIC'!D:D,"",0)</f>
        <v>Transylvania</v>
      </c>
      <c r="B105">
        <v>74</v>
      </c>
      <c r="C105" t="s">
        <v>236</v>
      </c>
      <c r="D105" t="s">
        <v>41</v>
      </c>
      <c r="E105" t="s">
        <v>333</v>
      </c>
      <c r="F105" t="s">
        <v>238</v>
      </c>
      <c r="G105">
        <v>2025</v>
      </c>
      <c r="H105" t="s">
        <v>631</v>
      </c>
      <c r="I105">
        <v>3829</v>
      </c>
      <c r="J105" t="s">
        <v>632</v>
      </c>
      <c r="L105">
        <v>4958</v>
      </c>
      <c r="M105" s="1">
        <v>45686</v>
      </c>
      <c r="N105" t="s">
        <v>36</v>
      </c>
      <c r="O105" t="s">
        <v>258</v>
      </c>
      <c r="P105" t="s">
        <v>633</v>
      </c>
      <c r="Q105" t="s">
        <v>32</v>
      </c>
      <c r="R105" t="s">
        <v>241</v>
      </c>
      <c r="S105" s="1">
        <v>45686</v>
      </c>
      <c r="T105" t="s">
        <v>42</v>
      </c>
      <c r="U105" s="1">
        <v>40933</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1</v>
      </c>
      <c r="BL105" t="s">
        <v>605</v>
      </c>
      <c r="BM105" t="s">
        <v>249</v>
      </c>
      <c r="BN105" t="s">
        <v>260</v>
      </c>
      <c r="BQ105" t="s">
        <v>634</v>
      </c>
      <c r="BR105" t="s">
        <v>236</v>
      </c>
      <c r="BS105">
        <v>28712</v>
      </c>
      <c r="BT105">
        <v>6</v>
      </c>
      <c r="BU105">
        <v>2</v>
      </c>
      <c r="BV105">
        <v>0</v>
      </c>
      <c r="BW105">
        <v>0</v>
      </c>
      <c r="BX105">
        <v>0</v>
      </c>
      <c r="BY105">
        <v>4</v>
      </c>
      <c r="BZ105">
        <v>0</v>
      </c>
      <c r="CA105">
        <v>0</v>
      </c>
      <c r="CB105">
        <v>0</v>
      </c>
      <c r="CC105">
        <v>0</v>
      </c>
      <c r="CD105">
        <v>0</v>
      </c>
      <c r="CE105">
        <v>10</v>
      </c>
      <c r="CF105">
        <v>0</v>
      </c>
      <c r="CI105">
        <v>0</v>
      </c>
      <c r="CJ105">
        <v>2</v>
      </c>
      <c r="CK105">
        <v>10</v>
      </c>
      <c r="CL105" s="1">
        <v>45821</v>
      </c>
      <c r="CO105" t="s">
        <v>33</v>
      </c>
      <c r="CQ105">
        <v>2</v>
      </c>
    </row>
    <row r="106" spans="1:95" hidden="1" x14ac:dyDescent="0.35">
      <c r="A106" t="str">
        <f>_xlfn.XLOOKUP(Table1[[#This Row],[HMIS Project ID]],'Quick HIC'!G:G,'Quick HIC'!D:D,"",0)</f>
        <v>Franklin</v>
      </c>
      <c r="B106">
        <v>75</v>
      </c>
      <c r="C106" t="s">
        <v>236</v>
      </c>
      <c r="D106" t="s">
        <v>41</v>
      </c>
      <c r="E106" t="s">
        <v>333</v>
      </c>
      <c r="F106" t="s">
        <v>238</v>
      </c>
      <c r="G106">
        <v>2025</v>
      </c>
      <c r="H106" t="s">
        <v>635</v>
      </c>
      <c r="I106">
        <v>687</v>
      </c>
      <c r="J106" t="s">
        <v>636</v>
      </c>
      <c r="L106">
        <v>4959</v>
      </c>
      <c r="M106" s="1">
        <v>45686</v>
      </c>
      <c r="N106" t="s">
        <v>36</v>
      </c>
      <c r="O106" t="s">
        <v>258</v>
      </c>
      <c r="P106" t="s">
        <v>637</v>
      </c>
      <c r="Q106" t="s">
        <v>32</v>
      </c>
      <c r="R106" t="s">
        <v>241</v>
      </c>
      <c r="S106" s="1">
        <v>43907</v>
      </c>
      <c r="T106" t="s">
        <v>42</v>
      </c>
      <c r="U106" s="1">
        <v>40179</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1</v>
      </c>
      <c r="BL106" t="s">
        <v>638</v>
      </c>
      <c r="BM106" t="s">
        <v>249</v>
      </c>
      <c r="BN106" t="s">
        <v>260</v>
      </c>
      <c r="BO106" t="s">
        <v>639</v>
      </c>
      <c r="BQ106" t="s">
        <v>640</v>
      </c>
      <c r="BR106" t="s">
        <v>236</v>
      </c>
      <c r="BS106">
        <v>27549</v>
      </c>
      <c r="BT106">
        <v>8</v>
      </c>
      <c r="BU106">
        <v>2</v>
      </c>
      <c r="BV106">
        <v>0</v>
      </c>
      <c r="BW106">
        <v>0</v>
      </c>
      <c r="BX106">
        <v>0</v>
      </c>
      <c r="BY106">
        <v>5</v>
      </c>
      <c r="BZ106">
        <v>0</v>
      </c>
      <c r="CA106">
        <v>0</v>
      </c>
      <c r="CB106">
        <v>0</v>
      </c>
      <c r="CC106">
        <v>0</v>
      </c>
      <c r="CD106">
        <v>0</v>
      </c>
      <c r="CE106">
        <v>13</v>
      </c>
      <c r="CF106">
        <v>0</v>
      </c>
      <c r="CI106">
        <v>0</v>
      </c>
      <c r="CJ106">
        <v>4</v>
      </c>
      <c r="CK106">
        <v>13</v>
      </c>
      <c r="CL106" s="1">
        <v>45821</v>
      </c>
      <c r="CO106" t="s">
        <v>33</v>
      </c>
      <c r="CQ106">
        <v>2</v>
      </c>
    </row>
    <row r="107" spans="1:95" hidden="1" x14ac:dyDescent="0.35">
      <c r="A107" t="str">
        <f>_xlfn.XLOOKUP(Table1[[#This Row],[HMIS Project ID]],'Quick HIC'!G:G,'Quick HIC'!D:D,"",0)</f>
        <v>Anson</v>
      </c>
      <c r="B107">
        <v>76</v>
      </c>
      <c r="C107" t="s">
        <v>236</v>
      </c>
      <c r="D107" t="s">
        <v>41</v>
      </c>
      <c r="E107" t="s">
        <v>333</v>
      </c>
      <c r="F107" t="s">
        <v>238</v>
      </c>
      <c r="G107">
        <v>2025</v>
      </c>
      <c r="H107" t="s">
        <v>641</v>
      </c>
      <c r="I107">
        <v>978</v>
      </c>
      <c r="J107" t="s">
        <v>642</v>
      </c>
      <c r="L107">
        <v>4960</v>
      </c>
      <c r="M107" s="1">
        <v>45686</v>
      </c>
      <c r="N107" t="s">
        <v>36</v>
      </c>
      <c r="O107" t="s">
        <v>258</v>
      </c>
      <c r="P107" t="s">
        <v>643</v>
      </c>
      <c r="Q107" t="s">
        <v>33</v>
      </c>
      <c r="R107" t="s">
        <v>241</v>
      </c>
      <c r="S107" s="1">
        <v>45686</v>
      </c>
      <c r="T107" t="s">
        <v>24</v>
      </c>
      <c r="U107" s="1">
        <v>40179</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1</v>
      </c>
      <c r="BM107" t="s">
        <v>249</v>
      </c>
      <c r="BN107">
        <v>0</v>
      </c>
      <c r="BO107" t="s">
        <v>644</v>
      </c>
      <c r="BQ107" t="s">
        <v>645</v>
      </c>
      <c r="BR107" t="s">
        <v>236</v>
      </c>
      <c r="BS107">
        <v>28170</v>
      </c>
      <c r="BT107">
        <v>5</v>
      </c>
      <c r="BU107">
        <v>1</v>
      </c>
      <c r="BV107">
        <v>0</v>
      </c>
      <c r="BW107">
        <v>0</v>
      </c>
      <c r="BX107">
        <v>0</v>
      </c>
      <c r="BY107">
        <v>32</v>
      </c>
      <c r="BZ107">
        <v>0</v>
      </c>
      <c r="CA107">
        <v>0</v>
      </c>
      <c r="CB107">
        <v>0</v>
      </c>
      <c r="CC107">
        <v>0</v>
      </c>
      <c r="CD107">
        <v>0</v>
      </c>
      <c r="CE107">
        <v>37</v>
      </c>
      <c r="CF107">
        <v>0</v>
      </c>
      <c r="CI107">
        <v>0</v>
      </c>
      <c r="CJ107">
        <v>30</v>
      </c>
      <c r="CK107">
        <v>37</v>
      </c>
      <c r="CL107" s="1">
        <v>45821</v>
      </c>
      <c r="CO107" t="s">
        <v>33</v>
      </c>
      <c r="CQ107">
        <v>2</v>
      </c>
    </row>
    <row r="108" spans="1:95" hidden="1" x14ac:dyDescent="0.35">
      <c r="A108" t="str">
        <f>_xlfn.XLOOKUP(Table1[[#This Row],[HMIS Project ID]],'Quick HIC'!G:G,'Quick HIC'!D:D,"",0)</f>
        <v>Caldwell</v>
      </c>
      <c r="B108">
        <v>77</v>
      </c>
      <c r="C108" t="s">
        <v>236</v>
      </c>
      <c r="D108" t="s">
        <v>41</v>
      </c>
      <c r="E108" t="s">
        <v>333</v>
      </c>
      <c r="F108" t="s">
        <v>238</v>
      </c>
      <c r="G108">
        <v>2025</v>
      </c>
      <c r="H108" t="s">
        <v>646</v>
      </c>
      <c r="I108">
        <v>4962</v>
      </c>
      <c r="J108" t="s">
        <v>647</v>
      </c>
      <c r="L108">
        <v>4963</v>
      </c>
      <c r="M108" s="1">
        <v>45686</v>
      </c>
      <c r="N108" t="s">
        <v>36</v>
      </c>
      <c r="O108" t="s">
        <v>258</v>
      </c>
      <c r="P108" t="s">
        <v>453</v>
      </c>
      <c r="Q108" t="s">
        <v>32</v>
      </c>
      <c r="R108" t="s">
        <v>241</v>
      </c>
      <c r="S108" s="1">
        <v>45292</v>
      </c>
      <c r="T108" t="s">
        <v>42</v>
      </c>
      <c r="U108" s="1">
        <v>40179</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1</v>
      </c>
      <c r="BM108" t="s">
        <v>249</v>
      </c>
      <c r="BN108" t="s">
        <v>260</v>
      </c>
      <c r="BO108" t="s">
        <v>648</v>
      </c>
      <c r="BQ108" t="s">
        <v>134</v>
      </c>
      <c r="BR108" t="s">
        <v>236</v>
      </c>
      <c r="BS108">
        <v>28681</v>
      </c>
      <c r="BT108">
        <v>24</v>
      </c>
      <c r="BU108">
        <v>11</v>
      </c>
      <c r="BV108">
        <v>0</v>
      </c>
      <c r="BW108">
        <v>0</v>
      </c>
      <c r="BX108">
        <v>0</v>
      </c>
      <c r="BY108">
        <v>5</v>
      </c>
      <c r="BZ108">
        <v>0</v>
      </c>
      <c r="CA108">
        <v>0</v>
      </c>
      <c r="CB108">
        <v>0</v>
      </c>
      <c r="CC108">
        <v>0</v>
      </c>
      <c r="CD108">
        <v>0</v>
      </c>
      <c r="CE108">
        <v>29</v>
      </c>
      <c r="CF108">
        <v>0</v>
      </c>
      <c r="CI108">
        <v>0</v>
      </c>
      <c r="CJ108">
        <v>7</v>
      </c>
      <c r="CK108">
        <v>29</v>
      </c>
      <c r="CL108" s="1">
        <v>45821</v>
      </c>
      <c r="CO108" t="s">
        <v>33</v>
      </c>
      <c r="CQ108">
        <v>2</v>
      </c>
    </row>
    <row r="109" spans="1:95" hidden="1" x14ac:dyDescent="0.35">
      <c r="A109" t="str">
        <f>_xlfn.XLOOKUP(Table1[[#This Row],[HMIS Project ID]],'Quick HIC'!G:G,'Quick HIC'!D:D,"",0)</f>
        <v>Caldwell</v>
      </c>
      <c r="B109">
        <v>78</v>
      </c>
      <c r="C109" t="s">
        <v>236</v>
      </c>
      <c r="D109" t="s">
        <v>41</v>
      </c>
      <c r="E109" t="s">
        <v>333</v>
      </c>
      <c r="F109" t="s">
        <v>238</v>
      </c>
      <c r="G109">
        <v>2025</v>
      </c>
      <c r="H109" t="s">
        <v>646</v>
      </c>
      <c r="I109">
        <v>4962</v>
      </c>
      <c r="J109" t="s">
        <v>649</v>
      </c>
      <c r="L109">
        <v>4964</v>
      </c>
      <c r="M109" s="1">
        <v>45686</v>
      </c>
      <c r="N109" t="s">
        <v>40</v>
      </c>
      <c r="P109" t="s">
        <v>453</v>
      </c>
      <c r="Q109" t="s">
        <v>32</v>
      </c>
      <c r="R109" t="s">
        <v>241</v>
      </c>
      <c r="S109" s="1">
        <v>45292</v>
      </c>
      <c r="T109" t="s">
        <v>42</v>
      </c>
      <c r="U109" s="1">
        <v>40179</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1</v>
      </c>
      <c r="BM109" t="s">
        <v>249</v>
      </c>
      <c r="BN109" t="s">
        <v>260</v>
      </c>
      <c r="BO109" t="s">
        <v>650</v>
      </c>
      <c r="BQ109" t="s">
        <v>134</v>
      </c>
      <c r="BR109" t="s">
        <v>236</v>
      </c>
      <c r="BS109">
        <v>28681</v>
      </c>
      <c r="BT109">
        <v>12</v>
      </c>
      <c r="BU109">
        <v>3</v>
      </c>
      <c r="BV109">
        <v>0</v>
      </c>
      <c r="BW109">
        <v>0</v>
      </c>
      <c r="BX109">
        <v>0</v>
      </c>
      <c r="BY109">
        <v>3</v>
      </c>
      <c r="BZ109">
        <v>0</v>
      </c>
      <c r="CA109">
        <v>0</v>
      </c>
      <c r="CB109">
        <v>0</v>
      </c>
      <c r="CC109">
        <v>0</v>
      </c>
      <c r="CD109">
        <v>0</v>
      </c>
      <c r="CE109">
        <v>15</v>
      </c>
      <c r="CF109">
        <v>0</v>
      </c>
      <c r="CI109">
        <v>0</v>
      </c>
      <c r="CJ109">
        <v>0</v>
      </c>
      <c r="CK109">
        <v>15</v>
      </c>
      <c r="CL109" s="1">
        <v>45821</v>
      </c>
      <c r="CO109" t="s">
        <v>33</v>
      </c>
      <c r="CQ109">
        <v>2</v>
      </c>
    </row>
    <row r="110" spans="1:95" hidden="1" x14ac:dyDescent="0.35">
      <c r="A110" t="str">
        <f>_xlfn.XLOOKUP(Table1[[#This Row],[HMIS Project ID]],'Quick HIC'!G:G,'Quick HIC'!D:D,"",0)</f>
        <v>Cabarrus</v>
      </c>
      <c r="B110">
        <v>79</v>
      </c>
      <c r="C110" t="s">
        <v>236</v>
      </c>
      <c r="D110" t="s">
        <v>41</v>
      </c>
      <c r="E110" t="s">
        <v>333</v>
      </c>
      <c r="F110" t="s">
        <v>238</v>
      </c>
      <c r="G110">
        <v>2025</v>
      </c>
      <c r="H110" t="s">
        <v>651</v>
      </c>
      <c r="I110">
        <v>578</v>
      </c>
      <c r="J110" t="s">
        <v>652</v>
      </c>
      <c r="L110">
        <v>4975</v>
      </c>
      <c r="M110" s="1">
        <v>45686</v>
      </c>
      <c r="N110" t="s">
        <v>40</v>
      </c>
      <c r="P110" t="s">
        <v>498</v>
      </c>
      <c r="Q110" t="s">
        <v>33</v>
      </c>
      <c r="R110" t="s">
        <v>241</v>
      </c>
      <c r="S110" s="1">
        <v>45686</v>
      </c>
      <c r="T110" t="s">
        <v>24</v>
      </c>
      <c r="U110" s="1">
        <v>40933</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1</v>
      </c>
      <c r="BL110" t="s">
        <v>653</v>
      </c>
      <c r="BM110" t="s">
        <v>242</v>
      </c>
      <c r="BN110">
        <v>0</v>
      </c>
      <c r="BO110" t="s">
        <v>654</v>
      </c>
      <c r="BQ110" t="s">
        <v>500</v>
      </c>
      <c r="BR110" t="s">
        <v>236</v>
      </c>
      <c r="BS110">
        <v>28025</v>
      </c>
      <c r="BT110">
        <v>76</v>
      </c>
      <c r="BU110">
        <v>19</v>
      </c>
      <c r="BV110">
        <v>0</v>
      </c>
      <c r="BW110">
        <v>0</v>
      </c>
      <c r="BX110">
        <v>0</v>
      </c>
      <c r="BY110">
        <v>0</v>
      </c>
      <c r="BZ110">
        <v>0</v>
      </c>
      <c r="CA110">
        <v>0</v>
      </c>
      <c r="CB110">
        <v>0</v>
      </c>
      <c r="CC110">
        <v>0</v>
      </c>
      <c r="CD110">
        <v>0</v>
      </c>
      <c r="CE110">
        <v>76</v>
      </c>
      <c r="CF110">
        <v>0</v>
      </c>
      <c r="CI110">
        <v>0</v>
      </c>
      <c r="CJ110">
        <v>7</v>
      </c>
      <c r="CK110">
        <v>76</v>
      </c>
      <c r="CL110" s="1">
        <v>45821</v>
      </c>
      <c r="CM110" t="s">
        <v>655</v>
      </c>
      <c r="CN110" t="s">
        <v>407</v>
      </c>
      <c r="CO110" t="s">
        <v>33</v>
      </c>
      <c r="CQ110">
        <v>2</v>
      </c>
    </row>
    <row r="111" spans="1:95" hidden="1" x14ac:dyDescent="0.35">
      <c r="A111">
        <f>_xlfn.XLOOKUP(Table1[[#This Row],[HMIS Project ID]],'Quick HIC'!G:G,'Quick HIC'!D:D,"",0)</f>
        <v>0</v>
      </c>
      <c r="B111">
        <v>80</v>
      </c>
      <c r="C111" t="s">
        <v>236</v>
      </c>
      <c r="D111" t="s">
        <v>41</v>
      </c>
      <c r="E111" t="s">
        <v>333</v>
      </c>
      <c r="F111" t="s">
        <v>238</v>
      </c>
      <c r="G111">
        <v>2025</v>
      </c>
      <c r="H111" t="s">
        <v>656</v>
      </c>
      <c r="I111">
        <v>4986</v>
      </c>
      <c r="J111" t="s">
        <v>657</v>
      </c>
      <c r="L111">
        <v>4988</v>
      </c>
      <c r="M111" s="1">
        <v>45686</v>
      </c>
      <c r="N111" t="s">
        <v>36</v>
      </c>
      <c r="O111" t="s">
        <v>258</v>
      </c>
      <c r="P111" t="s">
        <v>633</v>
      </c>
      <c r="Q111" t="s">
        <v>34</v>
      </c>
      <c r="R111" t="s">
        <v>241</v>
      </c>
      <c r="S111" s="1">
        <v>44951</v>
      </c>
      <c r="T111" t="s">
        <v>24</v>
      </c>
      <c r="U111" s="1">
        <v>40836</v>
      </c>
      <c r="W111">
        <v>1</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M111" t="s">
        <v>249</v>
      </c>
      <c r="BN111">
        <v>0</v>
      </c>
      <c r="BO111" t="s">
        <v>658</v>
      </c>
      <c r="BQ111" t="s">
        <v>634</v>
      </c>
      <c r="BR111" t="s">
        <v>236</v>
      </c>
      <c r="BS111">
        <v>28712</v>
      </c>
      <c r="BT111">
        <v>0</v>
      </c>
      <c r="BU111">
        <v>0</v>
      </c>
      <c r="BV111">
        <v>0</v>
      </c>
      <c r="BW111">
        <v>0</v>
      </c>
      <c r="BX111">
        <v>0</v>
      </c>
      <c r="BY111">
        <v>18</v>
      </c>
      <c r="BZ111">
        <v>0</v>
      </c>
      <c r="CA111">
        <v>0</v>
      </c>
      <c r="CB111">
        <v>0</v>
      </c>
      <c r="CC111">
        <v>0</v>
      </c>
      <c r="CD111">
        <v>0</v>
      </c>
      <c r="CE111">
        <v>18</v>
      </c>
      <c r="CF111">
        <v>0</v>
      </c>
      <c r="CI111">
        <v>0</v>
      </c>
      <c r="CJ111">
        <v>12</v>
      </c>
      <c r="CK111">
        <v>18</v>
      </c>
      <c r="CL111" s="1">
        <v>45821</v>
      </c>
      <c r="CO111" t="s">
        <v>33</v>
      </c>
      <c r="CQ111">
        <v>2</v>
      </c>
    </row>
    <row r="112" spans="1:95" hidden="1" x14ac:dyDescent="0.35">
      <c r="A112" t="str">
        <f>_xlfn.XLOOKUP(Table1[[#This Row],[HMIS Project ID]],'Quick HIC'!G:G,'Quick HIC'!D:D,"",0)</f>
        <v>Cabarrus</v>
      </c>
      <c r="B112">
        <v>81</v>
      </c>
      <c r="C112" t="s">
        <v>236</v>
      </c>
      <c r="D112" t="s">
        <v>41</v>
      </c>
      <c r="E112" t="s">
        <v>333</v>
      </c>
      <c r="F112" t="s">
        <v>238</v>
      </c>
      <c r="G112">
        <v>2025</v>
      </c>
      <c r="H112" t="s">
        <v>651</v>
      </c>
      <c r="I112">
        <v>578</v>
      </c>
      <c r="J112" t="s">
        <v>659</v>
      </c>
      <c r="L112">
        <v>5042</v>
      </c>
      <c r="M112" s="1">
        <v>45686</v>
      </c>
      <c r="N112" t="s">
        <v>40</v>
      </c>
      <c r="P112" t="s">
        <v>498</v>
      </c>
      <c r="Q112" t="s">
        <v>33</v>
      </c>
      <c r="R112" t="s">
        <v>241</v>
      </c>
      <c r="S112" s="1">
        <v>45078</v>
      </c>
      <c r="T112" t="s">
        <v>24</v>
      </c>
      <c r="U112" s="1">
        <v>40725</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1</v>
      </c>
      <c r="BL112" t="s">
        <v>653</v>
      </c>
      <c r="BM112" t="s">
        <v>249</v>
      </c>
      <c r="BN112">
        <v>0</v>
      </c>
      <c r="BO112" t="s">
        <v>660</v>
      </c>
      <c r="BQ112" t="s">
        <v>500</v>
      </c>
      <c r="BR112" t="s">
        <v>236</v>
      </c>
      <c r="BS112">
        <v>28025</v>
      </c>
      <c r="BT112">
        <v>19</v>
      </c>
      <c r="BU112">
        <v>7</v>
      </c>
      <c r="BV112">
        <v>0</v>
      </c>
      <c r="BW112">
        <v>0</v>
      </c>
      <c r="BX112">
        <v>0</v>
      </c>
      <c r="BY112">
        <v>3</v>
      </c>
      <c r="BZ112">
        <v>0</v>
      </c>
      <c r="CA112">
        <v>0</v>
      </c>
      <c r="CB112">
        <v>0</v>
      </c>
      <c r="CC112">
        <v>0</v>
      </c>
      <c r="CD112">
        <v>0</v>
      </c>
      <c r="CE112">
        <v>22</v>
      </c>
      <c r="CF112">
        <v>0</v>
      </c>
      <c r="CI112">
        <v>0</v>
      </c>
      <c r="CJ112">
        <v>10</v>
      </c>
      <c r="CK112">
        <v>22</v>
      </c>
      <c r="CL112" s="1">
        <v>45821</v>
      </c>
      <c r="CO112" t="s">
        <v>33</v>
      </c>
      <c r="CQ112">
        <v>2</v>
      </c>
    </row>
    <row r="113" spans="1:95" hidden="1" x14ac:dyDescent="0.35">
      <c r="A113" t="str">
        <f>_xlfn.XLOOKUP(Table1[[#This Row],[HMIS Project ID]],'Quick HIC'!G:G,'Quick HIC'!D:D,"",0)</f>
        <v>Cabarrus</v>
      </c>
      <c r="B113">
        <v>82</v>
      </c>
      <c r="C113" t="s">
        <v>236</v>
      </c>
      <c r="D113" t="s">
        <v>41</v>
      </c>
      <c r="E113" t="s">
        <v>333</v>
      </c>
      <c r="F113" t="s">
        <v>238</v>
      </c>
      <c r="G113">
        <v>2025</v>
      </c>
      <c r="H113" t="s">
        <v>651</v>
      </c>
      <c r="I113">
        <v>578</v>
      </c>
      <c r="J113" t="s">
        <v>661</v>
      </c>
      <c r="L113">
        <v>5043</v>
      </c>
      <c r="M113" s="1">
        <v>45686</v>
      </c>
      <c r="N113" t="s">
        <v>36</v>
      </c>
      <c r="O113" t="s">
        <v>258</v>
      </c>
      <c r="P113" t="s">
        <v>498</v>
      </c>
      <c r="Q113" t="s">
        <v>33</v>
      </c>
      <c r="R113" t="s">
        <v>241</v>
      </c>
      <c r="S113" s="1">
        <v>45686</v>
      </c>
      <c r="T113" t="s">
        <v>24</v>
      </c>
      <c r="U113" s="1">
        <v>40725</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1</v>
      </c>
      <c r="BM113" t="s">
        <v>249</v>
      </c>
      <c r="BN113">
        <v>0</v>
      </c>
      <c r="BO113" t="s">
        <v>662</v>
      </c>
      <c r="BQ113" t="s">
        <v>500</v>
      </c>
      <c r="BR113" t="s">
        <v>236</v>
      </c>
      <c r="BS113">
        <v>28027</v>
      </c>
      <c r="BT113">
        <v>19</v>
      </c>
      <c r="BU113">
        <v>4</v>
      </c>
      <c r="BV113">
        <v>0</v>
      </c>
      <c r="BW113">
        <v>0</v>
      </c>
      <c r="BX113">
        <v>0</v>
      </c>
      <c r="BY113">
        <v>1</v>
      </c>
      <c r="BZ113">
        <v>0</v>
      </c>
      <c r="CA113">
        <v>0</v>
      </c>
      <c r="CB113">
        <v>0</v>
      </c>
      <c r="CC113">
        <v>0</v>
      </c>
      <c r="CD113">
        <v>0</v>
      </c>
      <c r="CE113">
        <v>20</v>
      </c>
      <c r="CF113">
        <v>0</v>
      </c>
      <c r="CI113">
        <v>0</v>
      </c>
      <c r="CJ113">
        <v>8</v>
      </c>
      <c r="CK113">
        <v>20</v>
      </c>
      <c r="CL113" s="1">
        <v>45821</v>
      </c>
      <c r="CO113" t="s">
        <v>33</v>
      </c>
      <c r="CQ113">
        <v>2</v>
      </c>
    </row>
    <row r="114" spans="1:95" hidden="1" x14ac:dyDescent="0.35">
      <c r="A114">
        <f>_xlfn.XLOOKUP(Table1[[#This Row],[HMIS Project ID]],'Quick HIC'!G:G,'Quick HIC'!D:D,"",0)</f>
        <v>0</v>
      </c>
      <c r="B114">
        <v>83</v>
      </c>
      <c r="C114" t="s">
        <v>236</v>
      </c>
      <c r="D114" t="s">
        <v>41</v>
      </c>
      <c r="E114" t="s">
        <v>333</v>
      </c>
      <c r="F114" t="s">
        <v>238</v>
      </c>
      <c r="G114">
        <v>2025</v>
      </c>
      <c r="H114" t="s">
        <v>663</v>
      </c>
      <c r="I114">
        <v>245</v>
      </c>
      <c r="J114" t="s">
        <v>664</v>
      </c>
      <c r="L114">
        <v>5057</v>
      </c>
      <c r="M114" s="1">
        <v>45686</v>
      </c>
      <c r="N114" t="s">
        <v>38</v>
      </c>
      <c r="P114" t="s">
        <v>575</v>
      </c>
      <c r="Q114" t="s">
        <v>34</v>
      </c>
      <c r="R114" t="s">
        <v>241</v>
      </c>
      <c r="S114" s="1">
        <v>45686</v>
      </c>
      <c r="T114" t="s">
        <v>24</v>
      </c>
      <c r="U114" s="1">
        <v>41030</v>
      </c>
      <c r="W114">
        <v>0</v>
      </c>
      <c r="X114">
        <v>0</v>
      </c>
      <c r="Y114">
        <v>0</v>
      </c>
      <c r="Z114">
        <v>0</v>
      </c>
      <c r="AA114">
        <v>0</v>
      </c>
      <c r="AB114">
        <v>0</v>
      </c>
      <c r="AC114">
        <v>1</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M114" t="s">
        <v>252</v>
      </c>
      <c r="BN114">
        <v>0</v>
      </c>
      <c r="BO114" t="s">
        <v>665</v>
      </c>
      <c r="BQ114" t="s">
        <v>145</v>
      </c>
      <c r="BR114" t="s">
        <v>236</v>
      </c>
      <c r="BS114">
        <v>27288</v>
      </c>
      <c r="BT114">
        <v>18</v>
      </c>
      <c r="BU114">
        <v>5</v>
      </c>
      <c r="BV114">
        <v>0</v>
      </c>
      <c r="BW114">
        <v>0</v>
      </c>
      <c r="BX114">
        <v>18</v>
      </c>
      <c r="BY114">
        <v>14</v>
      </c>
      <c r="BZ114">
        <v>0</v>
      </c>
      <c r="CA114">
        <v>0</v>
      </c>
      <c r="CB114">
        <v>14</v>
      </c>
      <c r="CC114">
        <v>0</v>
      </c>
      <c r="CD114">
        <v>0</v>
      </c>
      <c r="CE114">
        <v>32</v>
      </c>
      <c r="CF114">
        <v>0</v>
      </c>
      <c r="CI114">
        <v>0</v>
      </c>
      <c r="CJ114">
        <v>32</v>
      </c>
      <c r="CK114">
        <v>32</v>
      </c>
      <c r="CL114" s="1">
        <v>45821</v>
      </c>
      <c r="CO114" t="s">
        <v>33</v>
      </c>
      <c r="CQ114">
        <v>2</v>
      </c>
    </row>
    <row r="115" spans="1:95" hidden="1" x14ac:dyDescent="0.35">
      <c r="A115">
        <f>_xlfn.XLOOKUP(Table1[[#This Row],[HMIS Project ID]],'Quick HIC'!G:G,'Quick HIC'!D:D,"",0)</f>
        <v>0</v>
      </c>
      <c r="B115">
        <v>84</v>
      </c>
      <c r="C115" t="s">
        <v>236</v>
      </c>
      <c r="D115" t="s">
        <v>41</v>
      </c>
      <c r="E115" t="s">
        <v>333</v>
      </c>
      <c r="F115" t="s">
        <v>238</v>
      </c>
      <c r="G115">
        <v>2025</v>
      </c>
      <c r="H115" t="s">
        <v>666</v>
      </c>
      <c r="I115">
        <v>1267</v>
      </c>
      <c r="J115" t="s">
        <v>667</v>
      </c>
      <c r="L115">
        <v>5061</v>
      </c>
      <c r="M115" s="1">
        <v>45686</v>
      </c>
      <c r="N115" t="s">
        <v>38</v>
      </c>
      <c r="P115" t="s">
        <v>467</v>
      </c>
      <c r="Q115" t="s">
        <v>34</v>
      </c>
      <c r="R115" t="s">
        <v>241</v>
      </c>
      <c r="S115" s="1">
        <v>45686</v>
      </c>
      <c r="T115" t="s">
        <v>24</v>
      </c>
      <c r="U115" s="1">
        <v>40569</v>
      </c>
      <c r="W115">
        <v>0</v>
      </c>
      <c r="X115">
        <v>0</v>
      </c>
      <c r="Y115">
        <v>0</v>
      </c>
      <c r="Z115">
        <v>0</v>
      </c>
      <c r="AA115">
        <v>0</v>
      </c>
      <c r="AB115">
        <v>0</v>
      </c>
      <c r="AC115">
        <v>1</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M115" t="s">
        <v>252</v>
      </c>
      <c r="BN115">
        <v>0</v>
      </c>
      <c r="BO115" t="s">
        <v>668</v>
      </c>
      <c r="BQ115" t="s">
        <v>346</v>
      </c>
      <c r="BR115" t="s">
        <v>236</v>
      </c>
      <c r="BS115">
        <v>28621</v>
      </c>
      <c r="BT115">
        <v>2</v>
      </c>
      <c r="BU115">
        <v>1</v>
      </c>
      <c r="BV115">
        <v>0</v>
      </c>
      <c r="BW115">
        <v>0</v>
      </c>
      <c r="BX115">
        <v>2</v>
      </c>
      <c r="BY115">
        <v>28</v>
      </c>
      <c r="BZ115">
        <v>0</v>
      </c>
      <c r="CA115">
        <v>0</v>
      </c>
      <c r="CB115">
        <v>28</v>
      </c>
      <c r="CC115">
        <v>0</v>
      </c>
      <c r="CD115">
        <v>0</v>
      </c>
      <c r="CE115">
        <v>30</v>
      </c>
      <c r="CF115">
        <v>0</v>
      </c>
      <c r="CI115">
        <v>0</v>
      </c>
      <c r="CJ115">
        <v>30</v>
      </c>
      <c r="CK115">
        <v>30</v>
      </c>
      <c r="CL115" s="1">
        <v>45821</v>
      </c>
      <c r="CO115" t="s">
        <v>33</v>
      </c>
      <c r="CQ115">
        <v>2</v>
      </c>
    </row>
    <row r="116" spans="1:95" hidden="1" x14ac:dyDescent="0.35">
      <c r="A116">
        <f>_xlfn.XLOOKUP(Table1[[#This Row],[HMIS Project ID]],'Quick HIC'!G:G,'Quick HIC'!D:D,"",0)</f>
        <v>0</v>
      </c>
      <c r="B116">
        <v>85</v>
      </c>
      <c r="C116" t="s">
        <v>236</v>
      </c>
      <c r="D116" t="s">
        <v>41</v>
      </c>
      <c r="E116" t="s">
        <v>333</v>
      </c>
      <c r="F116" t="s">
        <v>238</v>
      </c>
      <c r="G116">
        <v>2025</v>
      </c>
      <c r="H116" t="s">
        <v>435</v>
      </c>
      <c r="I116">
        <v>325</v>
      </c>
      <c r="J116" t="s">
        <v>669</v>
      </c>
      <c r="L116">
        <v>5102</v>
      </c>
      <c r="M116" s="1">
        <v>45686</v>
      </c>
      <c r="N116" t="s">
        <v>38</v>
      </c>
      <c r="P116" t="s">
        <v>437</v>
      </c>
      <c r="Q116" t="s">
        <v>34</v>
      </c>
      <c r="R116" t="s">
        <v>241</v>
      </c>
      <c r="S116" s="1">
        <v>45686</v>
      </c>
      <c r="T116" t="s">
        <v>24</v>
      </c>
      <c r="U116" s="1">
        <v>41086</v>
      </c>
      <c r="W116">
        <v>0</v>
      </c>
      <c r="X116">
        <v>0</v>
      </c>
      <c r="Y116">
        <v>0</v>
      </c>
      <c r="Z116">
        <v>0</v>
      </c>
      <c r="AA116">
        <v>0</v>
      </c>
      <c r="AB116">
        <v>0</v>
      </c>
      <c r="AC116">
        <v>1</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M116" t="s">
        <v>252</v>
      </c>
      <c r="BN116">
        <v>0</v>
      </c>
      <c r="BO116" t="s">
        <v>438</v>
      </c>
      <c r="BQ116" t="s">
        <v>439</v>
      </c>
      <c r="BR116" t="s">
        <v>236</v>
      </c>
      <c r="BS116">
        <v>28752</v>
      </c>
      <c r="BT116">
        <v>58</v>
      </c>
      <c r="BU116">
        <v>19</v>
      </c>
      <c r="BV116">
        <v>0</v>
      </c>
      <c r="BW116">
        <v>0</v>
      </c>
      <c r="BX116">
        <v>0</v>
      </c>
      <c r="BY116">
        <v>41</v>
      </c>
      <c r="BZ116">
        <v>0</v>
      </c>
      <c r="CA116">
        <v>0</v>
      </c>
      <c r="CB116">
        <v>0</v>
      </c>
      <c r="CC116">
        <v>0</v>
      </c>
      <c r="CD116">
        <v>0</v>
      </c>
      <c r="CE116">
        <v>99</v>
      </c>
      <c r="CF116">
        <v>0</v>
      </c>
      <c r="CI116">
        <v>0</v>
      </c>
      <c r="CJ116">
        <v>99</v>
      </c>
      <c r="CK116">
        <v>99</v>
      </c>
      <c r="CL116" s="1">
        <v>45821</v>
      </c>
      <c r="CO116" t="s">
        <v>33</v>
      </c>
      <c r="CQ116">
        <v>2</v>
      </c>
    </row>
    <row r="117" spans="1:95" hidden="1" x14ac:dyDescent="0.35">
      <c r="A117">
        <f>_xlfn.XLOOKUP(Table1[[#This Row],[HMIS Project ID]],'Quick HIC'!G:G,'Quick HIC'!D:D,"",0)</f>
        <v>0</v>
      </c>
      <c r="B117">
        <v>86</v>
      </c>
      <c r="C117" t="s">
        <v>236</v>
      </c>
      <c r="D117" t="s">
        <v>41</v>
      </c>
      <c r="E117" t="s">
        <v>333</v>
      </c>
      <c r="F117" t="s">
        <v>238</v>
      </c>
      <c r="G117">
        <v>2025</v>
      </c>
      <c r="H117" t="s">
        <v>670</v>
      </c>
      <c r="I117">
        <v>1786</v>
      </c>
      <c r="J117" t="s">
        <v>671</v>
      </c>
      <c r="L117">
        <v>5251</v>
      </c>
      <c r="M117" s="1">
        <v>45686</v>
      </c>
      <c r="N117" t="s">
        <v>39</v>
      </c>
      <c r="P117" t="s">
        <v>475</v>
      </c>
      <c r="Q117" t="s">
        <v>34</v>
      </c>
      <c r="R117" t="s">
        <v>672</v>
      </c>
      <c r="S117" s="1">
        <v>45688</v>
      </c>
      <c r="T117" t="s">
        <v>24</v>
      </c>
      <c r="U117" s="1">
        <v>40179</v>
      </c>
      <c r="W117">
        <v>0</v>
      </c>
      <c r="X117">
        <v>1</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M117" t="s">
        <v>252</v>
      </c>
      <c r="BN117">
        <v>0</v>
      </c>
      <c r="BO117" t="s">
        <v>673</v>
      </c>
      <c r="BQ117" t="s">
        <v>338</v>
      </c>
      <c r="BR117" t="s">
        <v>236</v>
      </c>
      <c r="BS117">
        <v>27834</v>
      </c>
      <c r="BT117">
        <v>0</v>
      </c>
      <c r="BU117">
        <v>0</v>
      </c>
      <c r="BV117">
        <v>0</v>
      </c>
      <c r="BW117">
        <v>0</v>
      </c>
      <c r="BX117">
        <v>0</v>
      </c>
      <c r="BY117">
        <v>2</v>
      </c>
      <c r="BZ117">
        <v>0</v>
      </c>
      <c r="CA117">
        <v>0</v>
      </c>
      <c r="CB117">
        <v>0</v>
      </c>
      <c r="CC117">
        <v>0</v>
      </c>
      <c r="CD117">
        <v>0</v>
      </c>
      <c r="CE117">
        <v>2</v>
      </c>
      <c r="CF117">
        <v>0</v>
      </c>
      <c r="CI117">
        <v>0</v>
      </c>
      <c r="CJ117">
        <v>0</v>
      </c>
      <c r="CK117">
        <v>2</v>
      </c>
      <c r="CL117" s="1">
        <v>45821</v>
      </c>
      <c r="CO117" t="s">
        <v>33</v>
      </c>
      <c r="CQ117">
        <v>2</v>
      </c>
    </row>
    <row r="118" spans="1:95" hidden="1" x14ac:dyDescent="0.35">
      <c r="A118">
        <f>_xlfn.XLOOKUP(Table1[[#This Row],[HMIS Project ID]],'Quick HIC'!G:G,'Quick HIC'!D:D,"",0)</f>
        <v>0</v>
      </c>
      <c r="B118">
        <v>87</v>
      </c>
      <c r="C118" t="s">
        <v>236</v>
      </c>
      <c r="D118" t="s">
        <v>41</v>
      </c>
      <c r="E118" t="s">
        <v>333</v>
      </c>
      <c r="F118" t="s">
        <v>238</v>
      </c>
      <c r="G118">
        <v>2025</v>
      </c>
      <c r="H118" t="s">
        <v>670</v>
      </c>
      <c r="I118">
        <v>1786</v>
      </c>
      <c r="J118" t="s">
        <v>671</v>
      </c>
      <c r="L118">
        <v>5251</v>
      </c>
      <c r="M118" s="1">
        <v>45686</v>
      </c>
      <c r="N118" t="s">
        <v>39</v>
      </c>
      <c r="P118" t="s">
        <v>475</v>
      </c>
      <c r="Q118" t="s">
        <v>34</v>
      </c>
      <c r="R118" t="s">
        <v>241</v>
      </c>
      <c r="S118" s="1">
        <v>45322</v>
      </c>
      <c r="T118" t="s">
        <v>24</v>
      </c>
      <c r="U118" s="1">
        <v>40179</v>
      </c>
      <c r="W118">
        <v>0</v>
      </c>
      <c r="X118">
        <v>1</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M118" t="s">
        <v>252</v>
      </c>
      <c r="BN118">
        <v>0</v>
      </c>
      <c r="BO118" t="s">
        <v>673</v>
      </c>
      <c r="BQ118" t="s">
        <v>338</v>
      </c>
      <c r="BR118" t="s">
        <v>236</v>
      </c>
      <c r="BS118">
        <v>27834</v>
      </c>
      <c r="BT118">
        <v>0</v>
      </c>
      <c r="BU118">
        <v>0</v>
      </c>
      <c r="BV118">
        <v>0</v>
      </c>
      <c r="BW118">
        <v>0</v>
      </c>
      <c r="BX118">
        <v>0</v>
      </c>
      <c r="BY118">
        <v>7</v>
      </c>
      <c r="BZ118">
        <v>0</v>
      </c>
      <c r="CA118">
        <v>0</v>
      </c>
      <c r="CB118">
        <v>0</v>
      </c>
      <c r="CC118">
        <v>0</v>
      </c>
      <c r="CD118">
        <v>0</v>
      </c>
      <c r="CE118">
        <v>7</v>
      </c>
      <c r="CF118">
        <v>0</v>
      </c>
      <c r="CI118">
        <v>0</v>
      </c>
      <c r="CJ118">
        <v>7</v>
      </c>
      <c r="CK118">
        <v>7</v>
      </c>
      <c r="CL118" s="1">
        <v>45821</v>
      </c>
      <c r="CO118" t="s">
        <v>33</v>
      </c>
      <c r="CQ118">
        <v>2</v>
      </c>
    </row>
    <row r="119" spans="1:95" hidden="1" x14ac:dyDescent="0.35">
      <c r="A119">
        <f>_xlfn.XLOOKUP(Table1[[#This Row],[HMIS Project ID]],'Quick HIC'!G:G,'Quick HIC'!D:D,"",0)</f>
        <v>0</v>
      </c>
      <c r="B119">
        <v>88</v>
      </c>
      <c r="C119" t="s">
        <v>236</v>
      </c>
      <c r="D119" t="s">
        <v>41</v>
      </c>
      <c r="E119" t="s">
        <v>333</v>
      </c>
      <c r="F119" t="s">
        <v>238</v>
      </c>
      <c r="G119">
        <v>2025</v>
      </c>
      <c r="H119" t="s">
        <v>473</v>
      </c>
      <c r="I119">
        <v>292</v>
      </c>
      <c r="J119" t="s">
        <v>674</v>
      </c>
      <c r="L119">
        <v>5256</v>
      </c>
      <c r="M119" s="1">
        <v>45686</v>
      </c>
      <c r="N119" t="s">
        <v>38</v>
      </c>
      <c r="P119" t="s">
        <v>336</v>
      </c>
      <c r="Q119" t="s">
        <v>34</v>
      </c>
      <c r="R119" t="s">
        <v>241</v>
      </c>
      <c r="S119" s="1">
        <v>45686</v>
      </c>
      <c r="T119" t="s">
        <v>24</v>
      </c>
      <c r="U119" s="1">
        <v>41283</v>
      </c>
      <c r="W119">
        <v>0</v>
      </c>
      <c r="X119">
        <v>0</v>
      </c>
      <c r="Y119">
        <v>0</v>
      </c>
      <c r="Z119">
        <v>0</v>
      </c>
      <c r="AA119">
        <v>0</v>
      </c>
      <c r="AB119">
        <v>0</v>
      </c>
      <c r="AC119">
        <v>1</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M119" t="s">
        <v>252</v>
      </c>
      <c r="BN119">
        <v>0</v>
      </c>
      <c r="BQ119" t="s">
        <v>338</v>
      </c>
      <c r="BR119" t="s">
        <v>236</v>
      </c>
      <c r="BS119">
        <v>27834</v>
      </c>
      <c r="BT119">
        <v>38</v>
      </c>
      <c r="BU119">
        <v>10</v>
      </c>
      <c r="BV119">
        <v>0</v>
      </c>
      <c r="BW119">
        <v>0</v>
      </c>
      <c r="BX119">
        <v>38</v>
      </c>
      <c r="BY119">
        <v>22</v>
      </c>
      <c r="BZ119">
        <v>0</v>
      </c>
      <c r="CA119">
        <v>0</v>
      </c>
      <c r="CB119">
        <v>22</v>
      </c>
      <c r="CC119">
        <v>0</v>
      </c>
      <c r="CD119">
        <v>0</v>
      </c>
      <c r="CE119">
        <v>60</v>
      </c>
      <c r="CF119">
        <v>0</v>
      </c>
      <c r="CI119">
        <v>0</v>
      </c>
      <c r="CJ119">
        <v>60</v>
      </c>
      <c r="CK119">
        <v>60</v>
      </c>
      <c r="CL119" s="1">
        <v>45821</v>
      </c>
      <c r="CM119" t="s">
        <v>675</v>
      </c>
      <c r="CN119" t="s">
        <v>407</v>
      </c>
      <c r="CO119" t="s">
        <v>33</v>
      </c>
      <c r="CQ119">
        <v>2</v>
      </c>
    </row>
    <row r="120" spans="1:95" hidden="1" x14ac:dyDescent="0.35">
      <c r="A120">
        <f>_xlfn.XLOOKUP(Table1[[#This Row],[HMIS Project ID]],'Quick HIC'!G:G,'Quick HIC'!D:D,"",0)</f>
        <v>0</v>
      </c>
      <c r="B120">
        <v>89</v>
      </c>
      <c r="C120" t="s">
        <v>236</v>
      </c>
      <c r="D120" t="s">
        <v>41</v>
      </c>
      <c r="E120" t="s">
        <v>333</v>
      </c>
      <c r="F120" t="s">
        <v>238</v>
      </c>
      <c r="G120">
        <v>2025</v>
      </c>
      <c r="H120" t="s">
        <v>408</v>
      </c>
      <c r="I120">
        <v>1578</v>
      </c>
      <c r="J120" t="s">
        <v>676</v>
      </c>
      <c r="L120">
        <v>5286</v>
      </c>
      <c r="M120" s="1">
        <v>45686</v>
      </c>
      <c r="N120" t="s">
        <v>38</v>
      </c>
      <c r="P120" t="s">
        <v>410</v>
      </c>
      <c r="Q120" t="s">
        <v>34</v>
      </c>
      <c r="R120" t="s">
        <v>241</v>
      </c>
      <c r="S120" s="1">
        <v>45686</v>
      </c>
      <c r="T120" t="s">
        <v>24</v>
      </c>
      <c r="U120" s="1">
        <v>41207</v>
      </c>
      <c r="W120">
        <v>0</v>
      </c>
      <c r="X120">
        <v>0</v>
      </c>
      <c r="Y120">
        <v>0</v>
      </c>
      <c r="Z120">
        <v>0</v>
      </c>
      <c r="AA120">
        <v>0</v>
      </c>
      <c r="AB120">
        <v>0</v>
      </c>
      <c r="AC120">
        <v>1</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M120" t="s">
        <v>252</v>
      </c>
      <c r="BN120">
        <v>0</v>
      </c>
      <c r="BO120" t="s">
        <v>677</v>
      </c>
      <c r="BQ120" t="s">
        <v>361</v>
      </c>
      <c r="BR120" t="s">
        <v>236</v>
      </c>
      <c r="BS120">
        <v>27530</v>
      </c>
      <c r="BT120">
        <v>22</v>
      </c>
      <c r="BU120">
        <v>6</v>
      </c>
      <c r="BV120">
        <v>0</v>
      </c>
      <c r="BW120">
        <v>0</v>
      </c>
      <c r="BX120">
        <v>22</v>
      </c>
      <c r="BY120">
        <v>23</v>
      </c>
      <c r="BZ120">
        <v>0</v>
      </c>
      <c r="CA120">
        <v>0</v>
      </c>
      <c r="CB120">
        <v>23</v>
      </c>
      <c r="CC120">
        <v>0</v>
      </c>
      <c r="CD120">
        <v>0</v>
      </c>
      <c r="CE120">
        <v>45</v>
      </c>
      <c r="CF120">
        <v>0</v>
      </c>
      <c r="CI120">
        <v>0</v>
      </c>
      <c r="CJ120">
        <v>45</v>
      </c>
      <c r="CK120">
        <v>45</v>
      </c>
      <c r="CL120" s="1">
        <v>45821</v>
      </c>
      <c r="CN120" t="s">
        <v>413</v>
      </c>
      <c r="CO120" t="s">
        <v>33</v>
      </c>
      <c r="CQ120">
        <v>2</v>
      </c>
    </row>
    <row r="121" spans="1:95" hidden="1" x14ac:dyDescent="0.35">
      <c r="A121">
        <f>_xlfn.XLOOKUP(Table1[[#This Row],[HMIS Project ID]],'Quick HIC'!G:G,'Quick HIC'!D:D,"",0)</f>
        <v>0</v>
      </c>
      <c r="B121">
        <v>90</v>
      </c>
      <c r="C121" t="s">
        <v>236</v>
      </c>
      <c r="D121" t="s">
        <v>41</v>
      </c>
      <c r="E121" t="s">
        <v>333</v>
      </c>
      <c r="F121" t="s">
        <v>238</v>
      </c>
      <c r="G121">
        <v>2025</v>
      </c>
      <c r="H121" t="s">
        <v>656</v>
      </c>
      <c r="I121">
        <v>4986</v>
      </c>
      <c r="J121" t="s">
        <v>678</v>
      </c>
      <c r="L121">
        <v>5366</v>
      </c>
      <c r="M121" s="1">
        <v>45686</v>
      </c>
      <c r="N121" t="s">
        <v>39</v>
      </c>
      <c r="P121" t="s">
        <v>633</v>
      </c>
      <c r="Q121" t="s">
        <v>34</v>
      </c>
      <c r="R121" t="s">
        <v>241</v>
      </c>
      <c r="S121" s="1">
        <v>45686</v>
      </c>
      <c r="T121" t="s">
        <v>24</v>
      </c>
      <c r="U121" s="1">
        <v>42396</v>
      </c>
      <c r="W121">
        <v>0</v>
      </c>
      <c r="X121">
        <v>1</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M121" t="s">
        <v>252</v>
      </c>
      <c r="BN121">
        <v>0</v>
      </c>
      <c r="BO121" t="s">
        <v>658</v>
      </c>
      <c r="BQ121" t="s">
        <v>634</v>
      </c>
      <c r="BR121" t="s">
        <v>236</v>
      </c>
      <c r="BS121">
        <v>28712</v>
      </c>
      <c r="BT121">
        <v>0</v>
      </c>
      <c r="BU121">
        <v>0</v>
      </c>
      <c r="BV121">
        <v>0</v>
      </c>
      <c r="BW121">
        <v>0</v>
      </c>
      <c r="BX121">
        <v>0</v>
      </c>
      <c r="BY121">
        <v>0</v>
      </c>
      <c r="BZ121">
        <v>0</v>
      </c>
      <c r="CA121">
        <v>0</v>
      </c>
      <c r="CB121">
        <v>0</v>
      </c>
      <c r="CC121">
        <v>0</v>
      </c>
      <c r="CD121">
        <v>0</v>
      </c>
      <c r="CE121">
        <v>0</v>
      </c>
      <c r="CF121">
        <v>0</v>
      </c>
      <c r="CI121">
        <v>0</v>
      </c>
      <c r="CJ121">
        <v>0</v>
      </c>
      <c r="CK121">
        <v>0</v>
      </c>
      <c r="CL121" s="1">
        <v>45821</v>
      </c>
      <c r="CO121" t="s">
        <v>33</v>
      </c>
      <c r="CQ121">
        <v>2</v>
      </c>
    </row>
    <row r="122" spans="1:95" hidden="1" x14ac:dyDescent="0.35">
      <c r="A122">
        <f>_xlfn.XLOOKUP(Table1[[#This Row],[HMIS Project ID]],'Quick HIC'!G:G,'Quick HIC'!D:D,"",0)</f>
        <v>0</v>
      </c>
      <c r="B122">
        <v>91</v>
      </c>
      <c r="C122" t="s">
        <v>236</v>
      </c>
      <c r="D122" t="s">
        <v>41</v>
      </c>
      <c r="E122" t="s">
        <v>333</v>
      </c>
      <c r="F122" t="s">
        <v>238</v>
      </c>
      <c r="G122">
        <v>2025</v>
      </c>
      <c r="H122" t="s">
        <v>679</v>
      </c>
      <c r="I122">
        <v>5446</v>
      </c>
      <c r="J122" t="s">
        <v>680</v>
      </c>
      <c r="L122">
        <v>5451</v>
      </c>
      <c r="M122" s="1">
        <v>45686</v>
      </c>
      <c r="N122" t="s">
        <v>39</v>
      </c>
      <c r="P122" t="s">
        <v>359</v>
      </c>
      <c r="Q122" t="s">
        <v>34</v>
      </c>
      <c r="R122" t="s">
        <v>241</v>
      </c>
      <c r="S122" s="1">
        <v>45686</v>
      </c>
      <c r="T122" t="s">
        <v>24</v>
      </c>
      <c r="U122" s="1">
        <v>40179</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1</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M122" t="s">
        <v>252</v>
      </c>
      <c r="BN122">
        <v>0</v>
      </c>
      <c r="BO122" t="s">
        <v>278</v>
      </c>
      <c r="BQ122" t="s">
        <v>25</v>
      </c>
      <c r="BR122" t="s">
        <v>236</v>
      </c>
      <c r="BS122">
        <v>27804</v>
      </c>
      <c r="BT122">
        <v>54</v>
      </c>
      <c r="BU122">
        <v>18</v>
      </c>
      <c r="BV122">
        <v>54</v>
      </c>
      <c r="BW122">
        <v>0</v>
      </c>
      <c r="BX122">
        <v>0</v>
      </c>
      <c r="BY122">
        <v>103</v>
      </c>
      <c r="BZ122">
        <v>103</v>
      </c>
      <c r="CA122">
        <v>0</v>
      </c>
      <c r="CB122">
        <v>0</v>
      </c>
      <c r="CC122">
        <v>0</v>
      </c>
      <c r="CD122">
        <v>0</v>
      </c>
      <c r="CE122">
        <v>157</v>
      </c>
      <c r="CF122">
        <v>0</v>
      </c>
      <c r="CI122">
        <v>0</v>
      </c>
      <c r="CJ122">
        <v>157</v>
      </c>
      <c r="CK122">
        <v>157</v>
      </c>
      <c r="CL122" s="1">
        <v>45821</v>
      </c>
      <c r="CO122" t="s">
        <v>33</v>
      </c>
      <c r="CQ122">
        <v>2</v>
      </c>
    </row>
    <row r="123" spans="1:95" hidden="1" x14ac:dyDescent="0.35">
      <c r="A123" t="str">
        <f>_xlfn.XLOOKUP(Table1[[#This Row],[HMIS Project ID]],'Quick HIC'!G:G,'Quick HIC'!D:D,"",0)</f>
        <v>Halifax</v>
      </c>
      <c r="B123">
        <v>92</v>
      </c>
      <c r="C123" t="s">
        <v>236</v>
      </c>
      <c r="D123" t="s">
        <v>41</v>
      </c>
      <c r="E123" t="s">
        <v>333</v>
      </c>
      <c r="F123" t="s">
        <v>238</v>
      </c>
      <c r="G123">
        <v>2025</v>
      </c>
      <c r="H123" t="s">
        <v>681</v>
      </c>
      <c r="I123">
        <v>4795</v>
      </c>
      <c r="J123" t="s">
        <v>682</v>
      </c>
      <c r="L123">
        <v>5480</v>
      </c>
      <c r="M123" s="1">
        <v>45686</v>
      </c>
      <c r="N123" t="s">
        <v>36</v>
      </c>
      <c r="O123" t="s">
        <v>258</v>
      </c>
      <c r="P123" t="s">
        <v>683</v>
      </c>
      <c r="Q123" t="s">
        <v>33</v>
      </c>
      <c r="R123" t="s">
        <v>241</v>
      </c>
      <c r="S123" s="1">
        <v>45686</v>
      </c>
      <c r="T123" t="s">
        <v>24</v>
      </c>
      <c r="U123" s="1">
        <v>41304</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M123" t="s">
        <v>249</v>
      </c>
      <c r="BN123">
        <v>0</v>
      </c>
      <c r="BO123" t="s">
        <v>684</v>
      </c>
      <c r="BQ123" t="s">
        <v>685</v>
      </c>
      <c r="BR123" t="s">
        <v>236</v>
      </c>
      <c r="BS123">
        <v>27870</v>
      </c>
      <c r="BT123">
        <v>0</v>
      </c>
      <c r="BU123">
        <v>0</v>
      </c>
      <c r="BV123">
        <v>0</v>
      </c>
      <c r="BW123">
        <v>0</v>
      </c>
      <c r="BX123">
        <v>0</v>
      </c>
      <c r="BY123">
        <v>11</v>
      </c>
      <c r="BZ123">
        <v>0</v>
      </c>
      <c r="CA123">
        <v>0</v>
      </c>
      <c r="CB123">
        <v>0</v>
      </c>
      <c r="CC123">
        <v>0</v>
      </c>
      <c r="CD123">
        <v>0</v>
      </c>
      <c r="CE123">
        <v>11</v>
      </c>
      <c r="CF123">
        <v>0</v>
      </c>
      <c r="CI123">
        <v>0</v>
      </c>
      <c r="CJ123">
        <v>4</v>
      </c>
      <c r="CK123">
        <v>11</v>
      </c>
      <c r="CL123" s="1">
        <v>45821</v>
      </c>
      <c r="CO123" t="s">
        <v>33</v>
      </c>
      <c r="CQ123">
        <v>2</v>
      </c>
    </row>
    <row r="124" spans="1:95" hidden="1" x14ac:dyDescent="0.35">
      <c r="A124">
        <f>_xlfn.XLOOKUP(Table1[[#This Row],[HMIS Project ID]],'Quick HIC'!G:G,'Quick HIC'!D:D,"",0)</f>
        <v>0</v>
      </c>
      <c r="B124">
        <v>93</v>
      </c>
      <c r="C124" t="s">
        <v>236</v>
      </c>
      <c r="D124" t="s">
        <v>41</v>
      </c>
      <c r="E124" t="s">
        <v>333</v>
      </c>
      <c r="F124" t="s">
        <v>238</v>
      </c>
      <c r="G124">
        <v>2025</v>
      </c>
      <c r="H124" t="s">
        <v>686</v>
      </c>
      <c r="I124">
        <v>5492</v>
      </c>
      <c r="J124" t="s">
        <v>687</v>
      </c>
      <c r="L124">
        <v>5493</v>
      </c>
      <c r="M124" s="1">
        <v>45686</v>
      </c>
      <c r="N124" t="s">
        <v>36</v>
      </c>
      <c r="O124" t="s">
        <v>258</v>
      </c>
      <c r="P124" t="s">
        <v>575</v>
      </c>
      <c r="Q124" t="s">
        <v>34</v>
      </c>
      <c r="R124" t="s">
        <v>241</v>
      </c>
      <c r="S124" s="1">
        <v>45627</v>
      </c>
      <c r="T124" t="s">
        <v>24</v>
      </c>
      <c r="U124" s="1">
        <v>41627</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1</v>
      </c>
      <c r="BL124" t="s">
        <v>288</v>
      </c>
      <c r="BM124" t="s">
        <v>249</v>
      </c>
      <c r="BN124">
        <v>0</v>
      </c>
      <c r="BO124" t="s">
        <v>688</v>
      </c>
      <c r="BQ124" t="s">
        <v>689</v>
      </c>
      <c r="BR124" t="s">
        <v>236</v>
      </c>
      <c r="BS124">
        <v>27288</v>
      </c>
      <c r="BT124">
        <v>0</v>
      </c>
      <c r="BU124">
        <v>0</v>
      </c>
      <c r="BV124">
        <v>0</v>
      </c>
      <c r="BW124">
        <v>0</v>
      </c>
      <c r="BX124">
        <v>0</v>
      </c>
      <c r="BY124">
        <v>0</v>
      </c>
      <c r="BZ124">
        <v>0</v>
      </c>
      <c r="CA124">
        <v>0</v>
      </c>
      <c r="CB124">
        <v>0</v>
      </c>
      <c r="CC124">
        <v>0</v>
      </c>
      <c r="CD124">
        <v>0</v>
      </c>
      <c r="CE124">
        <v>0</v>
      </c>
      <c r="CF124">
        <v>30</v>
      </c>
      <c r="CG124" s="1">
        <v>45627</v>
      </c>
      <c r="CH124" s="1">
        <v>45748</v>
      </c>
      <c r="CI124">
        <v>0</v>
      </c>
      <c r="CJ124">
        <v>2</v>
      </c>
      <c r="CK124">
        <v>30</v>
      </c>
      <c r="CL124" s="1">
        <v>45821</v>
      </c>
      <c r="CO124" t="s">
        <v>33</v>
      </c>
      <c r="CQ124">
        <v>2</v>
      </c>
    </row>
    <row r="125" spans="1:95" hidden="1" x14ac:dyDescent="0.35">
      <c r="A125">
        <f>_xlfn.XLOOKUP(Table1[[#This Row],[HMIS Project ID]],'Quick HIC'!G:G,'Quick HIC'!D:D,"",0)</f>
        <v>0</v>
      </c>
      <c r="B125">
        <v>94</v>
      </c>
      <c r="C125" t="s">
        <v>236</v>
      </c>
      <c r="D125" t="s">
        <v>41</v>
      </c>
      <c r="E125" t="s">
        <v>333</v>
      </c>
      <c r="F125" t="s">
        <v>238</v>
      </c>
      <c r="G125">
        <v>2025</v>
      </c>
      <c r="H125" t="s">
        <v>690</v>
      </c>
      <c r="I125">
        <v>7498</v>
      </c>
      <c r="J125" t="s">
        <v>691</v>
      </c>
      <c r="L125">
        <v>5533</v>
      </c>
      <c r="M125" s="1">
        <v>45686</v>
      </c>
      <c r="N125" t="s">
        <v>39</v>
      </c>
      <c r="P125" t="s">
        <v>467</v>
      </c>
      <c r="Q125" t="s">
        <v>34</v>
      </c>
      <c r="R125" t="s">
        <v>241</v>
      </c>
      <c r="S125" s="1">
        <v>45686</v>
      </c>
      <c r="T125" t="s">
        <v>24</v>
      </c>
      <c r="U125" s="1">
        <v>40179</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1</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M125" t="s">
        <v>252</v>
      </c>
      <c r="BN125">
        <v>0</v>
      </c>
      <c r="BO125" t="s">
        <v>692</v>
      </c>
      <c r="BQ125" t="s">
        <v>439</v>
      </c>
      <c r="BR125" t="s">
        <v>236</v>
      </c>
      <c r="BS125">
        <v>28715</v>
      </c>
      <c r="BT125">
        <v>0</v>
      </c>
      <c r="BU125">
        <v>0</v>
      </c>
      <c r="BV125">
        <v>0</v>
      </c>
      <c r="BW125">
        <v>0</v>
      </c>
      <c r="BX125">
        <v>0</v>
      </c>
      <c r="BY125">
        <v>69</v>
      </c>
      <c r="BZ125">
        <v>69</v>
      </c>
      <c r="CA125">
        <v>0</v>
      </c>
      <c r="CB125">
        <v>0</v>
      </c>
      <c r="CC125">
        <v>0</v>
      </c>
      <c r="CD125">
        <v>0</v>
      </c>
      <c r="CE125">
        <v>69</v>
      </c>
      <c r="CF125">
        <v>0</v>
      </c>
      <c r="CI125">
        <v>0</v>
      </c>
      <c r="CJ125">
        <v>69</v>
      </c>
      <c r="CK125">
        <v>69</v>
      </c>
      <c r="CL125" s="1">
        <v>45821</v>
      </c>
      <c r="CO125" t="s">
        <v>33</v>
      </c>
      <c r="CQ125">
        <v>2</v>
      </c>
    </row>
    <row r="126" spans="1:95" hidden="1" x14ac:dyDescent="0.35">
      <c r="A126">
        <f>_xlfn.XLOOKUP(Table1[[#This Row],[HMIS Project ID]],'Quick HIC'!G:G,'Quick HIC'!D:D,"",0)</f>
        <v>0</v>
      </c>
      <c r="B126">
        <v>95</v>
      </c>
      <c r="C126" t="s">
        <v>236</v>
      </c>
      <c r="D126" t="s">
        <v>41</v>
      </c>
      <c r="E126" t="s">
        <v>333</v>
      </c>
      <c r="F126" t="s">
        <v>238</v>
      </c>
      <c r="G126">
        <v>2025</v>
      </c>
      <c r="H126" t="s">
        <v>352</v>
      </c>
      <c r="I126">
        <v>1045</v>
      </c>
      <c r="J126" t="s">
        <v>693</v>
      </c>
      <c r="L126">
        <v>5541</v>
      </c>
      <c r="M126" s="1">
        <v>45686</v>
      </c>
      <c r="N126" t="s">
        <v>36</v>
      </c>
      <c r="O126" t="s">
        <v>258</v>
      </c>
      <c r="P126" t="s">
        <v>354</v>
      </c>
      <c r="Q126" t="s">
        <v>34</v>
      </c>
      <c r="R126" t="s">
        <v>241</v>
      </c>
      <c r="S126" s="1">
        <v>43859</v>
      </c>
      <c r="T126" t="s">
        <v>24</v>
      </c>
      <c r="U126" s="1">
        <v>41579</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1</v>
      </c>
      <c r="AW126">
        <v>0</v>
      </c>
      <c r="AX126">
        <v>0</v>
      </c>
      <c r="AY126">
        <v>0</v>
      </c>
      <c r="AZ126">
        <v>0</v>
      </c>
      <c r="BA126">
        <v>0</v>
      </c>
      <c r="BB126">
        <v>0</v>
      </c>
      <c r="BC126">
        <v>0</v>
      </c>
      <c r="BD126">
        <v>0</v>
      </c>
      <c r="BE126">
        <v>0</v>
      </c>
      <c r="BF126">
        <v>0</v>
      </c>
      <c r="BG126">
        <v>0</v>
      </c>
      <c r="BH126">
        <v>0</v>
      </c>
      <c r="BI126">
        <v>0</v>
      </c>
      <c r="BJ126">
        <v>0</v>
      </c>
      <c r="BK126">
        <v>0</v>
      </c>
      <c r="BM126" t="s">
        <v>249</v>
      </c>
      <c r="BN126">
        <v>0</v>
      </c>
      <c r="BO126" t="s">
        <v>355</v>
      </c>
      <c r="BQ126" t="s">
        <v>356</v>
      </c>
      <c r="BR126" t="s">
        <v>236</v>
      </c>
      <c r="BS126">
        <v>28144</v>
      </c>
      <c r="BT126">
        <v>0</v>
      </c>
      <c r="BU126">
        <v>0</v>
      </c>
      <c r="BV126">
        <v>0</v>
      </c>
      <c r="BW126">
        <v>0</v>
      </c>
      <c r="BX126">
        <v>0</v>
      </c>
      <c r="BY126">
        <v>14</v>
      </c>
      <c r="BZ126">
        <v>14</v>
      </c>
      <c r="CA126">
        <v>0</v>
      </c>
      <c r="CB126">
        <v>0</v>
      </c>
      <c r="CC126">
        <v>0</v>
      </c>
      <c r="CD126">
        <v>0</v>
      </c>
      <c r="CE126">
        <v>14</v>
      </c>
      <c r="CF126">
        <v>0</v>
      </c>
      <c r="CI126">
        <v>0</v>
      </c>
      <c r="CJ126">
        <v>13</v>
      </c>
      <c r="CK126">
        <v>14</v>
      </c>
      <c r="CL126" s="1">
        <v>45821</v>
      </c>
      <c r="CO126" t="s">
        <v>33</v>
      </c>
      <c r="CQ126">
        <v>2</v>
      </c>
    </row>
    <row r="127" spans="1:95" hidden="1" x14ac:dyDescent="0.35">
      <c r="A127" t="str">
        <f>_xlfn.XLOOKUP(Table1[[#This Row],[HMIS Project ID]],'Quick HIC'!G:G,'Quick HIC'!D:D,"",0)</f>
        <v>Vance</v>
      </c>
      <c r="B127">
        <v>96</v>
      </c>
      <c r="C127" t="s">
        <v>236</v>
      </c>
      <c r="D127" t="s">
        <v>41</v>
      </c>
      <c r="E127" t="s">
        <v>333</v>
      </c>
      <c r="F127" t="s">
        <v>238</v>
      </c>
      <c r="G127">
        <v>2025</v>
      </c>
      <c r="H127" t="s">
        <v>694</v>
      </c>
      <c r="I127">
        <v>5569</v>
      </c>
      <c r="J127" t="s">
        <v>695</v>
      </c>
      <c r="L127">
        <v>5570</v>
      </c>
      <c r="M127" s="1">
        <v>45686</v>
      </c>
      <c r="N127" t="s">
        <v>36</v>
      </c>
      <c r="O127" t="s">
        <v>258</v>
      </c>
      <c r="P127" t="s">
        <v>696</v>
      </c>
      <c r="Q127" t="s">
        <v>33</v>
      </c>
      <c r="R127" t="s">
        <v>241</v>
      </c>
      <c r="S127" s="1">
        <v>45686</v>
      </c>
      <c r="T127" t="s">
        <v>24</v>
      </c>
      <c r="U127" s="1">
        <v>41214</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1</v>
      </c>
      <c r="BM127" t="s">
        <v>249</v>
      </c>
      <c r="BN127">
        <v>0</v>
      </c>
      <c r="BO127" t="s">
        <v>697</v>
      </c>
      <c r="BQ127" t="s">
        <v>104</v>
      </c>
      <c r="BR127" t="s">
        <v>236</v>
      </c>
      <c r="BS127">
        <v>27536</v>
      </c>
      <c r="BT127">
        <v>0</v>
      </c>
      <c r="BU127">
        <v>0</v>
      </c>
      <c r="BV127">
        <v>0</v>
      </c>
      <c r="BW127">
        <v>0</v>
      </c>
      <c r="BX127">
        <v>0</v>
      </c>
      <c r="BY127">
        <v>16</v>
      </c>
      <c r="BZ127">
        <v>0</v>
      </c>
      <c r="CA127">
        <v>0</v>
      </c>
      <c r="CB127">
        <v>0</v>
      </c>
      <c r="CC127">
        <v>0</v>
      </c>
      <c r="CD127">
        <v>0</v>
      </c>
      <c r="CE127">
        <v>16</v>
      </c>
      <c r="CF127">
        <v>0</v>
      </c>
      <c r="CI127">
        <v>0</v>
      </c>
      <c r="CJ127">
        <v>14</v>
      </c>
      <c r="CK127">
        <v>16</v>
      </c>
      <c r="CL127" s="1">
        <v>45821</v>
      </c>
      <c r="CO127" t="s">
        <v>33</v>
      </c>
      <c r="CQ127">
        <v>2</v>
      </c>
    </row>
    <row r="128" spans="1:95" hidden="1" x14ac:dyDescent="0.35">
      <c r="A128" t="str">
        <f>_xlfn.XLOOKUP(Table1[[#This Row],[HMIS Project ID]],'Quick HIC'!G:G,'Quick HIC'!D:D,"",0)</f>
        <v>Carteret</v>
      </c>
      <c r="B128">
        <v>97</v>
      </c>
      <c r="C128" t="s">
        <v>236</v>
      </c>
      <c r="D128" t="s">
        <v>41</v>
      </c>
      <c r="E128" t="s">
        <v>333</v>
      </c>
      <c r="F128" t="s">
        <v>238</v>
      </c>
      <c r="G128">
        <v>2025</v>
      </c>
      <c r="H128" t="s">
        <v>698</v>
      </c>
      <c r="I128">
        <v>5576</v>
      </c>
      <c r="J128" t="s">
        <v>699</v>
      </c>
      <c r="L128">
        <v>5577</v>
      </c>
      <c r="M128" s="1">
        <v>45686</v>
      </c>
      <c r="N128" t="s">
        <v>36</v>
      </c>
      <c r="O128" t="s">
        <v>258</v>
      </c>
      <c r="P128" t="s">
        <v>503</v>
      </c>
      <c r="Q128" t="s">
        <v>33</v>
      </c>
      <c r="R128" t="s">
        <v>241</v>
      </c>
      <c r="S128" s="1">
        <v>45686</v>
      </c>
      <c r="T128" t="s">
        <v>24</v>
      </c>
      <c r="U128" s="1">
        <v>41304</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1</v>
      </c>
      <c r="BM128" t="s">
        <v>249</v>
      </c>
      <c r="BN128">
        <v>0</v>
      </c>
      <c r="BO128" t="s">
        <v>700</v>
      </c>
      <c r="BQ128" t="s">
        <v>505</v>
      </c>
      <c r="BR128" t="s">
        <v>236</v>
      </c>
      <c r="BS128">
        <v>28557</v>
      </c>
      <c r="BT128">
        <v>17</v>
      </c>
      <c r="BU128">
        <v>5</v>
      </c>
      <c r="BV128">
        <v>0</v>
      </c>
      <c r="BW128">
        <v>0</v>
      </c>
      <c r="BX128">
        <v>0</v>
      </c>
      <c r="BY128">
        <v>0</v>
      </c>
      <c r="BZ128">
        <v>0</v>
      </c>
      <c r="CA128">
        <v>0</v>
      </c>
      <c r="CB128">
        <v>0</v>
      </c>
      <c r="CC128">
        <v>0</v>
      </c>
      <c r="CD128">
        <v>0</v>
      </c>
      <c r="CE128">
        <v>17</v>
      </c>
      <c r="CF128">
        <v>0</v>
      </c>
      <c r="CI128">
        <v>0</v>
      </c>
      <c r="CJ128">
        <v>17</v>
      </c>
      <c r="CK128">
        <v>17</v>
      </c>
      <c r="CL128" s="1">
        <v>45821</v>
      </c>
      <c r="CO128" t="s">
        <v>33</v>
      </c>
      <c r="CQ128">
        <v>2</v>
      </c>
    </row>
    <row r="129" spans="1:95" hidden="1" x14ac:dyDescent="0.35">
      <c r="A129" t="str">
        <f>_xlfn.XLOOKUP(Table1[[#This Row],[HMIS Project ID]],'Quick HIC'!G:G,'Quick HIC'!D:D,"",0)</f>
        <v>Halifax</v>
      </c>
      <c r="B129">
        <v>98</v>
      </c>
      <c r="C129" t="s">
        <v>236</v>
      </c>
      <c r="D129" t="s">
        <v>41</v>
      </c>
      <c r="E129" t="s">
        <v>333</v>
      </c>
      <c r="F129" t="s">
        <v>238</v>
      </c>
      <c r="G129">
        <v>2025</v>
      </c>
      <c r="H129" t="s">
        <v>701</v>
      </c>
      <c r="I129">
        <v>1127</v>
      </c>
      <c r="J129" t="s">
        <v>702</v>
      </c>
      <c r="L129">
        <v>5578</v>
      </c>
      <c r="M129" s="1">
        <v>45686</v>
      </c>
      <c r="N129" t="s">
        <v>36</v>
      </c>
      <c r="O129" t="s">
        <v>258</v>
      </c>
      <c r="P129" t="s">
        <v>683</v>
      </c>
      <c r="Q129" t="s">
        <v>33</v>
      </c>
      <c r="R129" t="s">
        <v>241</v>
      </c>
      <c r="S129" s="1">
        <v>44223</v>
      </c>
      <c r="T129" t="s">
        <v>42</v>
      </c>
      <c r="U129" s="1">
        <v>41304</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1</v>
      </c>
      <c r="BL129" t="s">
        <v>703</v>
      </c>
      <c r="BM129" t="s">
        <v>249</v>
      </c>
      <c r="BN129" t="s">
        <v>260</v>
      </c>
      <c r="BO129" t="s">
        <v>704</v>
      </c>
      <c r="BQ129" t="s">
        <v>685</v>
      </c>
      <c r="BR129" t="s">
        <v>236</v>
      </c>
      <c r="BS129">
        <v>27870</v>
      </c>
      <c r="BT129">
        <v>3</v>
      </c>
      <c r="BU129">
        <v>1</v>
      </c>
      <c r="BV129">
        <v>0</v>
      </c>
      <c r="BW129">
        <v>0</v>
      </c>
      <c r="BX129">
        <v>0</v>
      </c>
      <c r="BY129">
        <v>5</v>
      </c>
      <c r="BZ129">
        <v>0</v>
      </c>
      <c r="CA129">
        <v>0</v>
      </c>
      <c r="CB129">
        <v>0</v>
      </c>
      <c r="CC129">
        <v>0</v>
      </c>
      <c r="CD129">
        <v>0</v>
      </c>
      <c r="CE129">
        <v>8</v>
      </c>
      <c r="CF129">
        <v>0</v>
      </c>
      <c r="CI129">
        <v>0</v>
      </c>
      <c r="CJ129">
        <v>3</v>
      </c>
      <c r="CK129">
        <v>8</v>
      </c>
      <c r="CL129" s="1">
        <v>45821</v>
      </c>
      <c r="CO129" t="s">
        <v>33</v>
      </c>
      <c r="CQ129">
        <v>2</v>
      </c>
    </row>
    <row r="130" spans="1:95" hidden="1" x14ac:dyDescent="0.35">
      <c r="A130" t="str">
        <f>_xlfn.XLOOKUP(Table1[[#This Row],[HMIS Project ID]],'Quick HIC'!G:G,'Quick HIC'!D:D,"",0)</f>
        <v>Polk</v>
      </c>
      <c r="B130">
        <v>99</v>
      </c>
      <c r="C130" t="s">
        <v>236</v>
      </c>
      <c r="D130" t="s">
        <v>41</v>
      </c>
      <c r="E130" t="s">
        <v>333</v>
      </c>
      <c r="F130" t="s">
        <v>238</v>
      </c>
      <c r="G130">
        <v>2025</v>
      </c>
      <c r="H130" t="s">
        <v>705</v>
      </c>
      <c r="I130">
        <v>5580</v>
      </c>
      <c r="J130" t="s">
        <v>706</v>
      </c>
      <c r="L130">
        <v>5581</v>
      </c>
      <c r="M130" s="1">
        <v>45686</v>
      </c>
      <c r="N130" t="s">
        <v>36</v>
      </c>
      <c r="O130" t="s">
        <v>258</v>
      </c>
      <c r="P130" t="s">
        <v>707</v>
      </c>
      <c r="Q130" t="s">
        <v>32</v>
      </c>
      <c r="R130" t="s">
        <v>241</v>
      </c>
      <c r="S130" s="1">
        <v>45322</v>
      </c>
      <c r="T130" t="s">
        <v>42</v>
      </c>
      <c r="U130" s="1">
        <v>41304</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1</v>
      </c>
      <c r="BM130" t="s">
        <v>249</v>
      </c>
      <c r="BN130">
        <v>0</v>
      </c>
      <c r="BO130" t="s">
        <v>708</v>
      </c>
      <c r="BQ130" t="s">
        <v>133</v>
      </c>
      <c r="BR130" t="s">
        <v>236</v>
      </c>
      <c r="BS130">
        <v>28722</v>
      </c>
      <c r="BT130">
        <v>5</v>
      </c>
      <c r="BU130">
        <v>2</v>
      </c>
      <c r="BV130">
        <v>0</v>
      </c>
      <c r="BW130">
        <v>0</v>
      </c>
      <c r="BX130">
        <v>0</v>
      </c>
      <c r="BY130">
        <v>4</v>
      </c>
      <c r="BZ130">
        <v>0</v>
      </c>
      <c r="CA130">
        <v>0</v>
      </c>
      <c r="CB130">
        <v>0</v>
      </c>
      <c r="CC130">
        <v>0</v>
      </c>
      <c r="CD130">
        <v>0</v>
      </c>
      <c r="CE130">
        <v>9</v>
      </c>
      <c r="CF130">
        <v>0</v>
      </c>
      <c r="CI130">
        <v>0</v>
      </c>
      <c r="CJ130">
        <v>4</v>
      </c>
      <c r="CK130">
        <v>9</v>
      </c>
      <c r="CL130" s="1">
        <v>45821</v>
      </c>
      <c r="CO130" t="s">
        <v>33</v>
      </c>
      <c r="CQ130">
        <v>2</v>
      </c>
    </row>
    <row r="131" spans="1:95" hidden="1" x14ac:dyDescent="0.35">
      <c r="A131">
        <f>_xlfn.XLOOKUP(Table1[[#This Row],[HMIS Project ID]],'Quick HIC'!G:G,'Quick HIC'!D:D,"",0)</f>
        <v>0</v>
      </c>
      <c r="B131">
        <v>100</v>
      </c>
      <c r="C131" t="s">
        <v>236</v>
      </c>
      <c r="D131" t="s">
        <v>41</v>
      </c>
      <c r="E131" t="s">
        <v>333</v>
      </c>
      <c r="F131" t="s">
        <v>238</v>
      </c>
      <c r="G131">
        <v>2025</v>
      </c>
      <c r="H131" t="s">
        <v>656</v>
      </c>
      <c r="I131">
        <v>4986</v>
      </c>
      <c r="J131" t="s">
        <v>709</v>
      </c>
      <c r="L131">
        <v>5701</v>
      </c>
      <c r="M131" s="1">
        <v>45686</v>
      </c>
      <c r="N131" t="s">
        <v>36</v>
      </c>
      <c r="O131" t="s">
        <v>258</v>
      </c>
      <c r="P131" t="s">
        <v>633</v>
      </c>
      <c r="Q131" t="s">
        <v>34</v>
      </c>
      <c r="R131" t="s">
        <v>241</v>
      </c>
      <c r="S131" s="1">
        <v>45322</v>
      </c>
      <c r="T131" t="s">
        <v>24</v>
      </c>
      <c r="U131" s="1">
        <v>41809</v>
      </c>
      <c r="W131">
        <v>1</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M131" t="s">
        <v>249</v>
      </c>
      <c r="BN131">
        <v>0</v>
      </c>
      <c r="BO131" t="s">
        <v>710</v>
      </c>
      <c r="BQ131" t="s">
        <v>634</v>
      </c>
      <c r="BR131" t="s">
        <v>236</v>
      </c>
      <c r="BS131">
        <v>28712</v>
      </c>
      <c r="BT131">
        <v>16</v>
      </c>
      <c r="BU131">
        <v>4</v>
      </c>
      <c r="BV131">
        <v>0</v>
      </c>
      <c r="BW131">
        <v>0</v>
      </c>
      <c r="BX131">
        <v>0</v>
      </c>
      <c r="BY131">
        <v>0</v>
      </c>
      <c r="BZ131">
        <v>0</v>
      </c>
      <c r="CA131">
        <v>0</v>
      </c>
      <c r="CB131">
        <v>0</v>
      </c>
      <c r="CC131">
        <v>0</v>
      </c>
      <c r="CD131">
        <v>0</v>
      </c>
      <c r="CE131">
        <v>16</v>
      </c>
      <c r="CF131">
        <v>0</v>
      </c>
      <c r="CI131">
        <v>0</v>
      </c>
      <c r="CJ131">
        <v>7</v>
      </c>
      <c r="CK131">
        <v>16</v>
      </c>
      <c r="CL131" s="1">
        <v>45821</v>
      </c>
      <c r="CO131" t="s">
        <v>33</v>
      </c>
      <c r="CQ131">
        <v>2</v>
      </c>
    </row>
    <row r="132" spans="1:95" hidden="1" x14ac:dyDescent="0.35">
      <c r="A132">
        <f>_xlfn.XLOOKUP(Table1[[#This Row],[HMIS Project ID]],'Quick HIC'!G:G,'Quick HIC'!D:D,"",0)</f>
        <v>0</v>
      </c>
      <c r="B132">
        <v>101</v>
      </c>
      <c r="C132" t="s">
        <v>236</v>
      </c>
      <c r="D132" t="s">
        <v>41</v>
      </c>
      <c r="E132" t="s">
        <v>333</v>
      </c>
      <c r="F132" t="s">
        <v>238</v>
      </c>
      <c r="G132">
        <v>2025</v>
      </c>
      <c r="H132" t="s">
        <v>414</v>
      </c>
      <c r="I132">
        <v>1653</v>
      </c>
      <c r="J132" t="s">
        <v>711</v>
      </c>
      <c r="L132">
        <v>5783</v>
      </c>
      <c r="M132" s="1">
        <v>45686</v>
      </c>
      <c r="N132" t="s">
        <v>40</v>
      </c>
      <c r="P132" t="s">
        <v>399</v>
      </c>
      <c r="Q132" t="s">
        <v>34</v>
      </c>
      <c r="R132" t="s">
        <v>241</v>
      </c>
      <c r="S132" s="1">
        <v>45322</v>
      </c>
      <c r="T132" t="s">
        <v>24</v>
      </c>
      <c r="U132" s="1">
        <v>42005</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1</v>
      </c>
      <c r="BM132" t="s">
        <v>242</v>
      </c>
      <c r="BN132">
        <v>0</v>
      </c>
      <c r="BO132" t="s">
        <v>416</v>
      </c>
      <c r="BQ132" t="s">
        <v>401</v>
      </c>
      <c r="BR132" t="s">
        <v>236</v>
      </c>
      <c r="BS132">
        <v>28601</v>
      </c>
      <c r="BT132">
        <v>30</v>
      </c>
      <c r="BU132">
        <v>7</v>
      </c>
      <c r="BV132">
        <v>0</v>
      </c>
      <c r="BW132">
        <v>0</v>
      </c>
      <c r="BX132">
        <v>0</v>
      </c>
      <c r="BY132">
        <v>0</v>
      </c>
      <c r="BZ132">
        <v>0</v>
      </c>
      <c r="CA132">
        <v>0</v>
      </c>
      <c r="CB132">
        <v>0</v>
      </c>
      <c r="CC132">
        <v>0</v>
      </c>
      <c r="CD132">
        <v>0</v>
      </c>
      <c r="CE132">
        <v>30</v>
      </c>
      <c r="CF132">
        <v>0</v>
      </c>
      <c r="CI132">
        <v>0</v>
      </c>
      <c r="CJ132">
        <v>10</v>
      </c>
      <c r="CK132">
        <v>30</v>
      </c>
      <c r="CL132" s="1">
        <v>45821</v>
      </c>
      <c r="CO132" t="s">
        <v>33</v>
      </c>
      <c r="CQ132">
        <v>2</v>
      </c>
    </row>
    <row r="133" spans="1:95" hidden="1" x14ac:dyDescent="0.35">
      <c r="A133">
        <f>_xlfn.XLOOKUP(Table1[[#This Row],[HMIS Project ID]],'Quick HIC'!G:G,'Quick HIC'!D:D,"",0)</f>
        <v>0</v>
      </c>
      <c r="B133">
        <v>102</v>
      </c>
      <c r="C133" t="s">
        <v>236</v>
      </c>
      <c r="D133" t="s">
        <v>41</v>
      </c>
      <c r="E133" t="s">
        <v>333</v>
      </c>
      <c r="F133" t="s">
        <v>238</v>
      </c>
      <c r="G133">
        <v>2025</v>
      </c>
      <c r="H133" t="s">
        <v>712</v>
      </c>
      <c r="I133">
        <v>765</v>
      </c>
      <c r="J133" t="s">
        <v>713</v>
      </c>
      <c r="L133">
        <v>5801</v>
      </c>
      <c r="M133" s="1">
        <v>45686</v>
      </c>
      <c r="N133" t="s">
        <v>39</v>
      </c>
      <c r="P133" t="s">
        <v>530</v>
      </c>
      <c r="Q133" t="s">
        <v>34</v>
      </c>
      <c r="R133" t="s">
        <v>241</v>
      </c>
      <c r="S133" s="1">
        <v>45686</v>
      </c>
      <c r="T133" t="s">
        <v>24</v>
      </c>
      <c r="U133" s="1">
        <v>40179</v>
      </c>
      <c r="W133">
        <v>0</v>
      </c>
      <c r="X133">
        <v>1</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M133" t="s">
        <v>252</v>
      </c>
      <c r="BN133">
        <v>0</v>
      </c>
      <c r="BO133" t="s">
        <v>714</v>
      </c>
      <c r="BQ133" t="s">
        <v>532</v>
      </c>
      <c r="BR133" t="s">
        <v>236</v>
      </c>
      <c r="BS133">
        <v>27577</v>
      </c>
      <c r="BT133">
        <v>70</v>
      </c>
      <c r="BU133">
        <v>19</v>
      </c>
      <c r="BV133">
        <v>0</v>
      </c>
      <c r="BW133">
        <v>0</v>
      </c>
      <c r="BX133">
        <v>0</v>
      </c>
      <c r="BY133">
        <v>11</v>
      </c>
      <c r="BZ133">
        <v>0</v>
      </c>
      <c r="CA133">
        <v>0</v>
      </c>
      <c r="CB133">
        <v>0</v>
      </c>
      <c r="CC133">
        <v>0</v>
      </c>
      <c r="CD133">
        <v>0</v>
      </c>
      <c r="CE133">
        <v>81</v>
      </c>
      <c r="CF133">
        <v>0</v>
      </c>
      <c r="CI133">
        <v>0</v>
      </c>
      <c r="CJ133">
        <v>81</v>
      </c>
      <c r="CK133">
        <v>81</v>
      </c>
      <c r="CL133" s="1">
        <v>45821</v>
      </c>
      <c r="CO133" t="s">
        <v>33</v>
      </c>
      <c r="CQ133">
        <v>2</v>
      </c>
    </row>
    <row r="134" spans="1:95" hidden="1" x14ac:dyDescent="0.35">
      <c r="A134">
        <f>_xlfn.XLOOKUP(Table1[[#This Row],[HMIS Project ID]],'Quick HIC'!G:G,'Quick HIC'!D:D,"",0)</f>
        <v>0</v>
      </c>
      <c r="B134">
        <v>103</v>
      </c>
      <c r="C134" t="s">
        <v>236</v>
      </c>
      <c r="D134" t="s">
        <v>41</v>
      </c>
      <c r="E134" t="s">
        <v>333</v>
      </c>
      <c r="F134" t="s">
        <v>238</v>
      </c>
      <c r="G134">
        <v>2025</v>
      </c>
      <c r="H134" t="s">
        <v>427</v>
      </c>
      <c r="I134">
        <v>539</v>
      </c>
      <c r="J134" t="s">
        <v>715</v>
      </c>
      <c r="L134">
        <v>5805</v>
      </c>
      <c r="M134" s="1">
        <v>45686</v>
      </c>
      <c r="N134" t="s">
        <v>39</v>
      </c>
      <c r="P134" t="s">
        <v>341</v>
      </c>
      <c r="Q134" t="s">
        <v>34</v>
      </c>
      <c r="R134" t="s">
        <v>241</v>
      </c>
      <c r="S134" s="1">
        <v>45686</v>
      </c>
      <c r="T134" t="s">
        <v>24</v>
      </c>
      <c r="U134" s="1">
        <v>41913</v>
      </c>
      <c r="W134">
        <v>0</v>
      </c>
      <c r="X134">
        <v>1</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M134" t="s">
        <v>252</v>
      </c>
      <c r="BN134">
        <v>0</v>
      </c>
      <c r="BO134" t="s">
        <v>429</v>
      </c>
      <c r="BQ134" t="s">
        <v>113</v>
      </c>
      <c r="BR134" t="s">
        <v>236</v>
      </c>
      <c r="BS134">
        <v>27893</v>
      </c>
      <c r="BT134">
        <v>0</v>
      </c>
      <c r="BU134">
        <v>0</v>
      </c>
      <c r="BV134">
        <v>0</v>
      </c>
      <c r="BW134">
        <v>0</v>
      </c>
      <c r="BX134">
        <v>0</v>
      </c>
      <c r="BY134">
        <v>10</v>
      </c>
      <c r="BZ134">
        <v>0</v>
      </c>
      <c r="CA134">
        <v>0</v>
      </c>
      <c r="CB134">
        <v>0</v>
      </c>
      <c r="CC134">
        <v>0</v>
      </c>
      <c r="CD134">
        <v>0</v>
      </c>
      <c r="CE134">
        <v>10</v>
      </c>
      <c r="CF134">
        <v>0</v>
      </c>
      <c r="CI134">
        <v>0</v>
      </c>
      <c r="CJ134">
        <v>10</v>
      </c>
      <c r="CK134">
        <v>10</v>
      </c>
      <c r="CL134" s="1">
        <v>45821</v>
      </c>
      <c r="CO134" t="s">
        <v>33</v>
      </c>
      <c r="CQ134">
        <v>2</v>
      </c>
    </row>
    <row r="135" spans="1:95" hidden="1" x14ac:dyDescent="0.35">
      <c r="A135">
        <f>_xlfn.XLOOKUP(Table1[[#This Row],[HMIS Project ID]],'Quick HIC'!G:G,'Quick HIC'!D:D,"",0)</f>
        <v>0</v>
      </c>
      <c r="B135">
        <v>104</v>
      </c>
      <c r="C135" t="s">
        <v>236</v>
      </c>
      <c r="D135" t="s">
        <v>41</v>
      </c>
      <c r="E135" t="s">
        <v>333</v>
      </c>
      <c r="F135" t="s">
        <v>238</v>
      </c>
      <c r="G135">
        <v>2025</v>
      </c>
      <c r="H135" t="s">
        <v>392</v>
      </c>
      <c r="I135">
        <v>339</v>
      </c>
      <c r="J135" t="s">
        <v>716</v>
      </c>
      <c r="L135">
        <v>6057</v>
      </c>
      <c r="M135" s="1">
        <v>45686</v>
      </c>
      <c r="N135" t="s">
        <v>39</v>
      </c>
      <c r="P135" t="s">
        <v>394</v>
      </c>
      <c r="Q135" t="s">
        <v>34</v>
      </c>
      <c r="R135" t="s">
        <v>241</v>
      </c>
      <c r="S135" s="1">
        <v>45322</v>
      </c>
      <c r="T135" t="s">
        <v>24</v>
      </c>
      <c r="U135" s="1">
        <v>42032</v>
      </c>
      <c r="W135">
        <v>0</v>
      </c>
      <c r="X135">
        <v>1</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M135" t="s">
        <v>252</v>
      </c>
      <c r="BN135">
        <v>0</v>
      </c>
      <c r="BO135" t="s">
        <v>717</v>
      </c>
      <c r="BQ135" t="s">
        <v>396</v>
      </c>
      <c r="BR135" t="s">
        <v>236</v>
      </c>
      <c r="BS135">
        <v>28677</v>
      </c>
      <c r="BT135">
        <v>11</v>
      </c>
      <c r="BU135">
        <v>4</v>
      </c>
      <c r="BV135">
        <v>0</v>
      </c>
      <c r="BW135">
        <v>0</v>
      </c>
      <c r="BX135">
        <v>0</v>
      </c>
      <c r="BY135">
        <v>1</v>
      </c>
      <c r="BZ135">
        <v>0</v>
      </c>
      <c r="CA135">
        <v>0</v>
      </c>
      <c r="CB135">
        <v>0</v>
      </c>
      <c r="CC135">
        <v>0</v>
      </c>
      <c r="CD135">
        <v>0</v>
      </c>
      <c r="CE135">
        <v>12</v>
      </c>
      <c r="CF135">
        <v>0</v>
      </c>
      <c r="CI135">
        <v>0</v>
      </c>
      <c r="CJ135">
        <v>12</v>
      </c>
      <c r="CK135">
        <v>12</v>
      </c>
      <c r="CL135" s="1">
        <v>45821</v>
      </c>
      <c r="CO135" t="s">
        <v>33</v>
      </c>
      <c r="CQ135">
        <v>2</v>
      </c>
    </row>
    <row r="136" spans="1:95" hidden="1" x14ac:dyDescent="0.35">
      <c r="A136" t="str">
        <f>_xlfn.XLOOKUP(Table1[[#This Row],[HMIS Project ID]],'Quick HIC'!G:G,'Quick HIC'!D:D,"",0)</f>
        <v>Wayne</v>
      </c>
      <c r="B136">
        <v>105</v>
      </c>
      <c r="C136" t="s">
        <v>236</v>
      </c>
      <c r="D136" t="s">
        <v>41</v>
      </c>
      <c r="E136" t="s">
        <v>333</v>
      </c>
      <c r="F136" t="s">
        <v>238</v>
      </c>
      <c r="G136">
        <v>2025</v>
      </c>
      <c r="H136" t="s">
        <v>718</v>
      </c>
      <c r="I136">
        <v>1810</v>
      </c>
      <c r="J136" t="s">
        <v>719</v>
      </c>
      <c r="L136">
        <v>6785</v>
      </c>
      <c r="M136" s="1">
        <v>45686</v>
      </c>
      <c r="N136" t="s">
        <v>36</v>
      </c>
      <c r="O136" t="s">
        <v>258</v>
      </c>
      <c r="P136" t="s">
        <v>410</v>
      </c>
      <c r="Q136" t="s">
        <v>33</v>
      </c>
      <c r="R136" t="s">
        <v>241</v>
      </c>
      <c r="S136" s="1">
        <v>44587</v>
      </c>
      <c r="T136" t="s">
        <v>42</v>
      </c>
      <c r="U136" s="1">
        <v>40179</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1</v>
      </c>
      <c r="BL136" t="s">
        <v>720</v>
      </c>
      <c r="BM136" t="s">
        <v>249</v>
      </c>
      <c r="BN136" t="s">
        <v>260</v>
      </c>
      <c r="BO136" t="s">
        <v>721</v>
      </c>
      <c r="BQ136" t="s">
        <v>412</v>
      </c>
      <c r="BR136" t="s">
        <v>236</v>
      </c>
      <c r="BS136">
        <v>27530</v>
      </c>
      <c r="BT136">
        <v>13</v>
      </c>
      <c r="BU136">
        <v>4</v>
      </c>
      <c r="BV136">
        <v>0</v>
      </c>
      <c r="BW136">
        <v>0</v>
      </c>
      <c r="BX136">
        <v>0</v>
      </c>
      <c r="BY136">
        <v>6</v>
      </c>
      <c r="BZ136">
        <v>0</v>
      </c>
      <c r="CA136">
        <v>0</v>
      </c>
      <c r="CB136">
        <v>0</v>
      </c>
      <c r="CC136">
        <v>0</v>
      </c>
      <c r="CD136">
        <v>0</v>
      </c>
      <c r="CE136">
        <v>19</v>
      </c>
      <c r="CF136">
        <v>0</v>
      </c>
      <c r="CI136">
        <v>0</v>
      </c>
      <c r="CJ136">
        <v>14</v>
      </c>
      <c r="CK136">
        <v>19</v>
      </c>
      <c r="CL136" s="1">
        <v>45821</v>
      </c>
      <c r="CO136" t="s">
        <v>33</v>
      </c>
      <c r="CQ136">
        <v>2</v>
      </c>
    </row>
    <row r="137" spans="1:95" hidden="1" x14ac:dyDescent="0.35">
      <c r="A137" t="str">
        <f>_xlfn.XLOOKUP(Table1[[#This Row],[HMIS Project ID]],'Quick HIC'!G:G,'Quick HIC'!D:D,"",0)</f>
        <v>Vance</v>
      </c>
      <c r="B137">
        <v>106</v>
      </c>
      <c r="C137" t="s">
        <v>236</v>
      </c>
      <c r="D137" t="s">
        <v>41</v>
      </c>
      <c r="E137" t="s">
        <v>333</v>
      </c>
      <c r="F137" t="s">
        <v>238</v>
      </c>
      <c r="G137">
        <v>2025</v>
      </c>
      <c r="H137" t="s">
        <v>694</v>
      </c>
      <c r="I137">
        <v>5569</v>
      </c>
      <c r="J137" t="s">
        <v>722</v>
      </c>
      <c r="L137">
        <v>6786</v>
      </c>
      <c r="M137" s="1">
        <v>45686</v>
      </c>
      <c r="N137" t="s">
        <v>40</v>
      </c>
      <c r="P137" t="s">
        <v>696</v>
      </c>
      <c r="Q137" t="s">
        <v>33</v>
      </c>
      <c r="R137" t="s">
        <v>241</v>
      </c>
      <c r="S137" s="1">
        <v>45322</v>
      </c>
      <c r="T137" t="s">
        <v>24</v>
      </c>
      <c r="U137" s="1">
        <v>40179</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1</v>
      </c>
      <c r="BM137" t="s">
        <v>249</v>
      </c>
      <c r="BN137">
        <v>0</v>
      </c>
      <c r="BO137" t="s">
        <v>697</v>
      </c>
      <c r="BQ137" t="s">
        <v>104</v>
      </c>
      <c r="BR137" t="s">
        <v>236</v>
      </c>
      <c r="BS137">
        <v>27536</v>
      </c>
      <c r="BT137">
        <v>0</v>
      </c>
      <c r="BU137">
        <v>0</v>
      </c>
      <c r="BV137">
        <v>0</v>
      </c>
      <c r="BW137">
        <v>0</v>
      </c>
      <c r="BX137">
        <v>0</v>
      </c>
      <c r="BY137">
        <v>7</v>
      </c>
      <c r="BZ137">
        <v>0</v>
      </c>
      <c r="CA137">
        <v>0</v>
      </c>
      <c r="CB137">
        <v>0</v>
      </c>
      <c r="CC137">
        <v>0</v>
      </c>
      <c r="CD137">
        <v>0</v>
      </c>
      <c r="CE137">
        <v>7</v>
      </c>
      <c r="CF137">
        <v>0</v>
      </c>
      <c r="CI137">
        <v>0</v>
      </c>
      <c r="CJ137">
        <v>6</v>
      </c>
      <c r="CK137">
        <v>7</v>
      </c>
      <c r="CL137" s="1">
        <v>45821</v>
      </c>
      <c r="CO137" t="s">
        <v>33</v>
      </c>
      <c r="CQ137">
        <v>2</v>
      </c>
    </row>
    <row r="138" spans="1:95" hidden="1" x14ac:dyDescent="0.35">
      <c r="A138" t="str">
        <f>_xlfn.XLOOKUP(Table1[[#This Row],[HMIS Project ID]],'Quick HIC'!G:G,'Quick HIC'!D:D,"",0)</f>
        <v>Iredell</v>
      </c>
      <c r="B138">
        <v>107</v>
      </c>
      <c r="C138" t="s">
        <v>236</v>
      </c>
      <c r="D138" t="s">
        <v>41</v>
      </c>
      <c r="E138" t="s">
        <v>333</v>
      </c>
      <c r="F138" t="s">
        <v>238</v>
      </c>
      <c r="G138">
        <v>2025</v>
      </c>
      <c r="H138" t="s">
        <v>392</v>
      </c>
      <c r="I138">
        <v>339</v>
      </c>
      <c r="J138" t="s">
        <v>723</v>
      </c>
      <c r="L138">
        <v>6787</v>
      </c>
      <c r="M138" s="1">
        <v>45686</v>
      </c>
      <c r="N138" t="s">
        <v>36</v>
      </c>
      <c r="O138" t="s">
        <v>258</v>
      </c>
      <c r="P138" t="s">
        <v>394</v>
      </c>
      <c r="Q138" t="s">
        <v>32</v>
      </c>
      <c r="R138" t="s">
        <v>241</v>
      </c>
      <c r="S138" s="1">
        <v>44951</v>
      </c>
      <c r="T138" t="s">
        <v>42</v>
      </c>
      <c r="U138" s="1">
        <v>42032</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1</v>
      </c>
      <c r="BM138" t="s">
        <v>249</v>
      </c>
      <c r="BN138">
        <v>0</v>
      </c>
      <c r="BO138" t="s">
        <v>395</v>
      </c>
      <c r="BQ138" t="s">
        <v>396</v>
      </c>
      <c r="BR138" t="s">
        <v>236</v>
      </c>
      <c r="BS138">
        <v>28687</v>
      </c>
      <c r="BT138">
        <v>24</v>
      </c>
      <c r="BU138">
        <v>6</v>
      </c>
      <c r="BV138">
        <v>0</v>
      </c>
      <c r="BW138">
        <v>0</v>
      </c>
      <c r="BX138">
        <v>0</v>
      </c>
      <c r="BY138">
        <v>8</v>
      </c>
      <c r="BZ138">
        <v>0</v>
      </c>
      <c r="CA138">
        <v>0</v>
      </c>
      <c r="CB138">
        <v>0</v>
      </c>
      <c r="CC138">
        <v>0</v>
      </c>
      <c r="CD138">
        <v>0</v>
      </c>
      <c r="CE138">
        <v>32</v>
      </c>
      <c r="CF138">
        <v>0</v>
      </c>
      <c r="CI138">
        <v>0</v>
      </c>
      <c r="CJ138">
        <v>14</v>
      </c>
      <c r="CK138">
        <v>32</v>
      </c>
      <c r="CL138" s="1">
        <v>45821</v>
      </c>
      <c r="CO138" t="s">
        <v>33</v>
      </c>
      <c r="CQ138">
        <v>2</v>
      </c>
    </row>
    <row r="139" spans="1:95" hidden="1" x14ac:dyDescent="0.35">
      <c r="A139" t="str">
        <f>_xlfn.XLOOKUP(Table1[[#This Row],[HMIS Project ID]],'Quick HIC'!G:G,'Quick HIC'!D:D,"",0)</f>
        <v>Dare</v>
      </c>
      <c r="B139">
        <v>108</v>
      </c>
      <c r="C139" t="s">
        <v>236</v>
      </c>
      <c r="D139" t="s">
        <v>41</v>
      </c>
      <c r="E139" t="s">
        <v>333</v>
      </c>
      <c r="F139" t="s">
        <v>238</v>
      </c>
      <c r="G139">
        <v>2025</v>
      </c>
      <c r="H139" t="s">
        <v>724</v>
      </c>
      <c r="I139">
        <v>6788</v>
      </c>
      <c r="J139" t="s">
        <v>725</v>
      </c>
      <c r="L139">
        <v>6789</v>
      </c>
      <c r="M139" s="1">
        <v>45686</v>
      </c>
      <c r="N139" t="s">
        <v>36</v>
      </c>
      <c r="O139" t="s">
        <v>258</v>
      </c>
      <c r="P139" t="s">
        <v>726</v>
      </c>
      <c r="Q139" t="s">
        <v>32</v>
      </c>
      <c r="R139" t="s">
        <v>241</v>
      </c>
      <c r="S139" s="1">
        <v>45322</v>
      </c>
      <c r="T139" t="s">
        <v>42</v>
      </c>
      <c r="U139" s="1">
        <v>40179</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1</v>
      </c>
      <c r="BL139" t="s">
        <v>727</v>
      </c>
      <c r="BM139" t="s">
        <v>249</v>
      </c>
      <c r="BN139" t="s">
        <v>260</v>
      </c>
      <c r="BO139" t="s">
        <v>728</v>
      </c>
      <c r="BQ139" t="s">
        <v>729</v>
      </c>
      <c r="BR139" t="s">
        <v>236</v>
      </c>
      <c r="BS139">
        <v>27959</v>
      </c>
      <c r="BT139">
        <v>16</v>
      </c>
      <c r="BU139">
        <v>5</v>
      </c>
      <c r="BV139">
        <v>0</v>
      </c>
      <c r="BW139">
        <v>0</v>
      </c>
      <c r="BX139">
        <v>0</v>
      </c>
      <c r="BY139">
        <v>3</v>
      </c>
      <c r="BZ139">
        <v>0</v>
      </c>
      <c r="CA139">
        <v>0</v>
      </c>
      <c r="CB139">
        <v>0</v>
      </c>
      <c r="CC139">
        <v>0</v>
      </c>
      <c r="CD139">
        <v>0</v>
      </c>
      <c r="CE139">
        <v>19</v>
      </c>
      <c r="CF139">
        <v>0</v>
      </c>
      <c r="CI139">
        <v>0</v>
      </c>
      <c r="CJ139">
        <v>0</v>
      </c>
      <c r="CK139">
        <v>19</v>
      </c>
      <c r="CL139" s="1">
        <v>45821</v>
      </c>
      <c r="CM139" t="s">
        <v>556</v>
      </c>
      <c r="CO139" t="s">
        <v>33</v>
      </c>
      <c r="CQ139">
        <v>2</v>
      </c>
    </row>
    <row r="140" spans="1:95" hidden="1" x14ac:dyDescent="0.35">
      <c r="A140" t="str">
        <f>_xlfn.XLOOKUP(Table1[[#This Row],[HMIS Project ID]],'Quick HIC'!G:G,'Quick HIC'!D:D,"",0)</f>
        <v>Onslow</v>
      </c>
      <c r="B140">
        <v>109</v>
      </c>
      <c r="C140" t="s">
        <v>236</v>
      </c>
      <c r="D140" t="s">
        <v>41</v>
      </c>
      <c r="E140" t="s">
        <v>333</v>
      </c>
      <c r="F140" t="s">
        <v>238</v>
      </c>
      <c r="G140">
        <v>2025</v>
      </c>
      <c r="H140" t="s">
        <v>730</v>
      </c>
      <c r="I140">
        <v>6790</v>
      </c>
      <c r="J140" t="s">
        <v>731</v>
      </c>
      <c r="L140">
        <v>6791</v>
      </c>
      <c r="M140" s="1">
        <v>45686</v>
      </c>
      <c r="N140" t="s">
        <v>40</v>
      </c>
      <c r="P140" t="s">
        <v>471</v>
      </c>
      <c r="Q140" t="s">
        <v>33</v>
      </c>
      <c r="R140" t="s">
        <v>241</v>
      </c>
      <c r="S140" s="1">
        <v>45322</v>
      </c>
      <c r="T140" t="s">
        <v>24</v>
      </c>
      <c r="U140" s="1">
        <v>40179</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1</v>
      </c>
      <c r="BL140" t="s">
        <v>732</v>
      </c>
      <c r="BM140" t="s">
        <v>249</v>
      </c>
      <c r="BN140">
        <v>0</v>
      </c>
      <c r="BO140" t="s">
        <v>733</v>
      </c>
      <c r="BQ140" t="s">
        <v>426</v>
      </c>
      <c r="BR140" t="s">
        <v>236</v>
      </c>
      <c r="BS140">
        <v>28540</v>
      </c>
      <c r="BT140">
        <v>0</v>
      </c>
      <c r="BU140">
        <v>0</v>
      </c>
      <c r="BV140">
        <v>0</v>
      </c>
      <c r="BW140">
        <v>0</v>
      </c>
      <c r="BX140">
        <v>0</v>
      </c>
      <c r="BY140">
        <v>4</v>
      </c>
      <c r="BZ140">
        <v>0</v>
      </c>
      <c r="CA140">
        <v>0</v>
      </c>
      <c r="CB140">
        <v>0</v>
      </c>
      <c r="CC140">
        <v>0</v>
      </c>
      <c r="CD140">
        <v>0</v>
      </c>
      <c r="CE140">
        <v>4</v>
      </c>
      <c r="CF140">
        <v>0</v>
      </c>
      <c r="CI140">
        <v>0</v>
      </c>
      <c r="CJ140">
        <v>4</v>
      </c>
      <c r="CK140">
        <v>4</v>
      </c>
      <c r="CL140" s="1">
        <v>45821</v>
      </c>
      <c r="CO140" t="s">
        <v>33</v>
      </c>
      <c r="CQ140">
        <v>2</v>
      </c>
    </row>
    <row r="141" spans="1:95" hidden="1" x14ac:dyDescent="0.35">
      <c r="A141" t="str">
        <f>_xlfn.XLOOKUP(Table1[[#This Row],[HMIS Project ID]],'Quick HIC'!G:G,'Quick HIC'!D:D,"",0)</f>
        <v>Beaufort</v>
      </c>
      <c r="B141">
        <v>110</v>
      </c>
      <c r="C141" t="s">
        <v>236</v>
      </c>
      <c r="D141" t="s">
        <v>41</v>
      </c>
      <c r="E141" t="s">
        <v>333</v>
      </c>
      <c r="F141" t="s">
        <v>238</v>
      </c>
      <c r="G141">
        <v>2025</v>
      </c>
      <c r="H141" t="s">
        <v>734</v>
      </c>
      <c r="I141">
        <v>6792</v>
      </c>
      <c r="J141" t="s">
        <v>735</v>
      </c>
      <c r="L141">
        <v>6793</v>
      </c>
      <c r="M141" s="1">
        <v>45686</v>
      </c>
      <c r="N141" t="s">
        <v>36</v>
      </c>
      <c r="O141" t="s">
        <v>258</v>
      </c>
      <c r="P141" t="s">
        <v>419</v>
      </c>
      <c r="Q141" t="s">
        <v>33</v>
      </c>
      <c r="R141" t="s">
        <v>241</v>
      </c>
      <c r="S141" s="1">
        <v>45686</v>
      </c>
      <c r="T141" t="s">
        <v>42</v>
      </c>
      <c r="U141" s="1">
        <v>40179</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1</v>
      </c>
      <c r="BL141" t="s">
        <v>736</v>
      </c>
      <c r="BM141" t="s">
        <v>249</v>
      </c>
      <c r="BN141" t="s">
        <v>260</v>
      </c>
      <c r="BO141" t="s">
        <v>737</v>
      </c>
      <c r="BQ141" t="s">
        <v>421</v>
      </c>
      <c r="BR141" t="s">
        <v>236</v>
      </c>
      <c r="BS141">
        <v>27889</v>
      </c>
      <c r="BT141">
        <v>10</v>
      </c>
      <c r="BU141">
        <v>3</v>
      </c>
      <c r="BV141">
        <v>0</v>
      </c>
      <c r="BW141">
        <v>0</v>
      </c>
      <c r="BX141">
        <v>0</v>
      </c>
      <c r="BY141">
        <v>4</v>
      </c>
      <c r="BZ141">
        <v>0</v>
      </c>
      <c r="CA141">
        <v>0</v>
      </c>
      <c r="CB141">
        <v>0</v>
      </c>
      <c r="CC141">
        <v>0</v>
      </c>
      <c r="CD141">
        <v>0</v>
      </c>
      <c r="CE141">
        <v>14</v>
      </c>
      <c r="CF141">
        <v>0</v>
      </c>
      <c r="CI141">
        <v>0</v>
      </c>
      <c r="CJ141">
        <v>12</v>
      </c>
      <c r="CK141">
        <v>14</v>
      </c>
      <c r="CL141" s="1">
        <v>45821</v>
      </c>
      <c r="CM141" t="s">
        <v>738</v>
      </c>
      <c r="CO141" t="s">
        <v>33</v>
      </c>
      <c r="CQ141">
        <v>2</v>
      </c>
    </row>
    <row r="142" spans="1:95" hidden="1" x14ac:dyDescent="0.35">
      <c r="A142" t="str">
        <f>_xlfn.XLOOKUP(Table1[[#This Row],[HMIS Project ID]],'Quick HIC'!G:G,'Quick HIC'!D:D,"",0)</f>
        <v>Transylvania</v>
      </c>
      <c r="B142">
        <v>111</v>
      </c>
      <c r="C142" t="s">
        <v>236</v>
      </c>
      <c r="D142" t="s">
        <v>41</v>
      </c>
      <c r="E142" t="s">
        <v>333</v>
      </c>
      <c r="F142" t="s">
        <v>238</v>
      </c>
      <c r="G142">
        <v>2025</v>
      </c>
      <c r="H142" t="s">
        <v>631</v>
      </c>
      <c r="I142">
        <v>3829</v>
      </c>
      <c r="J142" t="s">
        <v>739</v>
      </c>
      <c r="L142">
        <v>6794</v>
      </c>
      <c r="M142" s="1">
        <v>45686</v>
      </c>
      <c r="N142" t="s">
        <v>40</v>
      </c>
      <c r="P142" t="s">
        <v>633</v>
      </c>
      <c r="Q142" t="s">
        <v>32</v>
      </c>
      <c r="R142" t="s">
        <v>241</v>
      </c>
      <c r="S142" s="1">
        <v>44951</v>
      </c>
      <c r="T142" t="s">
        <v>42</v>
      </c>
      <c r="U142" s="1">
        <v>40179</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1</v>
      </c>
      <c r="BL142" t="s">
        <v>605</v>
      </c>
      <c r="BM142" t="s">
        <v>249</v>
      </c>
      <c r="BN142" t="s">
        <v>260</v>
      </c>
      <c r="BQ142" t="s">
        <v>634</v>
      </c>
      <c r="BR142" t="s">
        <v>236</v>
      </c>
      <c r="BS142">
        <v>28712</v>
      </c>
      <c r="BT142">
        <v>6</v>
      </c>
      <c r="BU142">
        <v>2</v>
      </c>
      <c r="BV142">
        <v>0</v>
      </c>
      <c r="BW142">
        <v>0</v>
      </c>
      <c r="BX142">
        <v>0</v>
      </c>
      <c r="BY142">
        <v>3</v>
      </c>
      <c r="BZ142">
        <v>0</v>
      </c>
      <c r="CA142">
        <v>0</v>
      </c>
      <c r="CB142">
        <v>0</v>
      </c>
      <c r="CC142">
        <v>0</v>
      </c>
      <c r="CD142">
        <v>0</v>
      </c>
      <c r="CE142">
        <v>9</v>
      </c>
      <c r="CF142">
        <v>0</v>
      </c>
      <c r="CI142">
        <v>0</v>
      </c>
      <c r="CJ142">
        <v>1</v>
      </c>
      <c r="CK142">
        <v>9</v>
      </c>
      <c r="CL142" s="1">
        <v>45821</v>
      </c>
      <c r="CO142" t="s">
        <v>33</v>
      </c>
      <c r="CQ142">
        <v>2</v>
      </c>
    </row>
    <row r="143" spans="1:95" hidden="1" x14ac:dyDescent="0.35">
      <c r="A143" t="str">
        <f>_xlfn.XLOOKUP(Table1[[#This Row],[HMIS Project ID]],'Quick HIC'!G:G,'Quick HIC'!D:D,"",0)</f>
        <v>Cabarrus</v>
      </c>
      <c r="B143">
        <v>112</v>
      </c>
      <c r="C143" t="s">
        <v>236</v>
      </c>
      <c r="D143" t="s">
        <v>41</v>
      </c>
      <c r="E143" t="s">
        <v>333</v>
      </c>
      <c r="F143" t="s">
        <v>238</v>
      </c>
      <c r="G143">
        <v>2025</v>
      </c>
      <c r="H143" t="s">
        <v>740</v>
      </c>
      <c r="I143">
        <v>583</v>
      </c>
      <c r="J143" t="s">
        <v>741</v>
      </c>
      <c r="L143">
        <v>6795</v>
      </c>
      <c r="M143" s="1">
        <v>45686</v>
      </c>
      <c r="N143" t="s">
        <v>36</v>
      </c>
      <c r="O143" t="s">
        <v>258</v>
      </c>
      <c r="P143" t="s">
        <v>498</v>
      </c>
      <c r="Q143" t="s">
        <v>33</v>
      </c>
      <c r="R143" t="s">
        <v>241</v>
      </c>
      <c r="S143" s="1">
        <v>45686</v>
      </c>
      <c r="T143" t="s">
        <v>24</v>
      </c>
      <c r="U143" s="1">
        <v>40179</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1</v>
      </c>
      <c r="BL143" t="s">
        <v>509</v>
      </c>
      <c r="BM143" t="s">
        <v>249</v>
      </c>
      <c r="BN143">
        <v>0</v>
      </c>
      <c r="BO143" t="s">
        <v>742</v>
      </c>
      <c r="BQ143" t="s">
        <v>500</v>
      </c>
      <c r="BR143" t="s">
        <v>236</v>
      </c>
      <c r="BS143">
        <v>28025</v>
      </c>
      <c r="BT143">
        <v>0</v>
      </c>
      <c r="BU143">
        <v>0</v>
      </c>
      <c r="BV143">
        <v>0</v>
      </c>
      <c r="BW143">
        <v>0</v>
      </c>
      <c r="BX143">
        <v>0</v>
      </c>
      <c r="BY143">
        <v>68</v>
      </c>
      <c r="BZ143">
        <v>0</v>
      </c>
      <c r="CA143">
        <v>0</v>
      </c>
      <c r="CB143">
        <v>0</v>
      </c>
      <c r="CC143">
        <v>0</v>
      </c>
      <c r="CD143">
        <v>0</v>
      </c>
      <c r="CE143">
        <v>68</v>
      </c>
      <c r="CF143">
        <v>0</v>
      </c>
      <c r="CI143">
        <v>0</v>
      </c>
      <c r="CJ143">
        <v>60</v>
      </c>
      <c r="CK143">
        <v>68</v>
      </c>
      <c r="CL143" s="1">
        <v>45821</v>
      </c>
      <c r="CN143" t="s">
        <v>407</v>
      </c>
      <c r="CO143" t="s">
        <v>33</v>
      </c>
      <c r="CQ143">
        <v>2</v>
      </c>
    </row>
    <row r="144" spans="1:95" hidden="1" x14ac:dyDescent="0.35">
      <c r="A144">
        <f>_xlfn.XLOOKUP(Table1[[#This Row],[HMIS Project ID]],'Quick HIC'!G:G,'Quick HIC'!D:D,"",0)</f>
        <v>0</v>
      </c>
      <c r="B144">
        <v>113</v>
      </c>
      <c r="C144" t="s">
        <v>236</v>
      </c>
      <c r="D144" t="s">
        <v>41</v>
      </c>
      <c r="E144" t="s">
        <v>333</v>
      </c>
      <c r="F144" t="s">
        <v>238</v>
      </c>
      <c r="G144">
        <v>2025</v>
      </c>
      <c r="H144" t="s">
        <v>368</v>
      </c>
      <c r="I144">
        <v>1288</v>
      </c>
      <c r="J144" t="s">
        <v>743</v>
      </c>
      <c r="L144">
        <v>6905</v>
      </c>
      <c r="M144" s="1">
        <v>45686</v>
      </c>
      <c r="N144" t="s">
        <v>39</v>
      </c>
      <c r="P144" t="s">
        <v>370</v>
      </c>
      <c r="Q144" t="s">
        <v>34</v>
      </c>
      <c r="R144" t="s">
        <v>241</v>
      </c>
      <c r="S144" s="1">
        <v>45686</v>
      </c>
      <c r="T144" t="s">
        <v>24</v>
      </c>
      <c r="U144" s="1">
        <v>42370</v>
      </c>
      <c r="W144">
        <v>0</v>
      </c>
      <c r="X144">
        <v>1</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M144" t="s">
        <v>252</v>
      </c>
      <c r="BN144">
        <v>0</v>
      </c>
      <c r="BO144" t="s">
        <v>371</v>
      </c>
      <c r="BQ144" t="s">
        <v>372</v>
      </c>
      <c r="BR144" t="s">
        <v>236</v>
      </c>
      <c r="BS144">
        <v>28112</v>
      </c>
      <c r="BT144">
        <v>0</v>
      </c>
      <c r="BU144">
        <v>0</v>
      </c>
      <c r="BV144">
        <v>0</v>
      </c>
      <c r="BW144">
        <v>0</v>
      </c>
      <c r="BX144">
        <v>0</v>
      </c>
      <c r="BY144">
        <v>0</v>
      </c>
      <c r="BZ144">
        <v>0</v>
      </c>
      <c r="CA144">
        <v>0</v>
      </c>
      <c r="CB144">
        <v>0</v>
      </c>
      <c r="CC144">
        <v>0</v>
      </c>
      <c r="CD144">
        <v>0</v>
      </c>
      <c r="CE144">
        <v>0</v>
      </c>
      <c r="CF144">
        <v>0</v>
      </c>
      <c r="CI144">
        <v>0</v>
      </c>
      <c r="CJ144">
        <v>0</v>
      </c>
      <c r="CK144">
        <v>0</v>
      </c>
      <c r="CL144" s="1">
        <v>45821</v>
      </c>
      <c r="CO144" t="s">
        <v>33</v>
      </c>
      <c r="CQ144">
        <v>2</v>
      </c>
    </row>
    <row r="145" spans="1:95" hidden="1" x14ac:dyDescent="0.35">
      <c r="A145" t="str">
        <f>_xlfn.XLOOKUP(Table1[[#This Row],[HMIS Project ID]],'Quick HIC'!G:G,'Quick HIC'!D:D,"",0)</f>
        <v>Robeson</v>
      </c>
      <c r="B145">
        <v>114</v>
      </c>
      <c r="C145" t="s">
        <v>236</v>
      </c>
      <c r="D145" t="s">
        <v>41</v>
      </c>
      <c r="E145" t="s">
        <v>333</v>
      </c>
      <c r="F145" t="s">
        <v>238</v>
      </c>
      <c r="G145">
        <v>2025</v>
      </c>
      <c r="H145" t="s">
        <v>519</v>
      </c>
      <c r="I145">
        <v>4827</v>
      </c>
      <c r="J145" t="s">
        <v>744</v>
      </c>
      <c r="L145">
        <v>6908</v>
      </c>
      <c r="M145" s="1">
        <v>45686</v>
      </c>
      <c r="N145" t="s">
        <v>39</v>
      </c>
      <c r="P145" t="s">
        <v>521</v>
      </c>
      <c r="Q145" t="s">
        <v>32</v>
      </c>
      <c r="R145" t="s">
        <v>241</v>
      </c>
      <c r="S145" s="1">
        <v>45686</v>
      </c>
      <c r="T145" t="s">
        <v>24</v>
      </c>
      <c r="U145" s="1">
        <v>42370</v>
      </c>
      <c r="W145">
        <v>0</v>
      </c>
      <c r="X145">
        <v>0</v>
      </c>
      <c r="Y145">
        <v>0</v>
      </c>
      <c r="Z145">
        <v>0</v>
      </c>
      <c r="AA145">
        <v>0</v>
      </c>
      <c r="AB145">
        <v>0</v>
      </c>
      <c r="AC145">
        <v>0</v>
      </c>
      <c r="AD145">
        <v>1</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M145" t="s">
        <v>252</v>
      </c>
      <c r="BN145" t="s">
        <v>260</v>
      </c>
      <c r="BQ145" t="s">
        <v>522</v>
      </c>
      <c r="BR145" t="s">
        <v>236</v>
      </c>
      <c r="BS145">
        <v>28358</v>
      </c>
      <c r="BT145">
        <v>15</v>
      </c>
      <c r="BU145">
        <v>3</v>
      </c>
      <c r="BV145">
        <v>0</v>
      </c>
      <c r="BW145">
        <v>0</v>
      </c>
      <c r="BX145">
        <v>0</v>
      </c>
      <c r="BY145">
        <v>1</v>
      </c>
      <c r="BZ145">
        <v>0</v>
      </c>
      <c r="CA145">
        <v>0</v>
      </c>
      <c r="CB145">
        <v>0</v>
      </c>
      <c r="CC145">
        <v>0</v>
      </c>
      <c r="CD145">
        <v>0</v>
      </c>
      <c r="CE145">
        <v>16</v>
      </c>
      <c r="CF145">
        <v>0</v>
      </c>
      <c r="CI145">
        <v>0</v>
      </c>
      <c r="CJ145">
        <v>16</v>
      </c>
      <c r="CK145">
        <v>16</v>
      </c>
      <c r="CL145" s="1">
        <v>45821</v>
      </c>
      <c r="CN145" t="s">
        <v>745</v>
      </c>
      <c r="CO145" t="s">
        <v>33</v>
      </c>
      <c r="CQ145">
        <v>2</v>
      </c>
    </row>
    <row r="146" spans="1:95" hidden="1" x14ac:dyDescent="0.35">
      <c r="A146">
        <f>_xlfn.XLOOKUP(Table1[[#This Row],[HMIS Project ID]],'Quick HIC'!G:G,'Quick HIC'!D:D,"",0)</f>
        <v>0</v>
      </c>
      <c r="B146">
        <v>115</v>
      </c>
      <c r="C146" t="s">
        <v>236</v>
      </c>
      <c r="D146" t="s">
        <v>41</v>
      </c>
      <c r="E146" t="s">
        <v>333</v>
      </c>
      <c r="F146" t="s">
        <v>238</v>
      </c>
      <c r="G146">
        <v>2025</v>
      </c>
      <c r="H146" t="s">
        <v>392</v>
      </c>
      <c r="I146">
        <v>339</v>
      </c>
      <c r="J146" t="s">
        <v>746</v>
      </c>
      <c r="L146">
        <v>6960</v>
      </c>
      <c r="M146" s="1">
        <v>45686</v>
      </c>
      <c r="N146" t="s">
        <v>40</v>
      </c>
      <c r="P146" t="s">
        <v>394</v>
      </c>
      <c r="Q146" t="s">
        <v>34</v>
      </c>
      <c r="R146" t="s">
        <v>241</v>
      </c>
      <c r="S146" s="1">
        <v>44587</v>
      </c>
      <c r="T146" t="s">
        <v>24</v>
      </c>
      <c r="U146" s="1">
        <v>42552</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1</v>
      </c>
      <c r="BM146" t="s">
        <v>249</v>
      </c>
      <c r="BN146">
        <v>0</v>
      </c>
      <c r="BO146" t="s">
        <v>747</v>
      </c>
      <c r="BQ146" t="s">
        <v>396</v>
      </c>
      <c r="BR146" t="s">
        <v>236</v>
      </c>
      <c r="BS146">
        <v>28677</v>
      </c>
      <c r="BT146">
        <v>0</v>
      </c>
      <c r="BU146">
        <v>0</v>
      </c>
      <c r="BV146">
        <v>0</v>
      </c>
      <c r="BW146">
        <v>0</v>
      </c>
      <c r="BX146">
        <v>0</v>
      </c>
      <c r="BY146">
        <v>5</v>
      </c>
      <c r="BZ146">
        <v>5</v>
      </c>
      <c r="CA146">
        <v>0</v>
      </c>
      <c r="CB146">
        <v>0</v>
      </c>
      <c r="CC146">
        <v>0</v>
      </c>
      <c r="CD146">
        <v>0</v>
      </c>
      <c r="CE146">
        <v>5</v>
      </c>
      <c r="CF146">
        <v>0</v>
      </c>
      <c r="CI146">
        <v>0</v>
      </c>
      <c r="CJ146">
        <v>3</v>
      </c>
      <c r="CK146">
        <v>5</v>
      </c>
      <c r="CL146" s="1">
        <v>45821</v>
      </c>
      <c r="CO146" t="s">
        <v>33</v>
      </c>
      <c r="CQ146">
        <v>2</v>
      </c>
    </row>
    <row r="147" spans="1:95" hidden="1" x14ac:dyDescent="0.35">
      <c r="A147">
        <f>_xlfn.XLOOKUP(Table1[[#This Row],[HMIS Project ID]],'Quick HIC'!G:G,'Quick HIC'!D:D,"",0)</f>
        <v>0</v>
      </c>
      <c r="B147">
        <v>116</v>
      </c>
      <c r="C147" t="s">
        <v>236</v>
      </c>
      <c r="D147" t="s">
        <v>41</v>
      </c>
      <c r="E147" t="s">
        <v>333</v>
      </c>
      <c r="F147" t="s">
        <v>238</v>
      </c>
      <c r="G147">
        <v>2025</v>
      </c>
      <c r="H147" t="s">
        <v>473</v>
      </c>
      <c r="I147">
        <v>292</v>
      </c>
      <c r="J147" t="s">
        <v>748</v>
      </c>
      <c r="L147">
        <v>7003</v>
      </c>
      <c r="M147" s="1">
        <v>45686</v>
      </c>
      <c r="N147" t="s">
        <v>38</v>
      </c>
      <c r="P147" t="s">
        <v>336</v>
      </c>
      <c r="Q147" t="s">
        <v>34</v>
      </c>
      <c r="R147" t="s">
        <v>241</v>
      </c>
      <c r="S147" s="1">
        <v>43859</v>
      </c>
      <c r="T147" t="s">
        <v>24</v>
      </c>
      <c r="U147" s="1">
        <v>42570</v>
      </c>
      <c r="W147">
        <v>0</v>
      </c>
      <c r="X147">
        <v>0</v>
      </c>
      <c r="Y147">
        <v>0</v>
      </c>
      <c r="Z147">
        <v>0</v>
      </c>
      <c r="AA147">
        <v>0</v>
      </c>
      <c r="AB147">
        <v>0</v>
      </c>
      <c r="AC147">
        <v>1</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M147" t="s">
        <v>252</v>
      </c>
      <c r="BN147">
        <v>0</v>
      </c>
      <c r="BO147" t="s">
        <v>476</v>
      </c>
      <c r="BP147" t="s">
        <v>477</v>
      </c>
      <c r="BQ147" t="s">
        <v>338</v>
      </c>
      <c r="BR147" t="s">
        <v>236</v>
      </c>
      <c r="BS147">
        <v>27834</v>
      </c>
      <c r="BT147">
        <v>4</v>
      </c>
      <c r="BU147">
        <v>1</v>
      </c>
      <c r="BV147">
        <v>0</v>
      </c>
      <c r="BW147">
        <v>0</v>
      </c>
      <c r="BX147">
        <v>4</v>
      </c>
      <c r="BY147">
        <v>4</v>
      </c>
      <c r="BZ147">
        <v>0</v>
      </c>
      <c r="CA147">
        <v>0</v>
      </c>
      <c r="CB147">
        <v>4</v>
      </c>
      <c r="CC147">
        <v>0</v>
      </c>
      <c r="CD147">
        <v>0</v>
      </c>
      <c r="CE147">
        <v>8</v>
      </c>
      <c r="CF147">
        <v>0</v>
      </c>
      <c r="CI147">
        <v>0</v>
      </c>
      <c r="CJ147">
        <v>8</v>
      </c>
      <c r="CK147">
        <v>8</v>
      </c>
      <c r="CL147" s="1">
        <v>45821</v>
      </c>
      <c r="CO147" t="s">
        <v>33</v>
      </c>
      <c r="CQ147">
        <v>2</v>
      </c>
    </row>
    <row r="148" spans="1:95" hidden="1" x14ac:dyDescent="0.35">
      <c r="A148">
        <f>_xlfn.XLOOKUP(Table1[[#This Row],[HMIS Project ID]],'Quick HIC'!G:G,'Quick HIC'!D:D,"",0)</f>
        <v>0</v>
      </c>
      <c r="B148">
        <v>117</v>
      </c>
      <c r="C148" t="s">
        <v>236</v>
      </c>
      <c r="D148" t="s">
        <v>41</v>
      </c>
      <c r="E148" t="s">
        <v>333</v>
      </c>
      <c r="F148" t="s">
        <v>238</v>
      </c>
      <c r="G148">
        <v>2025</v>
      </c>
      <c r="H148" t="s">
        <v>473</v>
      </c>
      <c r="I148">
        <v>292</v>
      </c>
      <c r="J148" t="s">
        <v>749</v>
      </c>
      <c r="L148">
        <v>7004</v>
      </c>
      <c r="M148" s="1">
        <v>45686</v>
      </c>
      <c r="N148" t="s">
        <v>38</v>
      </c>
      <c r="P148" t="s">
        <v>336</v>
      </c>
      <c r="Q148" t="s">
        <v>34</v>
      </c>
      <c r="R148" t="s">
        <v>241</v>
      </c>
      <c r="S148" s="1">
        <v>45686</v>
      </c>
      <c r="T148" t="s">
        <v>24</v>
      </c>
      <c r="U148" s="1">
        <v>42580</v>
      </c>
      <c r="W148">
        <v>0</v>
      </c>
      <c r="X148">
        <v>0</v>
      </c>
      <c r="Y148">
        <v>0</v>
      </c>
      <c r="Z148">
        <v>0</v>
      </c>
      <c r="AA148">
        <v>0</v>
      </c>
      <c r="AB148">
        <v>0</v>
      </c>
      <c r="AC148">
        <v>1</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M148" t="s">
        <v>252</v>
      </c>
      <c r="BN148">
        <v>0</v>
      </c>
      <c r="BQ148" t="s">
        <v>338</v>
      </c>
      <c r="BR148" t="s">
        <v>236</v>
      </c>
      <c r="BS148">
        <v>27834</v>
      </c>
      <c r="BT148">
        <v>5</v>
      </c>
      <c r="BU148">
        <v>1</v>
      </c>
      <c r="BV148">
        <v>0</v>
      </c>
      <c r="BW148">
        <v>0</v>
      </c>
      <c r="BX148">
        <v>5</v>
      </c>
      <c r="BY148">
        <v>3</v>
      </c>
      <c r="BZ148">
        <v>0</v>
      </c>
      <c r="CA148">
        <v>0</v>
      </c>
      <c r="CB148">
        <v>3</v>
      </c>
      <c r="CC148">
        <v>0</v>
      </c>
      <c r="CD148">
        <v>0</v>
      </c>
      <c r="CE148">
        <v>8</v>
      </c>
      <c r="CF148">
        <v>0</v>
      </c>
      <c r="CI148">
        <v>0</v>
      </c>
      <c r="CJ148">
        <v>8</v>
      </c>
      <c r="CK148">
        <v>8</v>
      </c>
      <c r="CL148" s="1">
        <v>45821</v>
      </c>
      <c r="CM148" t="s">
        <v>675</v>
      </c>
      <c r="CN148" t="s">
        <v>407</v>
      </c>
      <c r="CO148" t="s">
        <v>33</v>
      </c>
      <c r="CQ148">
        <v>2</v>
      </c>
    </row>
    <row r="149" spans="1:95" hidden="1" x14ac:dyDescent="0.35">
      <c r="A149">
        <f>_xlfn.XLOOKUP(Table1[[#This Row],[HMIS Project ID]],'Quick HIC'!G:G,'Quick HIC'!D:D,"",0)</f>
        <v>0</v>
      </c>
      <c r="B149">
        <v>118</v>
      </c>
      <c r="C149" t="s">
        <v>236</v>
      </c>
      <c r="D149" t="s">
        <v>41</v>
      </c>
      <c r="E149" t="s">
        <v>333</v>
      </c>
      <c r="F149" t="s">
        <v>238</v>
      </c>
      <c r="G149">
        <v>2025</v>
      </c>
      <c r="H149" t="s">
        <v>750</v>
      </c>
      <c r="I149">
        <v>7019</v>
      </c>
      <c r="J149" t="s">
        <v>751</v>
      </c>
      <c r="L149">
        <v>7020</v>
      </c>
      <c r="M149" s="1">
        <v>45686</v>
      </c>
      <c r="N149" t="s">
        <v>36</v>
      </c>
      <c r="O149" t="s">
        <v>258</v>
      </c>
      <c r="P149" t="s">
        <v>536</v>
      </c>
      <c r="Q149" t="s">
        <v>34</v>
      </c>
      <c r="R149" t="s">
        <v>241</v>
      </c>
      <c r="S149" s="1">
        <v>45686</v>
      </c>
      <c r="T149" t="s">
        <v>24</v>
      </c>
      <c r="U149" s="1">
        <v>40179</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1</v>
      </c>
      <c r="BM149" t="s">
        <v>249</v>
      </c>
      <c r="BN149">
        <v>0</v>
      </c>
      <c r="BO149" t="s">
        <v>752</v>
      </c>
      <c r="BQ149" t="s">
        <v>538</v>
      </c>
      <c r="BR149" t="s">
        <v>236</v>
      </c>
      <c r="BS149">
        <v>27330</v>
      </c>
      <c r="BT149">
        <v>7</v>
      </c>
      <c r="BU149">
        <v>2</v>
      </c>
      <c r="BV149">
        <v>0</v>
      </c>
      <c r="BW149">
        <v>0</v>
      </c>
      <c r="BX149">
        <v>0</v>
      </c>
      <c r="BY149">
        <v>0</v>
      </c>
      <c r="BZ149">
        <v>0</v>
      </c>
      <c r="CA149">
        <v>0</v>
      </c>
      <c r="CB149">
        <v>0</v>
      </c>
      <c r="CC149">
        <v>0</v>
      </c>
      <c r="CD149">
        <v>0</v>
      </c>
      <c r="CE149">
        <v>7</v>
      </c>
      <c r="CF149">
        <v>0</v>
      </c>
      <c r="CI149">
        <v>0</v>
      </c>
      <c r="CJ149">
        <v>7</v>
      </c>
      <c r="CK149">
        <v>7</v>
      </c>
      <c r="CL149" s="1">
        <v>45821</v>
      </c>
      <c r="CO149" t="s">
        <v>33</v>
      </c>
      <c r="CQ149">
        <v>2</v>
      </c>
    </row>
    <row r="150" spans="1:95" hidden="1" x14ac:dyDescent="0.35">
      <c r="A150">
        <f>_xlfn.XLOOKUP(Table1[[#This Row],[HMIS Project ID]],'Quick HIC'!G:G,'Quick HIC'!D:D,"",0)</f>
        <v>0</v>
      </c>
      <c r="B150">
        <v>119</v>
      </c>
      <c r="C150" t="s">
        <v>236</v>
      </c>
      <c r="D150" t="s">
        <v>41</v>
      </c>
      <c r="E150" t="s">
        <v>333</v>
      </c>
      <c r="F150" t="s">
        <v>238</v>
      </c>
      <c r="G150">
        <v>2025</v>
      </c>
      <c r="H150" t="s">
        <v>753</v>
      </c>
      <c r="I150">
        <v>662</v>
      </c>
      <c r="J150" t="s">
        <v>754</v>
      </c>
      <c r="L150">
        <v>7029</v>
      </c>
      <c r="M150" s="1">
        <v>45686</v>
      </c>
      <c r="N150" t="s">
        <v>36</v>
      </c>
      <c r="O150" t="s">
        <v>258</v>
      </c>
      <c r="P150" t="s">
        <v>344</v>
      </c>
      <c r="Q150" t="s">
        <v>34</v>
      </c>
      <c r="R150" t="s">
        <v>241</v>
      </c>
      <c r="S150" s="1">
        <v>45324</v>
      </c>
      <c r="T150" t="s">
        <v>24</v>
      </c>
      <c r="U150" s="1">
        <v>39288</v>
      </c>
      <c r="W150">
        <v>1</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M150" t="s">
        <v>242</v>
      </c>
      <c r="BN150">
        <v>0</v>
      </c>
      <c r="BO150" t="s">
        <v>755</v>
      </c>
      <c r="BQ150" t="s">
        <v>367</v>
      </c>
      <c r="BR150" t="s">
        <v>236</v>
      </c>
      <c r="BS150">
        <v>27030</v>
      </c>
      <c r="BT150">
        <v>64</v>
      </c>
      <c r="BU150">
        <v>12</v>
      </c>
      <c r="BV150">
        <v>0</v>
      </c>
      <c r="BW150">
        <v>0</v>
      </c>
      <c r="BX150">
        <v>0</v>
      </c>
      <c r="BY150">
        <v>0</v>
      </c>
      <c r="BZ150">
        <v>0</v>
      </c>
      <c r="CA150">
        <v>0</v>
      </c>
      <c r="CB150">
        <v>0</v>
      </c>
      <c r="CC150">
        <v>0</v>
      </c>
      <c r="CD150">
        <v>0</v>
      </c>
      <c r="CE150">
        <v>64</v>
      </c>
      <c r="CF150">
        <v>0</v>
      </c>
      <c r="CI150">
        <v>0</v>
      </c>
      <c r="CJ150">
        <v>42</v>
      </c>
      <c r="CK150">
        <v>64</v>
      </c>
      <c r="CL150" s="1">
        <v>45821</v>
      </c>
      <c r="CO150" t="s">
        <v>33</v>
      </c>
      <c r="CQ150">
        <v>2</v>
      </c>
    </row>
    <row r="151" spans="1:95" hidden="1" x14ac:dyDescent="0.35">
      <c r="A151" t="str">
        <f>_xlfn.XLOOKUP(Table1[[#This Row],[HMIS Project ID]],'Quick HIC'!G:G,'Quick HIC'!D:D,"",0)</f>
        <v>Robeson</v>
      </c>
      <c r="B151">
        <v>120</v>
      </c>
      <c r="C151" t="s">
        <v>236</v>
      </c>
      <c r="D151" t="s">
        <v>41</v>
      </c>
      <c r="E151" t="s">
        <v>333</v>
      </c>
      <c r="F151" t="s">
        <v>238</v>
      </c>
      <c r="G151">
        <v>2025</v>
      </c>
      <c r="H151" t="s">
        <v>756</v>
      </c>
      <c r="I151">
        <v>7033</v>
      </c>
      <c r="J151" t="s">
        <v>757</v>
      </c>
      <c r="L151">
        <v>7034</v>
      </c>
      <c r="M151" s="1">
        <v>45686</v>
      </c>
      <c r="N151" t="s">
        <v>36</v>
      </c>
      <c r="O151" t="s">
        <v>258</v>
      </c>
      <c r="P151" t="s">
        <v>521</v>
      </c>
      <c r="Q151" t="s">
        <v>33</v>
      </c>
      <c r="R151" t="s">
        <v>241</v>
      </c>
      <c r="S151" s="1">
        <v>45686</v>
      </c>
      <c r="T151" t="s">
        <v>24</v>
      </c>
      <c r="U151" s="1">
        <v>42370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1</v>
      </c>
      <c r="BL151" t="s">
        <v>758</v>
      </c>
      <c r="BM151" t="s">
        <v>249</v>
      </c>
      <c r="BN151">
        <v>0</v>
      </c>
      <c r="BO151" t="s">
        <v>759</v>
      </c>
      <c r="BQ151" t="s">
        <v>522</v>
      </c>
      <c r="BR151" t="s">
        <v>236</v>
      </c>
      <c r="BS151">
        <v>28358</v>
      </c>
      <c r="BT151">
        <v>6</v>
      </c>
      <c r="BU151">
        <v>2</v>
      </c>
      <c r="BV151">
        <v>0</v>
      </c>
      <c r="BW151">
        <v>0</v>
      </c>
      <c r="BX151">
        <v>0</v>
      </c>
      <c r="BY151">
        <v>15</v>
      </c>
      <c r="BZ151">
        <v>0</v>
      </c>
      <c r="CA151">
        <v>0</v>
      </c>
      <c r="CB151">
        <v>0</v>
      </c>
      <c r="CC151">
        <v>0</v>
      </c>
      <c r="CD151">
        <v>0</v>
      </c>
      <c r="CE151">
        <v>21</v>
      </c>
      <c r="CF151">
        <v>0</v>
      </c>
      <c r="CI151">
        <v>0</v>
      </c>
      <c r="CJ151">
        <v>19</v>
      </c>
      <c r="CK151">
        <v>21</v>
      </c>
      <c r="CL151" s="1">
        <v>45821</v>
      </c>
      <c r="CO151" t="s">
        <v>33</v>
      </c>
      <c r="CQ151">
        <v>2</v>
      </c>
    </row>
    <row r="152" spans="1:95" hidden="1" x14ac:dyDescent="0.35">
      <c r="A152" t="str">
        <f>_xlfn.XLOOKUP(Table1[[#This Row],[HMIS Project ID]],'Quick HIC'!G:G,'Quick HIC'!D:D,"",0)</f>
        <v>Richmond</v>
      </c>
      <c r="B152">
        <v>121</v>
      </c>
      <c r="C152" t="s">
        <v>236</v>
      </c>
      <c r="D152" t="s">
        <v>41</v>
      </c>
      <c r="E152" t="s">
        <v>333</v>
      </c>
      <c r="F152" t="s">
        <v>238</v>
      </c>
      <c r="G152">
        <v>2025</v>
      </c>
      <c r="H152" t="s">
        <v>760</v>
      </c>
      <c r="I152">
        <v>7035</v>
      </c>
      <c r="J152" t="s">
        <v>761</v>
      </c>
      <c r="L152">
        <v>7036</v>
      </c>
      <c r="M152" s="1">
        <v>45686</v>
      </c>
      <c r="N152" t="s">
        <v>36</v>
      </c>
      <c r="O152" t="s">
        <v>258</v>
      </c>
      <c r="P152" t="s">
        <v>587</v>
      </c>
      <c r="Q152" t="s">
        <v>33</v>
      </c>
      <c r="R152" t="s">
        <v>241</v>
      </c>
      <c r="S152" s="1">
        <v>45686</v>
      </c>
      <c r="T152" t="s">
        <v>24</v>
      </c>
      <c r="U152" s="1">
        <v>42370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1</v>
      </c>
      <c r="BM152" t="s">
        <v>249</v>
      </c>
      <c r="BN152">
        <v>0</v>
      </c>
      <c r="BO152" t="s">
        <v>762</v>
      </c>
      <c r="BQ152" t="s">
        <v>120</v>
      </c>
      <c r="BR152" t="s">
        <v>236</v>
      </c>
      <c r="BS152">
        <v>28379</v>
      </c>
      <c r="BT152">
        <v>0</v>
      </c>
      <c r="BU152">
        <v>0</v>
      </c>
      <c r="BV152">
        <v>0</v>
      </c>
      <c r="BW152">
        <v>0</v>
      </c>
      <c r="BX152">
        <v>0</v>
      </c>
      <c r="BY152">
        <v>0</v>
      </c>
      <c r="BZ152">
        <v>0</v>
      </c>
      <c r="CA152">
        <v>0</v>
      </c>
      <c r="CB152">
        <v>0</v>
      </c>
      <c r="CC152">
        <v>0</v>
      </c>
      <c r="CD152">
        <v>0</v>
      </c>
      <c r="CE152">
        <v>0</v>
      </c>
      <c r="CF152">
        <v>0</v>
      </c>
      <c r="CI152">
        <v>19</v>
      </c>
      <c r="CJ152">
        <v>19</v>
      </c>
      <c r="CK152">
        <v>19</v>
      </c>
      <c r="CL152" s="1">
        <v>45821</v>
      </c>
      <c r="CO152" t="s">
        <v>33</v>
      </c>
      <c r="CQ152">
        <v>2</v>
      </c>
    </row>
    <row r="153" spans="1:95" hidden="1" x14ac:dyDescent="0.35">
      <c r="A153" t="str">
        <f>_xlfn.XLOOKUP(Table1[[#This Row],[HMIS Project ID]],'Quick HIC'!G:G,'Quick HIC'!D:D,"",0)</f>
        <v>Henderson</v>
      </c>
      <c r="B153">
        <v>122</v>
      </c>
      <c r="C153" t="s">
        <v>236</v>
      </c>
      <c r="D153" t="s">
        <v>41</v>
      </c>
      <c r="E153" t="s">
        <v>333</v>
      </c>
      <c r="F153" t="s">
        <v>238</v>
      </c>
      <c r="G153">
        <v>2025</v>
      </c>
      <c r="H153" t="s">
        <v>763</v>
      </c>
      <c r="I153">
        <v>7039</v>
      </c>
      <c r="J153" t="s">
        <v>764</v>
      </c>
      <c r="L153">
        <v>7040</v>
      </c>
      <c r="M153" s="1">
        <v>45686</v>
      </c>
      <c r="N153" t="s">
        <v>36</v>
      </c>
      <c r="O153" t="s">
        <v>258</v>
      </c>
      <c r="P153" t="s">
        <v>580</v>
      </c>
      <c r="Q153" t="s">
        <v>32</v>
      </c>
      <c r="R153" t="s">
        <v>241</v>
      </c>
      <c r="S153" s="1">
        <v>45658</v>
      </c>
      <c r="T153" t="s">
        <v>42</v>
      </c>
      <c r="U153" s="1">
        <v>42370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1</v>
      </c>
      <c r="BL153" t="s">
        <v>765</v>
      </c>
      <c r="BM153" t="s">
        <v>249</v>
      </c>
      <c r="BN153" t="s">
        <v>260</v>
      </c>
      <c r="BQ153" t="s">
        <v>582</v>
      </c>
      <c r="BR153" t="s">
        <v>236</v>
      </c>
      <c r="BS153">
        <v>28792</v>
      </c>
      <c r="BT153">
        <v>0</v>
      </c>
      <c r="BU153">
        <v>0</v>
      </c>
      <c r="BV153">
        <v>0</v>
      </c>
      <c r="BW153">
        <v>0</v>
      </c>
      <c r="BX153">
        <v>0</v>
      </c>
      <c r="BY153">
        <v>40</v>
      </c>
      <c r="BZ153">
        <v>0</v>
      </c>
      <c r="CA153">
        <v>0</v>
      </c>
      <c r="CB153">
        <v>0</v>
      </c>
      <c r="CC153">
        <v>0</v>
      </c>
      <c r="CD153">
        <v>0</v>
      </c>
      <c r="CE153">
        <v>40</v>
      </c>
      <c r="CF153">
        <v>0</v>
      </c>
      <c r="CI153">
        <v>0</v>
      </c>
      <c r="CJ153">
        <v>20</v>
      </c>
      <c r="CK153">
        <v>40</v>
      </c>
      <c r="CL153" s="1">
        <v>45821</v>
      </c>
      <c r="CO153" t="s">
        <v>33</v>
      </c>
      <c r="CQ153">
        <v>2</v>
      </c>
    </row>
    <row r="154" spans="1:95" hidden="1" x14ac:dyDescent="0.35">
      <c r="A154">
        <f>_xlfn.XLOOKUP(Table1[[#This Row],[HMIS Project ID]],'Quick HIC'!G:G,'Quick HIC'!D:D,"",0)</f>
        <v>0</v>
      </c>
      <c r="B154">
        <v>123</v>
      </c>
      <c r="C154" t="s">
        <v>236</v>
      </c>
      <c r="D154" t="s">
        <v>41</v>
      </c>
      <c r="E154" t="s">
        <v>333</v>
      </c>
      <c r="F154" t="s">
        <v>238</v>
      </c>
      <c r="G154">
        <v>2025</v>
      </c>
      <c r="H154" t="s">
        <v>766</v>
      </c>
      <c r="I154">
        <v>7054</v>
      </c>
      <c r="J154" t="s">
        <v>767</v>
      </c>
      <c r="L154">
        <v>7055</v>
      </c>
      <c r="M154" s="1">
        <v>45686</v>
      </c>
      <c r="N154" t="s">
        <v>36</v>
      </c>
      <c r="O154" t="s">
        <v>258</v>
      </c>
      <c r="P154" t="s">
        <v>610</v>
      </c>
      <c r="Q154" t="s">
        <v>34</v>
      </c>
      <c r="R154" t="s">
        <v>241</v>
      </c>
      <c r="S154" s="1">
        <v>45324</v>
      </c>
      <c r="T154" t="s">
        <v>24</v>
      </c>
      <c r="U154" s="1">
        <v>40179</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1</v>
      </c>
      <c r="BL154" t="s">
        <v>768</v>
      </c>
      <c r="BM154" t="s">
        <v>249</v>
      </c>
      <c r="BN154">
        <v>0</v>
      </c>
      <c r="BO154" t="s">
        <v>769</v>
      </c>
      <c r="BQ154" t="s">
        <v>613</v>
      </c>
      <c r="BR154" t="s">
        <v>236</v>
      </c>
      <c r="BS154">
        <v>28786</v>
      </c>
      <c r="BT154">
        <v>38</v>
      </c>
      <c r="BU154">
        <v>10</v>
      </c>
      <c r="BV154">
        <v>0</v>
      </c>
      <c r="BW154">
        <v>0</v>
      </c>
      <c r="BX154">
        <v>0</v>
      </c>
      <c r="BY154">
        <v>0</v>
      </c>
      <c r="BZ154">
        <v>0</v>
      </c>
      <c r="CA154">
        <v>0</v>
      </c>
      <c r="CB154">
        <v>0</v>
      </c>
      <c r="CC154">
        <v>0</v>
      </c>
      <c r="CD154">
        <v>0</v>
      </c>
      <c r="CE154">
        <v>38</v>
      </c>
      <c r="CF154">
        <v>0</v>
      </c>
      <c r="CI154">
        <v>0</v>
      </c>
      <c r="CJ154">
        <v>5</v>
      </c>
      <c r="CK154">
        <v>38</v>
      </c>
      <c r="CL154" s="1">
        <v>45821</v>
      </c>
      <c r="CO154" t="s">
        <v>33</v>
      </c>
      <c r="CQ154">
        <v>2</v>
      </c>
    </row>
    <row r="155" spans="1:95" hidden="1" x14ac:dyDescent="0.35">
      <c r="A155">
        <f>_xlfn.XLOOKUP(Table1[[#This Row],[HMIS Project ID]],'Quick HIC'!G:G,'Quick HIC'!D:D,"",0)</f>
        <v>0</v>
      </c>
      <c r="B155">
        <v>124</v>
      </c>
      <c r="C155" t="s">
        <v>236</v>
      </c>
      <c r="D155" t="s">
        <v>41</v>
      </c>
      <c r="E155" t="s">
        <v>333</v>
      </c>
      <c r="F155" t="s">
        <v>238</v>
      </c>
      <c r="G155">
        <v>2025</v>
      </c>
      <c r="H155" t="s">
        <v>770</v>
      </c>
      <c r="I155">
        <v>7067</v>
      </c>
      <c r="J155" t="s">
        <v>771</v>
      </c>
      <c r="L155">
        <v>7068</v>
      </c>
      <c r="M155" s="1">
        <v>45686</v>
      </c>
      <c r="N155" t="s">
        <v>39</v>
      </c>
      <c r="P155" t="s">
        <v>471</v>
      </c>
      <c r="Q155" t="s">
        <v>34</v>
      </c>
      <c r="R155" t="s">
        <v>241</v>
      </c>
      <c r="S155" s="1">
        <v>45686</v>
      </c>
      <c r="T155" t="s">
        <v>24</v>
      </c>
      <c r="U155" s="1">
        <v>42644</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1</v>
      </c>
      <c r="BL155" t="s">
        <v>288</v>
      </c>
      <c r="BM155" t="s">
        <v>252</v>
      </c>
      <c r="BN155">
        <v>0</v>
      </c>
      <c r="BO155" t="s">
        <v>772</v>
      </c>
      <c r="BQ155" t="s">
        <v>426</v>
      </c>
      <c r="BR155" t="s">
        <v>236</v>
      </c>
      <c r="BS155">
        <v>28546</v>
      </c>
      <c r="BT155">
        <v>8</v>
      </c>
      <c r="BU155">
        <v>2</v>
      </c>
      <c r="BV155">
        <v>0</v>
      </c>
      <c r="BW155">
        <v>0</v>
      </c>
      <c r="BX155">
        <v>0</v>
      </c>
      <c r="BY155">
        <v>9</v>
      </c>
      <c r="BZ155">
        <v>0</v>
      </c>
      <c r="CA155">
        <v>0</v>
      </c>
      <c r="CB155">
        <v>0</v>
      </c>
      <c r="CC155">
        <v>0</v>
      </c>
      <c r="CD155">
        <v>0</v>
      </c>
      <c r="CE155">
        <v>17</v>
      </c>
      <c r="CF155">
        <v>0</v>
      </c>
      <c r="CI155">
        <v>0</v>
      </c>
      <c r="CJ155">
        <v>17</v>
      </c>
      <c r="CK155">
        <v>17</v>
      </c>
      <c r="CL155" s="1">
        <v>45821</v>
      </c>
      <c r="CO155" t="s">
        <v>33</v>
      </c>
      <c r="CQ155">
        <v>2</v>
      </c>
    </row>
    <row r="156" spans="1:95" x14ac:dyDescent="0.35">
      <c r="A156" t="str">
        <f>_xlfn.XLOOKUP(Table1[[#This Row],[HMIS Project ID]],'Quick HIC'!G:G,'Quick HIC'!D:D,"",0)</f>
        <v>Madison</v>
      </c>
      <c r="B156">
        <v>125</v>
      </c>
      <c r="C156" t="s">
        <v>236</v>
      </c>
      <c r="D156" t="s">
        <v>41</v>
      </c>
      <c r="E156" t="s">
        <v>333</v>
      </c>
      <c r="F156" t="s">
        <v>238</v>
      </c>
      <c r="G156">
        <v>2025</v>
      </c>
      <c r="H156" t="s">
        <v>773</v>
      </c>
      <c r="I156">
        <v>7140</v>
      </c>
      <c r="J156" t="s">
        <v>774</v>
      </c>
      <c r="L156">
        <v>7141</v>
      </c>
      <c r="M156" s="1">
        <v>45686</v>
      </c>
      <c r="N156" t="s">
        <v>38</v>
      </c>
      <c r="P156" t="s">
        <v>461</v>
      </c>
      <c r="Q156" t="s">
        <v>33</v>
      </c>
      <c r="R156" t="s">
        <v>241</v>
      </c>
      <c r="S156" s="1">
        <v>45686</v>
      </c>
      <c r="T156" t="s">
        <v>24</v>
      </c>
      <c r="U156" s="1">
        <v>43495</v>
      </c>
      <c r="W156">
        <v>0</v>
      </c>
      <c r="X156">
        <v>0</v>
      </c>
      <c r="Y156">
        <v>0</v>
      </c>
      <c r="Z156">
        <v>0</v>
      </c>
      <c r="AA156">
        <v>0</v>
      </c>
      <c r="AB156">
        <v>0</v>
      </c>
      <c r="AC156">
        <v>0</v>
      </c>
      <c r="AD156">
        <v>0</v>
      </c>
      <c r="AE156">
        <v>0</v>
      </c>
      <c r="AF156">
        <v>0</v>
      </c>
      <c r="AG156">
        <v>0</v>
      </c>
      <c r="AH156">
        <v>0</v>
      </c>
      <c r="AI156">
        <v>0</v>
      </c>
      <c r="AJ156">
        <v>0</v>
      </c>
      <c r="AK156">
        <v>0</v>
      </c>
      <c r="AL156">
        <v>0</v>
      </c>
      <c r="AM156">
        <v>0</v>
      </c>
      <c r="AN156">
        <v>1</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M156" t="s">
        <v>252</v>
      </c>
      <c r="BN156">
        <v>0</v>
      </c>
      <c r="BS156">
        <v>28753</v>
      </c>
      <c r="BT156">
        <v>0</v>
      </c>
      <c r="BU156">
        <v>0</v>
      </c>
      <c r="BV156">
        <v>0</v>
      </c>
      <c r="BW156">
        <v>0</v>
      </c>
      <c r="BX156">
        <v>0</v>
      </c>
      <c r="BY156">
        <v>1</v>
      </c>
      <c r="BZ156">
        <v>1</v>
      </c>
      <c r="CA156">
        <v>0</v>
      </c>
      <c r="CB156">
        <v>0</v>
      </c>
      <c r="CC156">
        <v>0</v>
      </c>
      <c r="CD156">
        <v>0</v>
      </c>
      <c r="CE156">
        <v>1</v>
      </c>
      <c r="CF156">
        <v>0</v>
      </c>
      <c r="CI156">
        <v>0</v>
      </c>
      <c r="CJ156">
        <v>1</v>
      </c>
      <c r="CK156">
        <v>1</v>
      </c>
      <c r="CL156" s="1">
        <v>45821</v>
      </c>
      <c r="CM156" t="s">
        <v>675</v>
      </c>
      <c r="CN156" t="s">
        <v>407</v>
      </c>
      <c r="CO156" t="s">
        <v>33</v>
      </c>
      <c r="CQ156">
        <v>2</v>
      </c>
    </row>
    <row r="157" spans="1:95" x14ac:dyDescent="0.35">
      <c r="A157" t="str">
        <f>_xlfn.XLOOKUP(Table1[[#This Row],[HMIS Project ID]],'Quick HIC'!G:G,'Quick HIC'!D:D,"",0)</f>
        <v>Rutherford</v>
      </c>
      <c r="B157">
        <v>126</v>
      </c>
      <c r="C157" t="s">
        <v>236</v>
      </c>
      <c r="D157" t="s">
        <v>41</v>
      </c>
      <c r="E157" t="s">
        <v>333</v>
      </c>
      <c r="F157" t="s">
        <v>238</v>
      </c>
      <c r="G157">
        <v>2025</v>
      </c>
      <c r="H157" t="s">
        <v>775</v>
      </c>
      <c r="I157">
        <v>7160</v>
      </c>
      <c r="J157" t="s">
        <v>776</v>
      </c>
      <c r="L157">
        <v>7161</v>
      </c>
      <c r="M157" s="1">
        <v>45686</v>
      </c>
      <c r="N157" t="s">
        <v>38</v>
      </c>
      <c r="P157" t="s">
        <v>777</v>
      </c>
      <c r="Q157" t="s">
        <v>33</v>
      </c>
      <c r="R157" t="s">
        <v>241</v>
      </c>
      <c r="S157" s="1">
        <v>45686</v>
      </c>
      <c r="T157" t="s">
        <v>24</v>
      </c>
      <c r="U157" s="1">
        <v>42760</v>
      </c>
      <c r="W157">
        <v>0</v>
      </c>
      <c r="X157">
        <v>0</v>
      </c>
      <c r="Y157">
        <v>0</v>
      </c>
      <c r="Z157">
        <v>0</v>
      </c>
      <c r="AA157">
        <v>0</v>
      </c>
      <c r="AB157">
        <v>0</v>
      </c>
      <c r="AC157">
        <v>0</v>
      </c>
      <c r="AD157">
        <v>0</v>
      </c>
      <c r="AE157">
        <v>0</v>
      </c>
      <c r="AF157">
        <v>0</v>
      </c>
      <c r="AG157">
        <v>0</v>
      </c>
      <c r="AH157">
        <v>0</v>
      </c>
      <c r="AI157">
        <v>0</v>
      </c>
      <c r="AJ157">
        <v>0</v>
      </c>
      <c r="AK157">
        <v>0</v>
      </c>
      <c r="AL157">
        <v>0</v>
      </c>
      <c r="AM157">
        <v>0</v>
      </c>
      <c r="AN157">
        <v>1</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M157" t="s">
        <v>252</v>
      </c>
      <c r="BN157">
        <v>0</v>
      </c>
      <c r="BR157" t="s">
        <v>236</v>
      </c>
      <c r="BS157">
        <v>28160</v>
      </c>
      <c r="BT157">
        <v>0</v>
      </c>
      <c r="BU157">
        <v>0</v>
      </c>
      <c r="BV157">
        <v>0</v>
      </c>
      <c r="BW157">
        <v>0</v>
      </c>
      <c r="BX157">
        <v>0</v>
      </c>
      <c r="BY157">
        <v>13</v>
      </c>
      <c r="BZ157">
        <v>13</v>
      </c>
      <c r="CA157">
        <v>0</v>
      </c>
      <c r="CB157">
        <v>0</v>
      </c>
      <c r="CC157">
        <v>0</v>
      </c>
      <c r="CD157">
        <v>0</v>
      </c>
      <c r="CE157">
        <v>13</v>
      </c>
      <c r="CF157">
        <v>0</v>
      </c>
      <c r="CI157">
        <v>0</v>
      </c>
      <c r="CJ157">
        <v>10</v>
      </c>
      <c r="CK157">
        <v>13</v>
      </c>
      <c r="CL157" s="1">
        <v>45821</v>
      </c>
      <c r="CM157" t="s">
        <v>675</v>
      </c>
      <c r="CN157" t="s">
        <v>407</v>
      </c>
      <c r="CO157" t="s">
        <v>33</v>
      </c>
      <c r="CQ157">
        <v>2</v>
      </c>
    </row>
    <row r="158" spans="1:95" hidden="1" x14ac:dyDescent="0.35">
      <c r="A158" t="str">
        <f>_xlfn.XLOOKUP(Table1[[#This Row],[HMIS Project ID]],'Quick HIC'!G:G,'Quick HIC'!D:D,"",0)</f>
        <v>Rutherford</v>
      </c>
      <c r="B158">
        <v>127</v>
      </c>
      <c r="C158" t="s">
        <v>236</v>
      </c>
      <c r="D158" t="s">
        <v>41</v>
      </c>
      <c r="E158" t="s">
        <v>333</v>
      </c>
      <c r="F158" t="s">
        <v>238</v>
      </c>
      <c r="G158">
        <v>2025</v>
      </c>
      <c r="H158" t="s">
        <v>778</v>
      </c>
      <c r="I158">
        <v>7182</v>
      </c>
      <c r="J158" t="s">
        <v>779</v>
      </c>
      <c r="L158">
        <v>7183</v>
      </c>
      <c r="M158" s="1">
        <v>45686</v>
      </c>
      <c r="N158" t="s">
        <v>36</v>
      </c>
      <c r="O158" t="s">
        <v>258</v>
      </c>
      <c r="P158" t="s">
        <v>777</v>
      </c>
      <c r="Q158" t="s">
        <v>32</v>
      </c>
      <c r="R158" t="s">
        <v>241</v>
      </c>
      <c r="S158" s="1">
        <v>44951</v>
      </c>
      <c r="T158" t="s">
        <v>42</v>
      </c>
      <c r="U158" s="1">
        <v>42736</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1</v>
      </c>
      <c r="BL158" t="s">
        <v>576</v>
      </c>
      <c r="BM158" t="s">
        <v>249</v>
      </c>
      <c r="BN158" t="s">
        <v>260</v>
      </c>
      <c r="BQ158" t="s">
        <v>780</v>
      </c>
      <c r="BR158" t="s">
        <v>236</v>
      </c>
      <c r="BS158">
        <v>28043</v>
      </c>
      <c r="BT158">
        <v>8</v>
      </c>
      <c r="BU158">
        <v>3</v>
      </c>
      <c r="BV158">
        <v>0</v>
      </c>
      <c r="BW158">
        <v>0</v>
      </c>
      <c r="BX158">
        <v>0</v>
      </c>
      <c r="BY158">
        <v>4</v>
      </c>
      <c r="BZ158">
        <v>0</v>
      </c>
      <c r="CA158">
        <v>0</v>
      </c>
      <c r="CB158">
        <v>0</v>
      </c>
      <c r="CC158">
        <v>0</v>
      </c>
      <c r="CD158">
        <v>0</v>
      </c>
      <c r="CE158">
        <v>12</v>
      </c>
      <c r="CF158">
        <v>0</v>
      </c>
      <c r="CI158">
        <v>0</v>
      </c>
      <c r="CJ158">
        <v>7</v>
      </c>
      <c r="CK158">
        <v>12</v>
      </c>
      <c r="CL158" s="1">
        <v>45821</v>
      </c>
      <c r="CO158" t="s">
        <v>33</v>
      </c>
      <c r="CQ158">
        <v>2</v>
      </c>
    </row>
    <row r="159" spans="1:95" hidden="1" x14ac:dyDescent="0.35">
      <c r="A159">
        <f>_xlfn.XLOOKUP(Table1[[#This Row],[HMIS Project ID]],'Quick HIC'!G:G,'Quick HIC'!D:D,"",0)</f>
        <v>0</v>
      </c>
      <c r="B159">
        <v>128</v>
      </c>
      <c r="C159" t="s">
        <v>236</v>
      </c>
      <c r="D159" t="s">
        <v>41</v>
      </c>
      <c r="E159" t="s">
        <v>333</v>
      </c>
      <c r="F159" t="s">
        <v>238</v>
      </c>
      <c r="G159">
        <v>2025</v>
      </c>
      <c r="H159" t="s">
        <v>378</v>
      </c>
      <c r="I159">
        <v>4721</v>
      </c>
      <c r="J159" t="s">
        <v>781</v>
      </c>
      <c r="L159">
        <v>7224</v>
      </c>
      <c r="M159" s="1">
        <v>45686</v>
      </c>
      <c r="N159" t="s">
        <v>38</v>
      </c>
      <c r="P159" t="s">
        <v>553</v>
      </c>
      <c r="Q159" t="s">
        <v>34</v>
      </c>
      <c r="R159" t="s">
        <v>241</v>
      </c>
      <c r="S159" s="1">
        <v>43859</v>
      </c>
      <c r="T159" t="s">
        <v>24</v>
      </c>
      <c r="U159" s="1">
        <v>42979</v>
      </c>
      <c r="W159">
        <v>0</v>
      </c>
      <c r="X159">
        <v>0</v>
      </c>
      <c r="Y159">
        <v>0</v>
      </c>
      <c r="Z159">
        <v>0</v>
      </c>
      <c r="AA159">
        <v>0</v>
      </c>
      <c r="AB159">
        <v>0</v>
      </c>
      <c r="AC159">
        <v>1</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M159" t="s">
        <v>252</v>
      </c>
      <c r="BN159">
        <v>0</v>
      </c>
      <c r="BO159" t="s">
        <v>472</v>
      </c>
      <c r="BQ159" t="s">
        <v>338</v>
      </c>
      <c r="BR159" t="s">
        <v>236</v>
      </c>
      <c r="BS159">
        <v>27804</v>
      </c>
      <c r="BT159">
        <v>3</v>
      </c>
      <c r="BU159">
        <v>1</v>
      </c>
      <c r="BV159">
        <v>0</v>
      </c>
      <c r="BW159">
        <v>0</v>
      </c>
      <c r="BX159">
        <v>3</v>
      </c>
      <c r="BY159">
        <v>10</v>
      </c>
      <c r="BZ159">
        <v>0</v>
      </c>
      <c r="CA159">
        <v>0</v>
      </c>
      <c r="CB159">
        <v>10</v>
      </c>
      <c r="CC159">
        <v>0</v>
      </c>
      <c r="CD159">
        <v>0</v>
      </c>
      <c r="CE159">
        <v>13</v>
      </c>
      <c r="CF159">
        <v>0</v>
      </c>
      <c r="CI159">
        <v>0</v>
      </c>
      <c r="CJ159">
        <v>13</v>
      </c>
      <c r="CK159">
        <v>13</v>
      </c>
      <c r="CL159" s="1">
        <v>45821</v>
      </c>
      <c r="CO159" t="s">
        <v>33</v>
      </c>
      <c r="CQ159">
        <v>2</v>
      </c>
    </row>
    <row r="160" spans="1:95" hidden="1" x14ac:dyDescent="0.35">
      <c r="A160" t="str">
        <f>_xlfn.XLOOKUP(Table1[[#This Row],[HMIS Project ID]],'Quick HIC'!G:G,'Quick HIC'!D:D,"",0)</f>
        <v>Lee</v>
      </c>
      <c r="B160">
        <v>129</v>
      </c>
      <c r="C160" t="s">
        <v>236</v>
      </c>
      <c r="D160" t="s">
        <v>41</v>
      </c>
      <c r="E160" t="s">
        <v>333</v>
      </c>
      <c r="F160" t="s">
        <v>238</v>
      </c>
      <c r="G160">
        <v>2025</v>
      </c>
      <c r="H160" t="s">
        <v>782</v>
      </c>
      <c r="I160">
        <v>7226</v>
      </c>
      <c r="J160" t="s">
        <v>783</v>
      </c>
      <c r="L160">
        <v>7227</v>
      </c>
      <c r="M160" s="1">
        <v>45686</v>
      </c>
      <c r="N160" t="s">
        <v>36</v>
      </c>
      <c r="O160" t="s">
        <v>258</v>
      </c>
      <c r="P160" t="s">
        <v>536</v>
      </c>
      <c r="Q160" t="s">
        <v>33</v>
      </c>
      <c r="R160" t="s">
        <v>241</v>
      </c>
      <c r="S160" s="1">
        <v>45686</v>
      </c>
      <c r="T160" t="s">
        <v>24</v>
      </c>
      <c r="U160" s="1">
        <v>43040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1</v>
      </c>
      <c r="BL160" t="s">
        <v>784</v>
      </c>
      <c r="BM160" t="s">
        <v>249</v>
      </c>
      <c r="BN160">
        <v>0</v>
      </c>
      <c r="BO160" t="s">
        <v>785</v>
      </c>
      <c r="BQ160" t="s">
        <v>538</v>
      </c>
      <c r="BR160" t="s">
        <v>236</v>
      </c>
      <c r="BS160">
        <v>27330</v>
      </c>
      <c r="BT160">
        <v>0</v>
      </c>
      <c r="BU160">
        <v>0</v>
      </c>
      <c r="BV160">
        <v>0</v>
      </c>
      <c r="BW160">
        <v>0</v>
      </c>
      <c r="BX160">
        <v>0</v>
      </c>
      <c r="BY160">
        <v>0</v>
      </c>
      <c r="BZ160">
        <v>0</v>
      </c>
      <c r="CA160">
        <v>0</v>
      </c>
      <c r="CB160">
        <v>0</v>
      </c>
      <c r="CC160">
        <v>0</v>
      </c>
      <c r="CD160">
        <v>0</v>
      </c>
      <c r="CE160">
        <v>0</v>
      </c>
      <c r="CF160">
        <v>0</v>
      </c>
      <c r="CI160">
        <v>13</v>
      </c>
      <c r="CJ160">
        <v>13</v>
      </c>
      <c r="CK160">
        <v>13</v>
      </c>
      <c r="CL160" s="1">
        <v>45821</v>
      </c>
      <c r="CO160" t="s">
        <v>33</v>
      </c>
      <c r="CQ160">
        <v>2</v>
      </c>
    </row>
    <row r="161" spans="1:95" hidden="1" x14ac:dyDescent="0.35">
      <c r="A161">
        <f>_xlfn.XLOOKUP(Table1[[#This Row],[HMIS Project ID]],'Quick HIC'!G:G,'Quick HIC'!D:D,"",0)</f>
        <v>0</v>
      </c>
      <c r="B161">
        <v>130</v>
      </c>
      <c r="C161" t="s">
        <v>236</v>
      </c>
      <c r="D161" t="s">
        <v>41</v>
      </c>
      <c r="E161" t="s">
        <v>333</v>
      </c>
      <c r="F161" t="s">
        <v>238</v>
      </c>
      <c r="G161">
        <v>2025</v>
      </c>
      <c r="H161" t="s">
        <v>786</v>
      </c>
      <c r="I161">
        <v>7257</v>
      </c>
      <c r="J161" t="s">
        <v>787</v>
      </c>
      <c r="L161">
        <v>7258</v>
      </c>
      <c r="M161" s="1">
        <v>45686</v>
      </c>
      <c r="N161" t="s">
        <v>38</v>
      </c>
      <c r="P161" t="s">
        <v>580</v>
      </c>
      <c r="Q161" t="s">
        <v>34</v>
      </c>
      <c r="R161" t="s">
        <v>241</v>
      </c>
      <c r="S161" s="1">
        <v>45686</v>
      </c>
      <c r="T161" t="s">
        <v>24</v>
      </c>
      <c r="U161" s="1">
        <v>42917</v>
      </c>
      <c r="W161">
        <v>0</v>
      </c>
      <c r="X161">
        <v>0</v>
      </c>
      <c r="Y161">
        <v>0</v>
      </c>
      <c r="Z161">
        <v>0</v>
      </c>
      <c r="AA161">
        <v>0</v>
      </c>
      <c r="AB161">
        <v>0</v>
      </c>
      <c r="AC161">
        <v>1</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M161" t="s">
        <v>252</v>
      </c>
      <c r="BN161">
        <v>0</v>
      </c>
      <c r="BO161" t="s">
        <v>788</v>
      </c>
      <c r="BQ161" t="s">
        <v>582</v>
      </c>
      <c r="BR161" t="s">
        <v>236</v>
      </c>
      <c r="BS161">
        <v>28739</v>
      </c>
      <c r="BT161">
        <v>27</v>
      </c>
      <c r="BU161">
        <v>7</v>
      </c>
      <c r="BV161">
        <v>0</v>
      </c>
      <c r="BW161">
        <v>0</v>
      </c>
      <c r="BX161">
        <v>0</v>
      </c>
      <c r="BY161">
        <v>18</v>
      </c>
      <c r="BZ161">
        <v>0</v>
      </c>
      <c r="CA161">
        <v>0</v>
      </c>
      <c r="CB161">
        <v>0</v>
      </c>
      <c r="CC161">
        <v>0</v>
      </c>
      <c r="CD161">
        <v>0</v>
      </c>
      <c r="CE161">
        <v>45</v>
      </c>
      <c r="CF161">
        <v>0</v>
      </c>
      <c r="CI161">
        <v>0</v>
      </c>
      <c r="CJ161">
        <v>45</v>
      </c>
      <c r="CK161">
        <v>45</v>
      </c>
      <c r="CL161" s="1">
        <v>45821</v>
      </c>
      <c r="CO161" t="s">
        <v>33</v>
      </c>
      <c r="CQ161">
        <v>2</v>
      </c>
    </row>
    <row r="162" spans="1:95" x14ac:dyDescent="0.35">
      <c r="A162" t="str">
        <f>_xlfn.XLOOKUP(Table1[[#This Row],[HMIS Project ID]],'Quick HIC'!G:G,'Quick HIC'!D:D,"",0)</f>
        <v>McDowell</v>
      </c>
      <c r="B162">
        <v>131</v>
      </c>
      <c r="C162" t="s">
        <v>236</v>
      </c>
      <c r="D162" t="s">
        <v>41</v>
      </c>
      <c r="E162" t="s">
        <v>333</v>
      </c>
      <c r="F162" t="s">
        <v>238</v>
      </c>
      <c r="G162">
        <v>2025</v>
      </c>
      <c r="H162" t="s">
        <v>789</v>
      </c>
      <c r="I162">
        <v>7391</v>
      </c>
      <c r="J162" t="s">
        <v>790</v>
      </c>
      <c r="L162">
        <v>7392</v>
      </c>
      <c r="M162" s="1">
        <v>45686</v>
      </c>
      <c r="N162" t="s">
        <v>38</v>
      </c>
      <c r="P162" t="s">
        <v>387</v>
      </c>
      <c r="Q162" t="s">
        <v>33</v>
      </c>
      <c r="R162" t="s">
        <v>241</v>
      </c>
      <c r="S162" s="1">
        <v>45322</v>
      </c>
      <c r="T162" t="s">
        <v>24</v>
      </c>
      <c r="U162" s="1">
        <v>42762</v>
      </c>
      <c r="W162">
        <v>0</v>
      </c>
      <c r="X162">
        <v>0</v>
      </c>
      <c r="Y162">
        <v>0</v>
      </c>
      <c r="Z162">
        <v>0</v>
      </c>
      <c r="AA162">
        <v>0</v>
      </c>
      <c r="AB162">
        <v>0</v>
      </c>
      <c r="AC162">
        <v>0</v>
      </c>
      <c r="AD162">
        <v>0</v>
      </c>
      <c r="AE162">
        <v>0</v>
      </c>
      <c r="AF162">
        <v>0</v>
      </c>
      <c r="AG162">
        <v>0</v>
      </c>
      <c r="AH162">
        <v>0</v>
      </c>
      <c r="AI162">
        <v>0</v>
      </c>
      <c r="AJ162">
        <v>0</v>
      </c>
      <c r="AK162">
        <v>0</v>
      </c>
      <c r="AL162">
        <v>0</v>
      </c>
      <c r="AM162">
        <v>0</v>
      </c>
      <c r="AN162">
        <v>1</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M162" t="s">
        <v>252</v>
      </c>
      <c r="BN162">
        <v>0</v>
      </c>
      <c r="BR162" t="s">
        <v>236</v>
      </c>
      <c r="BS162">
        <v>28752</v>
      </c>
      <c r="BT162">
        <v>0</v>
      </c>
      <c r="BU162">
        <v>0</v>
      </c>
      <c r="BV162">
        <v>0</v>
      </c>
      <c r="BW162">
        <v>0</v>
      </c>
      <c r="BX162">
        <v>0</v>
      </c>
      <c r="BY162">
        <v>5</v>
      </c>
      <c r="BZ162">
        <v>5</v>
      </c>
      <c r="CA162">
        <v>0</v>
      </c>
      <c r="CB162">
        <v>0</v>
      </c>
      <c r="CC162">
        <v>0</v>
      </c>
      <c r="CD162">
        <v>0</v>
      </c>
      <c r="CE162">
        <v>5</v>
      </c>
      <c r="CF162">
        <v>0</v>
      </c>
      <c r="CI162">
        <v>0</v>
      </c>
      <c r="CJ162">
        <v>3</v>
      </c>
      <c r="CK162">
        <v>5</v>
      </c>
      <c r="CL162" s="1">
        <v>45821</v>
      </c>
      <c r="CM162" t="s">
        <v>791</v>
      </c>
      <c r="CN162" t="s">
        <v>407</v>
      </c>
      <c r="CO162" t="s">
        <v>33</v>
      </c>
      <c r="CQ162">
        <v>2</v>
      </c>
    </row>
    <row r="163" spans="1:95" x14ac:dyDescent="0.35">
      <c r="A163" t="str">
        <f>_xlfn.XLOOKUP(Table1[[#This Row],[HMIS Project ID]],'Quick HIC'!G:G,'Quick HIC'!D:D,"",0)</f>
        <v>Haywood</v>
      </c>
      <c r="B163">
        <v>132</v>
      </c>
      <c r="C163" t="s">
        <v>236</v>
      </c>
      <c r="D163" t="s">
        <v>41</v>
      </c>
      <c r="E163" t="s">
        <v>333</v>
      </c>
      <c r="F163" t="s">
        <v>238</v>
      </c>
      <c r="G163">
        <v>2025</v>
      </c>
      <c r="H163" t="s">
        <v>792</v>
      </c>
      <c r="I163">
        <v>7393</v>
      </c>
      <c r="J163" t="s">
        <v>793</v>
      </c>
      <c r="L163">
        <v>7394</v>
      </c>
      <c r="M163" s="1">
        <v>45686</v>
      </c>
      <c r="N163" t="s">
        <v>38</v>
      </c>
      <c r="P163" t="s">
        <v>610</v>
      </c>
      <c r="Q163" t="s">
        <v>33</v>
      </c>
      <c r="R163" t="s">
        <v>241</v>
      </c>
      <c r="S163" s="1">
        <v>45686</v>
      </c>
      <c r="T163" t="s">
        <v>24</v>
      </c>
      <c r="U163" s="1">
        <v>42760</v>
      </c>
      <c r="W163">
        <v>0</v>
      </c>
      <c r="X163">
        <v>0</v>
      </c>
      <c r="Y163">
        <v>0</v>
      </c>
      <c r="Z163">
        <v>0</v>
      </c>
      <c r="AA163">
        <v>0</v>
      </c>
      <c r="AB163">
        <v>0</v>
      </c>
      <c r="AC163">
        <v>0</v>
      </c>
      <c r="AD163">
        <v>0</v>
      </c>
      <c r="AE163">
        <v>0</v>
      </c>
      <c r="AF163">
        <v>0</v>
      </c>
      <c r="AG163">
        <v>0</v>
      </c>
      <c r="AH163">
        <v>0</v>
      </c>
      <c r="AI163">
        <v>0</v>
      </c>
      <c r="AJ163">
        <v>0</v>
      </c>
      <c r="AK163">
        <v>0</v>
      </c>
      <c r="AL163">
        <v>0</v>
      </c>
      <c r="AM163">
        <v>0</v>
      </c>
      <c r="AN163">
        <v>1</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M163" t="s">
        <v>252</v>
      </c>
      <c r="BN163">
        <v>0</v>
      </c>
      <c r="BO163" t="s">
        <v>794</v>
      </c>
      <c r="BQ163" t="s">
        <v>439</v>
      </c>
      <c r="BR163" t="s">
        <v>236</v>
      </c>
      <c r="BS163">
        <v>28786</v>
      </c>
      <c r="BT163">
        <v>0</v>
      </c>
      <c r="BU163">
        <v>0</v>
      </c>
      <c r="BV163">
        <v>0</v>
      </c>
      <c r="BW163">
        <v>0</v>
      </c>
      <c r="BX163">
        <v>0</v>
      </c>
      <c r="BY163">
        <v>1</v>
      </c>
      <c r="BZ163">
        <v>1</v>
      </c>
      <c r="CA163">
        <v>0</v>
      </c>
      <c r="CB163">
        <v>0</v>
      </c>
      <c r="CC163">
        <v>0</v>
      </c>
      <c r="CD163">
        <v>0</v>
      </c>
      <c r="CE163">
        <v>1</v>
      </c>
      <c r="CF163">
        <v>0</v>
      </c>
      <c r="CI163">
        <v>0</v>
      </c>
      <c r="CJ163">
        <v>1</v>
      </c>
      <c r="CK163">
        <v>1</v>
      </c>
      <c r="CL163" s="1">
        <v>45821</v>
      </c>
      <c r="CM163" t="s">
        <v>675</v>
      </c>
      <c r="CN163" t="s">
        <v>407</v>
      </c>
      <c r="CO163" t="s">
        <v>33</v>
      </c>
      <c r="CQ163">
        <v>2</v>
      </c>
    </row>
    <row r="164" spans="1:95" x14ac:dyDescent="0.35">
      <c r="A164" t="str">
        <f>_xlfn.XLOOKUP(Table1[[#This Row],[HMIS Project ID]],'Quick HIC'!G:G,'Quick HIC'!D:D,"",0)</f>
        <v>Henderson</v>
      </c>
      <c r="B164">
        <v>133</v>
      </c>
      <c r="C164" t="s">
        <v>236</v>
      </c>
      <c r="D164" t="s">
        <v>41</v>
      </c>
      <c r="E164" t="s">
        <v>333</v>
      </c>
      <c r="F164" t="s">
        <v>238</v>
      </c>
      <c r="G164">
        <v>2025</v>
      </c>
      <c r="H164" t="s">
        <v>795</v>
      </c>
      <c r="I164">
        <v>7395</v>
      </c>
      <c r="J164" t="s">
        <v>796</v>
      </c>
      <c r="L164">
        <v>7396</v>
      </c>
      <c r="M164" s="1">
        <v>45686</v>
      </c>
      <c r="N164" t="s">
        <v>38</v>
      </c>
      <c r="P164" t="s">
        <v>580</v>
      </c>
      <c r="Q164" t="s">
        <v>33</v>
      </c>
      <c r="R164" t="s">
        <v>241</v>
      </c>
      <c r="S164" s="1">
        <v>45686</v>
      </c>
      <c r="T164" t="s">
        <v>24</v>
      </c>
      <c r="U164" s="1">
        <v>42760</v>
      </c>
      <c r="W164">
        <v>0</v>
      </c>
      <c r="X164">
        <v>0</v>
      </c>
      <c r="Y164">
        <v>0</v>
      </c>
      <c r="Z164">
        <v>0</v>
      </c>
      <c r="AA164">
        <v>0</v>
      </c>
      <c r="AB164">
        <v>0</v>
      </c>
      <c r="AC164">
        <v>0</v>
      </c>
      <c r="AD164">
        <v>0</v>
      </c>
      <c r="AE164">
        <v>0</v>
      </c>
      <c r="AF164">
        <v>0</v>
      </c>
      <c r="AG164">
        <v>0</v>
      </c>
      <c r="AH164">
        <v>0</v>
      </c>
      <c r="AI164">
        <v>0</v>
      </c>
      <c r="AJ164">
        <v>0</v>
      </c>
      <c r="AK164">
        <v>0</v>
      </c>
      <c r="AL164">
        <v>0</v>
      </c>
      <c r="AM164">
        <v>0</v>
      </c>
      <c r="AN164">
        <v>1</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M164" t="s">
        <v>252</v>
      </c>
      <c r="BN164">
        <v>0</v>
      </c>
      <c r="BO164" t="s">
        <v>794</v>
      </c>
      <c r="BQ164" t="s">
        <v>439</v>
      </c>
      <c r="BR164" t="s">
        <v>236</v>
      </c>
      <c r="BS164">
        <v>28792</v>
      </c>
      <c r="BT164">
        <v>0</v>
      </c>
      <c r="BU164">
        <v>0</v>
      </c>
      <c r="BV164">
        <v>0</v>
      </c>
      <c r="BW164">
        <v>0</v>
      </c>
      <c r="BX164">
        <v>0</v>
      </c>
      <c r="BY164">
        <v>13</v>
      </c>
      <c r="BZ164">
        <v>13</v>
      </c>
      <c r="CA164">
        <v>0</v>
      </c>
      <c r="CB164">
        <v>0</v>
      </c>
      <c r="CC164">
        <v>0</v>
      </c>
      <c r="CD164">
        <v>0</v>
      </c>
      <c r="CE164">
        <v>13</v>
      </c>
      <c r="CF164">
        <v>0</v>
      </c>
      <c r="CI164">
        <v>0</v>
      </c>
      <c r="CJ164">
        <v>13</v>
      </c>
      <c r="CK164">
        <v>13</v>
      </c>
      <c r="CL164" s="1">
        <v>45821</v>
      </c>
      <c r="CM164" t="s">
        <v>675</v>
      </c>
      <c r="CN164" t="s">
        <v>407</v>
      </c>
      <c r="CO164" t="s">
        <v>33</v>
      </c>
      <c r="CQ164">
        <v>2</v>
      </c>
    </row>
    <row r="165" spans="1:95" hidden="1" x14ac:dyDescent="0.35">
      <c r="A165">
        <f>_xlfn.XLOOKUP(Table1[[#This Row],[HMIS Project ID]],'Quick HIC'!G:G,'Quick HIC'!D:D,"",0)</f>
        <v>0</v>
      </c>
      <c r="B165">
        <v>134</v>
      </c>
      <c r="C165" t="s">
        <v>236</v>
      </c>
      <c r="D165" t="s">
        <v>41</v>
      </c>
      <c r="E165" t="s">
        <v>333</v>
      </c>
      <c r="F165" t="s">
        <v>238</v>
      </c>
      <c r="G165">
        <v>2025</v>
      </c>
      <c r="H165" t="s">
        <v>408</v>
      </c>
      <c r="I165">
        <v>1578</v>
      </c>
      <c r="J165" t="s">
        <v>797</v>
      </c>
      <c r="L165">
        <v>7430</v>
      </c>
      <c r="M165" s="1">
        <v>45686</v>
      </c>
      <c r="N165" t="s">
        <v>38</v>
      </c>
      <c r="P165" t="s">
        <v>521</v>
      </c>
      <c r="Q165" t="s">
        <v>34</v>
      </c>
      <c r="R165" t="s">
        <v>241</v>
      </c>
      <c r="S165" s="1">
        <v>45686</v>
      </c>
      <c r="T165" t="s">
        <v>24</v>
      </c>
      <c r="U165" s="1">
        <v>43160</v>
      </c>
      <c r="W165">
        <v>0</v>
      </c>
      <c r="X165">
        <v>0</v>
      </c>
      <c r="Y165">
        <v>0</v>
      </c>
      <c r="Z165">
        <v>0</v>
      </c>
      <c r="AA165">
        <v>0</v>
      </c>
      <c r="AB165">
        <v>0</v>
      </c>
      <c r="AC165">
        <v>1</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M165" t="s">
        <v>252</v>
      </c>
      <c r="BN165">
        <v>0</v>
      </c>
      <c r="BO165" t="s">
        <v>411</v>
      </c>
      <c r="BQ165" t="s">
        <v>412</v>
      </c>
      <c r="BR165" t="s">
        <v>236</v>
      </c>
      <c r="BS165">
        <v>28358</v>
      </c>
      <c r="BT165">
        <v>7</v>
      </c>
      <c r="BU165">
        <v>3</v>
      </c>
      <c r="BV165">
        <v>0</v>
      </c>
      <c r="BW165">
        <v>0</v>
      </c>
      <c r="BX165">
        <v>7</v>
      </c>
      <c r="BY165">
        <v>9</v>
      </c>
      <c r="BZ165">
        <v>0</v>
      </c>
      <c r="CA165">
        <v>0</v>
      </c>
      <c r="CB165">
        <v>9</v>
      </c>
      <c r="CC165">
        <v>0</v>
      </c>
      <c r="CD165">
        <v>0</v>
      </c>
      <c r="CE165">
        <v>16</v>
      </c>
      <c r="CF165">
        <v>0</v>
      </c>
      <c r="CI165">
        <v>0</v>
      </c>
      <c r="CJ165">
        <v>16</v>
      </c>
      <c r="CK165">
        <v>16</v>
      </c>
      <c r="CL165" s="1">
        <v>45821</v>
      </c>
      <c r="CN165" t="s">
        <v>413</v>
      </c>
      <c r="CO165" t="s">
        <v>33</v>
      </c>
      <c r="CQ165">
        <v>2</v>
      </c>
    </row>
    <row r="166" spans="1:95" hidden="1" x14ac:dyDescent="0.35">
      <c r="A166">
        <f>_xlfn.XLOOKUP(Table1[[#This Row],[HMIS Project ID]],'Quick HIC'!G:G,'Quick HIC'!D:D,"",0)</f>
        <v>0</v>
      </c>
      <c r="B166">
        <v>135</v>
      </c>
      <c r="C166" t="s">
        <v>236</v>
      </c>
      <c r="D166" t="s">
        <v>41</v>
      </c>
      <c r="E166" t="s">
        <v>333</v>
      </c>
      <c r="F166" t="s">
        <v>238</v>
      </c>
      <c r="G166">
        <v>2025</v>
      </c>
      <c r="H166" t="s">
        <v>427</v>
      </c>
      <c r="I166">
        <v>539</v>
      </c>
      <c r="J166" t="s">
        <v>798</v>
      </c>
      <c r="L166">
        <v>7464</v>
      </c>
      <c r="M166" s="1">
        <v>45686</v>
      </c>
      <c r="N166" t="s">
        <v>36</v>
      </c>
      <c r="O166" t="s">
        <v>258</v>
      </c>
      <c r="P166" t="s">
        <v>341</v>
      </c>
      <c r="Q166" t="s">
        <v>34</v>
      </c>
      <c r="R166" t="s">
        <v>241</v>
      </c>
      <c r="S166" s="1">
        <v>45686</v>
      </c>
      <c r="T166" t="s">
        <v>24</v>
      </c>
      <c r="U166" s="1">
        <v>43709</v>
      </c>
      <c r="W166">
        <v>1</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1</v>
      </c>
      <c r="BM166" t="s">
        <v>249</v>
      </c>
      <c r="BN166">
        <v>0</v>
      </c>
      <c r="BO166" t="s">
        <v>429</v>
      </c>
      <c r="BQ166" t="s">
        <v>113</v>
      </c>
      <c r="BR166" t="s">
        <v>236</v>
      </c>
      <c r="BS166">
        <v>27893</v>
      </c>
      <c r="BT166">
        <v>4</v>
      </c>
      <c r="BU166">
        <v>1</v>
      </c>
      <c r="BV166">
        <v>0</v>
      </c>
      <c r="BW166">
        <v>0</v>
      </c>
      <c r="BX166">
        <v>0</v>
      </c>
      <c r="BY166">
        <v>6</v>
      </c>
      <c r="BZ166">
        <v>0</v>
      </c>
      <c r="CA166">
        <v>0</v>
      </c>
      <c r="CB166">
        <v>0</v>
      </c>
      <c r="CC166">
        <v>0</v>
      </c>
      <c r="CD166">
        <v>0</v>
      </c>
      <c r="CE166">
        <v>10</v>
      </c>
      <c r="CF166">
        <v>0</v>
      </c>
      <c r="CI166">
        <v>0</v>
      </c>
      <c r="CJ166">
        <v>4</v>
      </c>
      <c r="CK166">
        <v>10</v>
      </c>
      <c r="CL166" s="1">
        <v>45821</v>
      </c>
      <c r="CO166" t="s">
        <v>33</v>
      </c>
      <c r="CQ166">
        <v>2</v>
      </c>
    </row>
    <row r="167" spans="1:95" hidden="1" x14ac:dyDescent="0.35">
      <c r="A167">
        <f>_xlfn.XLOOKUP(Table1[[#This Row],[HMIS Project ID]],'Quick HIC'!G:G,'Quick HIC'!D:D,"",0)</f>
        <v>0</v>
      </c>
      <c r="B167">
        <v>136</v>
      </c>
      <c r="C167" t="s">
        <v>236</v>
      </c>
      <c r="D167" t="s">
        <v>41</v>
      </c>
      <c r="E167" t="s">
        <v>333</v>
      </c>
      <c r="F167" t="s">
        <v>238</v>
      </c>
      <c r="G167">
        <v>2025</v>
      </c>
      <c r="H167" t="s">
        <v>799</v>
      </c>
      <c r="I167">
        <v>7488</v>
      </c>
      <c r="J167" t="s">
        <v>800</v>
      </c>
      <c r="L167">
        <v>7622</v>
      </c>
      <c r="M167" s="1">
        <v>45686</v>
      </c>
      <c r="N167" t="s">
        <v>38</v>
      </c>
      <c r="P167" t="s">
        <v>696</v>
      </c>
      <c r="Q167" t="s">
        <v>34</v>
      </c>
      <c r="R167" t="s">
        <v>241</v>
      </c>
      <c r="S167" s="1">
        <v>45686</v>
      </c>
      <c r="T167" t="s">
        <v>24</v>
      </c>
      <c r="U167" s="1">
        <v>43160</v>
      </c>
      <c r="V167" s="1">
        <v>45807</v>
      </c>
      <c r="W167">
        <v>0</v>
      </c>
      <c r="X167">
        <v>0</v>
      </c>
      <c r="Y167">
        <v>0</v>
      </c>
      <c r="Z167">
        <v>0</v>
      </c>
      <c r="AA167">
        <v>0</v>
      </c>
      <c r="AB167">
        <v>0</v>
      </c>
      <c r="AC167">
        <v>1</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M167" t="s">
        <v>252</v>
      </c>
      <c r="BN167">
        <v>0</v>
      </c>
      <c r="BO167" t="s">
        <v>801</v>
      </c>
      <c r="BQ167" t="s">
        <v>802</v>
      </c>
      <c r="BR167" t="s">
        <v>236</v>
      </c>
      <c r="BS167">
        <v>27536</v>
      </c>
      <c r="BT167">
        <v>110</v>
      </c>
      <c r="BU167">
        <v>31</v>
      </c>
      <c r="BV167">
        <v>0</v>
      </c>
      <c r="BW167">
        <v>0</v>
      </c>
      <c r="BX167">
        <v>110</v>
      </c>
      <c r="BY167">
        <v>88</v>
      </c>
      <c r="BZ167">
        <v>0</v>
      </c>
      <c r="CA167">
        <v>0</v>
      </c>
      <c r="CB167">
        <v>88</v>
      </c>
      <c r="CC167">
        <v>0</v>
      </c>
      <c r="CD167">
        <v>0</v>
      </c>
      <c r="CE167">
        <v>198</v>
      </c>
      <c r="CF167">
        <v>0</v>
      </c>
      <c r="CI167">
        <v>0</v>
      </c>
      <c r="CJ167">
        <v>198</v>
      </c>
      <c r="CK167">
        <v>198</v>
      </c>
      <c r="CL167" s="1">
        <v>45821</v>
      </c>
      <c r="CO167" t="s">
        <v>33</v>
      </c>
      <c r="CQ167">
        <v>2</v>
      </c>
    </row>
    <row r="168" spans="1:95" hidden="1" x14ac:dyDescent="0.35">
      <c r="A168">
        <f>_xlfn.XLOOKUP(Table1[[#This Row],[HMIS Project ID]],'Quick HIC'!G:G,'Quick HIC'!D:D,"",0)</f>
        <v>0</v>
      </c>
      <c r="B168">
        <v>137</v>
      </c>
      <c r="C168" t="s">
        <v>236</v>
      </c>
      <c r="D168" t="s">
        <v>41</v>
      </c>
      <c r="E168" t="s">
        <v>333</v>
      </c>
      <c r="F168" t="s">
        <v>238</v>
      </c>
      <c r="G168">
        <v>2025</v>
      </c>
      <c r="H168" t="s">
        <v>368</v>
      </c>
      <c r="I168">
        <v>1288</v>
      </c>
      <c r="J168" t="s">
        <v>803</v>
      </c>
      <c r="L168">
        <v>7664</v>
      </c>
      <c r="M168" s="1">
        <v>45686</v>
      </c>
      <c r="N168" t="s">
        <v>39</v>
      </c>
      <c r="P168" t="s">
        <v>370</v>
      </c>
      <c r="Q168" t="s">
        <v>34</v>
      </c>
      <c r="R168" t="s">
        <v>241</v>
      </c>
      <c r="S168" s="1">
        <v>45686</v>
      </c>
      <c r="T168" t="s">
        <v>24</v>
      </c>
      <c r="U168" s="1">
        <v>43800</v>
      </c>
      <c r="W168">
        <v>0</v>
      </c>
      <c r="X168">
        <v>0</v>
      </c>
      <c r="Y168">
        <v>0</v>
      </c>
      <c r="Z168">
        <v>0</v>
      </c>
      <c r="AA168">
        <v>0</v>
      </c>
      <c r="AB168">
        <v>0</v>
      </c>
      <c r="AC168">
        <v>0</v>
      </c>
      <c r="AD168">
        <v>1</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M168" t="s">
        <v>252</v>
      </c>
      <c r="BN168">
        <v>0</v>
      </c>
      <c r="BO168" t="s">
        <v>371</v>
      </c>
      <c r="BQ168" t="s">
        <v>372</v>
      </c>
      <c r="BR168" t="s">
        <v>236</v>
      </c>
      <c r="BS168">
        <v>28112</v>
      </c>
      <c r="BT168">
        <v>16</v>
      </c>
      <c r="BU168">
        <v>3</v>
      </c>
      <c r="BV168">
        <v>0</v>
      </c>
      <c r="BW168">
        <v>0</v>
      </c>
      <c r="BX168">
        <v>0</v>
      </c>
      <c r="BY168">
        <v>19</v>
      </c>
      <c r="BZ168">
        <v>0</v>
      </c>
      <c r="CA168">
        <v>0</v>
      </c>
      <c r="CB168">
        <v>0</v>
      </c>
      <c r="CC168">
        <v>0</v>
      </c>
      <c r="CD168">
        <v>0</v>
      </c>
      <c r="CE168">
        <v>35</v>
      </c>
      <c r="CF168">
        <v>0</v>
      </c>
      <c r="CI168">
        <v>0</v>
      </c>
      <c r="CJ168">
        <v>35</v>
      </c>
      <c r="CK168">
        <v>35</v>
      </c>
      <c r="CL168" s="1">
        <v>45821</v>
      </c>
      <c r="CO168" t="s">
        <v>33</v>
      </c>
      <c r="CQ168">
        <v>2</v>
      </c>
    </row>
    <row r="169" spans="1:95" hidden="1" x14ac:dyDescent="0.35">
      <c r="A169">
        <f>_xlfn.XLOOKUP(Table1[[#This Row],[HMIS Project ID]],'Quick HIC'!G:G,'Quick HIC'!D:D,"",0)</f>
        <v>0</v>
      </c>
      <c r="B169">
        <v>138</v>
      </c>
      <c r="C169" t="s">
        <v>236</v>
      </c>
      <c r="D169" t="s">
        <v>41</v>
      </c>
      <c r="E169" t="s">
        <v>333</v>
      </c>
      <c r="F169" t="s">
        <v>238</v>
      </c>
      <c r="G169">
        <v>2025</v>
      </c>
      <c r="H169" t="s">
        <v>804</v>
      </c>
      <c r="I169">
        <v>7659</v>
      </c>
      <c r="J169" t="s">
        <v>805</v>
      </c>
      <c r="L169">
        <v>7665</v>
      </c>
      <c r="M169" s="1">
        <v>45686</v>
      </c>
      <c r="N169" t="s">
        <v>39</v>
      </c>
      <c r="P169" t="s">
        <v>806</v>
      </c>
      <c r="Q169" t="s">
        <v>34</v>
      </c>
      <c r="R169" t="s">
        <v>241</v>
      </c>
      <c r="S169" s="1">
        <v>45474</v>
      </c>
      <c r="T169" t="s">
        <v>24</v>
      </c>
      <c r="U169" s="1">
        <v>43374</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1</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M169" t="s">
        <v>252</v>
      </c>
      <c r="BN169">
        <v>0</v>
      </c>
      <c r="BO169" t="s">
        <v>807</v>
      </c>
      <c r="BQ169" t="s">
        <v>808</v>
      </c>
      <c r="BR169" t="s">
        <v>809</v>
      </c>
      <c r="BS169">
        <v>28358</v>
      </c>
      <c r="BT169">
        <v>0</v>
      </c>
      <c r="BU169">
        <v>0</v>
      </c>
      <c r="BV169">
        <v>0</v>
      </c>
      <c r="BW169">
        <v>0</v>
      </c>
      <c r="BX169">
        <v>0</v>
      </c>
      <c r="BY169">
        <v>5</v>
      </c>
      <c r="BZ169">
        <v>5</v>
      </c>
      <c r="CA169">
        <v>0</v>
      </c>
      <c r="CB169">
        <v>0</v>
      </c>
      <c r="CC169">
        <v>0</v>
      </c>
      <c r="CD169">
        <v>0</v>
      </c>
      <c r="CE169">
        <v>5</v>
      </c>
      <c r="CF169">
        <v>0</v>
      </c>
      <c r="CI169">
        <v>0</v>
      </c>
      <c r="CJ169">
        <v>5</v>
      </c>
      <c r="CK169">
        <v>5</v>
      </c>
      <c r="CL169" s="1">
        <v>45821</v>
      </c>
      <c r="CO169" t="s">
        <v>33</v>
      </c>
      <c r="CQ169">
        <v>2</v>
      </c>
    </row>
    <row r="170" spans="1:95" hidden="1" x14ac:dyDescent="0.35">
      <c r="A170">
        <f>_xlfn.XLOOKUP(Table1[[#This Row],[HMIS Project ID]],'Quick HIC'!G:G,'Quick HIC'!D:D,"",0)</f>
        <v>0</v>
      </c>
      <c r="B170">
        <v>139</v>
      </c>
      <c r="C170" t="s">
        <v>236</v>
      </c>
      <c r="D170" t="s">
        <v>41</v>
      </c>
      <c r="E170" t="s">
        <v>333</v>
      </c>
      <c r="F170" t="s">
        <v>238</v>
      </c>
      <c r="G170">
        <v>2025</v>
      </c>
      <c r="H170" t="s">
        <v>368</v>
      </c>
      <c r="I170">
        <v>1288</v>
      </c>
      <c r="J170" t="s">
        <v>810</v>
      </c>
      <c r="L170">
        <v>20011</v>
      </c>
      <c r="M170" s="1">
        <v>45686</v>
      </c>
      <c r="N170" t="s">
        <v>36</v>
      </c>
      <c r="O170" t="s">
        <v>258</v>
      </c>
      <c r="P170" t="s">
        <v>370</v>
      </c>
      <c r="Q170" t="s">
        <v>34</v>
      </c>
      <c r="R170" t="s">
        <v>241</v>
      </c>
      <c r="S170" s="1">
        <v>44951</v>
      </c>
      <c r="T170" t="s">
        <v>24</v>
      </c>
      <c r="U170" s="1">
        <v>43634</v>
      </c>
      <c r="W170">
        <v>1</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M170" t="s">
        <v>249</v>
      </c>
      <c r="BN170">
        <v>0</v>
      </c>
      <c r="BO170" t="s">
        <v>371</v>
      </c>
      <c r="BQ170" t="s">
        <v>372</v>
      </c>
      <c r="BR170" t="s">
        <v>236</v>
      </c>
      <c r="BS170">
        <v>28110</v>
      </c>
      <c r="BT170">
        <v>28</v>
      </c>
      <c r="BU170">
        <v>7</v>
      </c>
      <c r="BV170">
        <v>0</v>
      </c>
      <c r="BW170">
        <v>0</v>
      </c>
      <c r="BX170">
        <v>0</v>
      </c>
      <c r="BY170">
        <v>0</v>
      </c>
      <c r="BZ170">
        <v>0</v>
      </c>
      <c r="CA170">
        <v>0</v>
      </c>
      <c r="CB170">
        <v>0</v>
      </c>
      <c r="CC170">
        <v>0</v>
      </c>
      <c r="CD170">
        <v>0</v>
      </c>
      <c r="CE170">
        <v>28</v>
      </c>
      <c r="CF170">
        <v>0</v>
      </c>
      <c r="CI170">
        <v>0</v>
      </c>
      <c r="CJ170">
        <v>23</v>
      </c>
      <c r="CK170">
        <v>28</v>
      </c>
      <c r="CL170" s="1">
        <v>45821</v>
      </c>
      <c r="CO170" t="s">
        <v>33</v>
      </c>
      <c r="CQ170">
        <v>2</v>
      </c>
    </row>
    <row r="171" spans="1:95" hidden="1" x14ac:dyDescent="0.35">
      <c r="A171">
        <f>_xlfn.XLOOKUP(Table1[[#This Row],[HMIS Project ID]],'Quick HIC'!G:G,'Quick HIC'!D:D,"",0)</f>
        <v>0</v>
      </c>
      <c r="B171">
        <v>140</v>
      </c>
      <c r="C171" t="s">
        <v>236</v>
      </c>
      <c r="D171" t="s">
        <v>41</v>
      </c>
      <c r="E171" t="s">
        <v>333</v>
      </c>
      <c r="F171" t="s">
        <v>238</v>
      </c>
      <c r="G171">
        <v>2025</v>
      </c>
      <c r="H171" t="s">
        <v>811</v>
      </c>
      <c r="I171">
        <v>20019</v>
      </c>
      <c r="J171" t="s">
        <v>812</v>
      </c>
      <c r="L171">
        <v>20020</v>
      </c>
      <c r="M171" s="1">
        <v>45686</v>
      </c>
      <c r="N171" t="s">
        <v>36</v>
      </c>
      <c r="O171" t="s">
        <v>258</v>
      </c>
      <c r="P171" t="s">
        <v>419</v>
      </c>
      <c r="Q171" t="s">
        <v>34</v>
      </c>
      <c r="R171" t="s">
        <v>241</v>
      </c>
      <c r="S171" s="1">
        <v>45686</v>
      </c>
      <c r="T171" t="s">
        <v>24</v>
      </c>
      <c r="U171" s="1">
        <v>43487</v>
      </c>
      <c r="W171">
        <v>1</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1</v>
      </c>
      <c r="BM171" t="s">
        <v>249</v>
      </c>
      <c r="BN171">
        <v>0</v>
      </c>
      <c r="BO171" t="s">
        <v>813</v>
      </c>
      <c r="BQ171" t="s">
        <v>421</v>
      </c>
      <c r="BR171" t="s">
        <v>236</v>
      </c>
      <c r="BS171">
        <v>27889</v>
      </c>
      <c r="BT171">
        <v>5</v>
      </c>
      <c r="BU171">
        <v>2</v>
      </c>
      <c r="BV171">
        <v>0</v>
      </c>
      <c r="BW171">
        <v>0</v>
      </c>
      <c r="BX171">
        <v>0</v>
      </c>
      <c r="BY171">
        <v>4</v>
      </c>
      <c r="BZ171">
        <v>0</v>
      </c>
      <c r="CA171">
        <v>0</v>
      </c>
      <c r="CB171">
        <v>0</v>
      </c>
      <c r="CC171">
        <v>0</v>
      </c>
      <c r="CD171">
        <v>0</v>
      </c>
      <c r="CE171">
        <v>9</v>
      </c>
      <c r="CF171">
        <v>0</v>
      </c>
      <c r="CI171">
        <v>0</v>
      </c>
      <c r="CJ171">
        <v>9</v>
      </c>
      <c r="CK171">
        <v>9</v>
      </c>
      <c r="CL171" s="1">
        <v>45821</v>
      </c>
      <c r="CO171" t="s">
        <v>33</v>
      </c>
      <c r="CQ171">
        <v>2</v>
      </c>
    </row>
    <row r="172" spans="1:95" hidden="1" x14ac:dyDescent="0.35">
      <c r="A172" t="str">
        <f>_xlfn.XLOOKUP(Table1[[#This Row],[HMIS Project ID]],'Quick HIC'!G:G,'Quick HIC'!D:D,"",0)</f>
        <v>Halifax</v>
      </c>
      <c r="B172">
        <v>141</v>
      </c>
      <c r="C172" t="s">
        <v>236</v>
      </c>
      <c r="D172" t="s">
        <v>41</v>
      </c>
      <c r="E172" t="s">
        <v>333</v>
      </c>
      <c r="F172" t="s">
        <v>238</v>
      </c>
      <c r="G172">
        <v>2025</v>
      </c>
      <c r="H172" t="s">
        <v>681</v>
      </c>
      <c r="I172">
        <v>4795</v>
      </c>
      <c r="J172" t="s">
        <v>814</v>
      </c>
      <c r="L172">
        <v>20021</v>
      </c>
      <c r="M172" s="1">
        <v>45686</v>
      </c>
      <c r="N172" t="s">
        <v>36</v>
      </c>
      <c r="O172" t="s">
        <v>258</v>
      </c>
      <c r="P172" t="s">
        <v>683</v>
      </c>
      <c r="Q172" t="s">
        <v>33</v>
      </c>
      <c r="R172" t="s">
        <v>241</v>
      </c>
      <c r="S172" s="1">
        <v>45686</v>
      </c>
      <c r="T172" t="s">
        <v>24</v>
      </c>
      <c r="U172" s="1">
        <v>43707</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M172" t="s">
        <v>249</v>
      </c>
      <c r="BN172">
        <v>0</v>
      </c>
      <c r="BO172" t="s">
        <v>815</v>
      </c>
      <c r="BQ172" t="s">
        <v>685</v>
      </c>
      <c r="BR172" t="s">
        <v>236</v>
      </c>
      <c r="BS172">
        <v>27870</v>
      </c>
      <c r="BT172">
        <v>0</v>
      </c>
      <c r="BU172">
        <v>0</v>
      </c>
      <c r="BV172">
        <v>0</v>
      </c>
      <c r="BW172">
        <v>0</v>
      </c>
      <c r="BX172">
        <v>0</v>
      </c>
      <c r="BY172">
        <v>4</v>
      </c>
      <c r="BZ172">
        <v>0</v>
      </c>
      <c r="CA172">
        <v>0</v>
      </c>
      <c r="CB172">
        <v>0</v>
      </c>
      <c r="CC172">
        <v>0</v>
      </c>
      <c r="CD172">
        <v>0</v>
      </c>
      <c r="CE172">
        <v>4</v>
      </c>
      <c r="CF172">
        <v>0</v>
      </c>
      <c r="CI172">
        <v>0</v>
      </c>
      <c r="CJ172">
        <v>1</v>
      </c>
      <c r="CK172">
        <v>4</v>
      </c>
      <c r="CL172" s="1">
        <v>45821</v>
      </c>
      <c r="CO172" t="s">
        <v>33</v>
      </c>
      <c r="CQ172">
        <v>2</v>
      </c>
    </row>
    <row r="173" spans="1:95" hidden="1" x14ac:dyDescent="0.35">
      <c r="A173" t="str">
        <f>_xlfn.XLOOKUP(Table1[[#This Row],[HMIS Project ID]],'Quick HIC'!G:G,'Quick HIC'!D:D,"",0)</f>
        <v>Cabarrus</v>
      </c>
      <c r="B173">
        <v>142</v>
      </c>
      <c r="C173" t="s">
        <v>236</v>
      </c>
      <c r="D173" t="s">
        <v>41</v>
      </c>
      <c r="E173" t="s">
        <v>333</v>
      </c>
      <c r="F173" t="s">
        <v>238</v>
      </c>
      <c r="G173">
        <v>2025</v>
      </c>
      <c r="H173" t="s">
        <v>816</v>
      </c>
      <c r="I173">
        <v>20046</v>
      </c>
      <c r="J173" t="s">
        <v>817</v>
      </c>
      <c r="L173">
        <v>20047</v>
      </c>
      <c r="M173" s="1">
        <v>45686</v>
      </c>
      <c r="N173" t="s">
        <v>38</v>
      </c>
      <c r="P173" t="s">
        <v>498</v>
      </c>
      <c r="Q173" t="s">
        <v>33</v>
      </c>
      <c r="R173" t="s">
        <v>241</v>
      </c>
      <c r="S173" s="1">
        <v>45686</v>
      </c>
      <c r="T173" t="s">
        <v>818</v>
      </c>
      <c r="U173" s="1">
        <v>43495</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1</v>
      </c>
      <c r="BD173">
        <v>0</v>
      </c>
      <c r="BE173">
        <v>0</v>
      </c>
      <c r="BF173">
        <v>0</v>
      </c>
      <c r="BG173">
        <v>0</v>
      </c>
      <c r="BH173">
        <v>0</v>
      </c>
      <c r="BI173">
        <v>0</v>
      </c>
      <c r="BJ173">
        <v>0</v>
      </c>
      <c r="BK173">
        <v>0</v>
      </c>
      <c r="BM173" t="s">
        <v>252</v>
      </c>
      <c r="BN173">
        <v>0</v>
      </c>
      <c r="BS173">
        <v>28025</v>
      </c>
      <c r="BT173">
        <v>4</v>
      </c>
      <c r="BU173">
        <v>1</v>
      </c>
      <c r="BV173">
        <v>0</v>
      </c>
      <c r="BW173">
        <v>0</v>
      </c>
      <c r="BX173">
        <v>0</v>
      </c>
      <c r="BY173">
        <v>0</v>
      </c>
      <c r="BZ173">
        <v>0</v>
      </c>
      <c r="CA173">
        <v>0</v>
      </c>
      <c r="CB173">
        <v>0</v>
      </c>
      <c r="CC173">
        <v>0</v>
      </c>
      <c r="CD173">
        <v>0</v>
      </c>
      <c r="CE173">
        <v>4</v>
      </c>
      <c r="CF173">
        <v>0</v>
      </c>
      <c r="CI173">
        <v>0</v>
      </c>
      <c r="CJ173">
        <v>4</v>
      </c>
      <c r="CK173">
        <v>4</v>
      </c>
      <c r="CL173" s="1">
        <v>45821</v>
      </c>
      <c r="CM173" t="s">
        <v>819</v>
      </c>
      <c r="CN173" t="s">
        <v>407</v>
      </c>
      <c r="CO173" t="s">
        <v>33</v>
      </c>
      <c r="CQ173">
        <v>2</v>
      </c>
    </row>
    <row r="174" spans="1:95" x14ac:dyDescent="0.35">
      <c r="A174" t="str">
        <f>_xlfn.XLOOKUP(Table1[[#This Row],[HMIS Project ID]],'Quick HIC'!G:G,'Quick HIC'!D:D,"",0)</f>
        <v>Burke</v>
      </c>
      <c r="B174">
        <v>143</v>
      </c>
      <c r="C174" t="s">
        <v>236</v>
      </c>
      <c r="D174" t="s">
        <v>41</v>
      </c>
      <c r="E174" t="s">
        <v>333</v>
      </c>
      <c r="F174" t="s">
        <v>238</v>
      </c>
      <c r="G174">
        <v>2025</v>
      </c>
      <c r="H174" t="s">
        <v>820</v>
      </c>
      <c r="I174">
        <v>20050</v>
      </c>
      <c r="J174" t="s">
        <v>821</v>
      </c>
      <c r="L174">
        <v>20051</v>
      </c>
      <c r="M174" s="1">
        <v>45686</v>
      </c>
      <c r="N174" t="s">
        <v>38</v>
      </c>
      <c r="P174" t="s">
        <v>593</v>
      </c>
      <c r="Q174" t="s">
        <v>33</v>
      </c>
      <c r="R174" t="s">
        <v>241</v>
      </c>
      <c r="S174" s="1">
        <v>45686</v>
      </c>
      <c r="T174" t="s">
        <v>24</v>
      </c>
      <c r="U174" s="1">
        <v>43495</v>
      </c>
      <c r="W174">
        <v>0</v>
      </c>
      <c r="X174">
        <v>0</v>
      </c>
      <c r="Y174">
        <v>0</v>
      </c>
      <c r="Z174">
        <v>0</v>
      </c>
      <c r="AA174">
        <v>0</v>
      </c>
      <c r="AB174">
        <v>0</v>
      </c>
      <c r="AC174">
        <v>0</v>
      </c>
      <c r="AD174">
        <v>0</v>
      </c>
      <c r="AE174">
        <v>0</v>
      </c>
      <c r="AF174">
        <v>0</v>
      </c>
      <c r="AG174">
        <v>0</v>
      </c>
      <c r="AH174">
        <v>0</v>
      </c>
      <c r="AI174">
        <v>0</v>
      </c>
      <c r="AJ174">
        <v>0</v>
      </c>
      <c r="AK174">
        <v>0</v>
      </c>
      <c r="AL174">
        <v>0</v>
      </c>
      <c r="AM174">
        <v>0</v>
      </c>
      <c r="AN174">
        <v>1</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M174" t="s">
        <v>252</v>
      </c>
      <c r="BN174">
        <v>0</v>
      </c>
      <c r="BR174" t="s">
        <v>236</v>
      </c>
      <c r="BS174">
        <v>28637</v>
      </c>
      <c r="BT174">
        <v>0</v>
      </c>
      <c r="BU174">
        <v>0</v>
      </c>
      <c r="BV174">
        <v>0</v>
      </c>
      <c r="BW174">
        <v>0</v>
      </c>
      <c r="BX174">
        <v>0</v>
      </c>
      <c r="BY174">
        <v>8</v>
      </c>
      <c r="BZ174">
        <v>8</v>
      </c>
      <c r="CA174">
        <v>0</v>
      </c>
      <c r="CB174">
        <v>0</v>
      </c>
      <c r="CC174">
        <v>0</v>
      </c>
      <c r="CD174">
        <v>0</v>
      </c>
      <c r="CE174">
        <v>8</v>
      </c>
      <c r="CF174">
        <v>0</v>
      </c>
      <c r="CI174">
        <v>0</v>
      </c>
      <c r="CJ174">
        <v>7</v>
      </c>
      <c r="CK174">
        <v>8</v>
      </c>
      <c r="CL174" s="1">
        <v>45821</v>
      </c>
      <c r="CM174" t="s">
        <v>675</v>
      </c>
      <c r="CN174" t="s">
        <v>407</v>
      </c>
      <c r="CO174" t="s">
        <v>33</v>
      </c>
      <c r="CQ174">
        <v>2</v>
      </c>
    </row>
    <row r="175" spans="1:95" x14ac:dyDescent="0.35">
      <c r="A175" t="str">
        <f>_xlfn.XLOOKUP(Table1[[#This Row],[HMIS Project ID]],'Quick HIC'!G:G,'Quick HIC'!D:D,"",0)</f>
        <v>Catawba</v>
      </c>
      <c r="B175">
        <v>144</v>
      </c>
      <c r="C175" t="s">
        <v>236</v>
      </c>
      <c r="D175" t="s">
        <v>41</v>
      </c>
      <c r="E175" t="s">
        <v>333</v>
      </c>
      <c r="F175" t="s">
        <v>238</v>
      </c>
      <c r="G175">
        <v>2025</v>
      </c>
      <c r="H175" t="s">
        <v>822</v>
      </c>
      <c r="I175">
        <v>20052</v>
      </c>
      <c r="J175" t="s">
        <v>823</v>
      </c>
      <c r="L175">
        <v>20053</v>
      </c>
      <c r="M175" s="1">
        <v>45686</v>
      </c>
      <c r="N175" t="s">
        <v>38</v>
      </c>
      <c r="P175" t="s">
        <v>467</v>
      </c>
      <c r="Q175" t="s">
        <v>33</v>
      </c>
      <c r="R175" t="s">
        <v>241</v>
      </c>
      <c r="S175" s="1">
        <v>45686</v>
      </c>
      <c r="T175" t="s">
        <v>24</v>
      </c>
      <c r="U175" s="1">
        <v>43495</v>
      </c>
      <c r="W175">
        <v>0</v>
      </c>
      <c r="X175">
        <v>0</v>
      </c>
      <c r="Y175">
        <v>0</v>
      </c>
      <c r="Z175">
        <v>0</v>
      </c>
      <c r="AA175">
        <v>0</v>
      </c>
      <c r="AB175">
        <v>0</v>
      </c>
      <c r="AC175">
        <v>0</v>
      </c>
      <c r="AD175">
        <v>0</v>
      </c>
      <c r="AE175">
        <v>0</v>
      </c>
      <c r="AF175">
        <v>0</v>
      </c>
      <c r="AG175">
        <v>0</v>
      </c>
      <c r="AH175">
        <v>0</v>
      </c>
      <c r="AI175">
        <v>0</v>
      </c>
      <c r="AJ175">
        <v>0</v>
      </c>
      <c r="AK175">
        <v>0</v>
      </c>
      <c r="AL175">
        <v>0</v>
      </c>
      <c r="AM175">
        <v>0</v>
      </c>
      <c r="AN175">
        <v>1</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M175" t="s">
        <v>252</v>
      </c>
      <c r="BN175">
        <v>0</v>
      </c>
      <c r="BR175" t="s">
        <v>236</v>
      </c>
      <c r="BS175">
        <v>28602</v>
      </c>
      <c r="BT175">
        <v>0</v>
      </c>
      <c r="BU175">
        <v>0</v>
      </c>
      <c r="BV175">
        <v>0</v>
      </c>
      <c r="BW175">
        <v>0</v>
      </c>
      <c r="BX175">
        <v>0</v>
      </c>
      <c r="BY175">
        <v>34</v>
      </c>
      <c r="BZ175">
        <v>34</v>
      </c>
      <c r="CA175">
        <v>0</v>
      </c>
      <c r="CB175">
        <v>0</v>
      </c>
      <c r="CC175">
        <v>0</v>
      </c>
      <c r="CD175">
        <v>0</v>
      </c>
      <c r="CE175">
        <v>34</v>
      </c>
      <c r="CF175">
        <v>0</v>
      </c>
      <c r="CI175">
        <v>0</v>
      </c>
      <c r="CJ175">
        <v>27</v>
      </c>
      <c r="CK175">
        <v>34</v>
      </c>
      <c r="CL175" s="1">
        <v>45821</v>
      </c>
      <c r="CM175" t="s">
        <v>675</v>
      </c>
      <c r="CN175" t="s">
        <v>407</v>
      </c>
      <c r="CO175" t="s">
        <v>33</v>
      </c>
      <c r="CQ175">
        <v>2</v>
      </c>
    </row>
    <row r="176" spans="1:95" hidden="1" x14ac:dyDescent="0.35">
      <c r="A176" t="str">
        <f>_xlfn.XLOOKUP(Table1[[#This Row],[HMIS Project ID]],'Quick HIC'!G:G,'Quick HIC'!D:D,"",0)</f>
        <v>Pitt</v>
      </c>
      <c r="B176">
        <v>145</v>
      </c>
      <c r="C176" t="s">
        <v>236</v>
      </c>
      <c r="D176" t="s">
        <v>41</v>
      </c>
      <c r="E176" t="s">
        <v>333</v>
      </c>
      <c r="F176" t="s">
        <v>238</v>
      </c>
      <c r="G176">
        <v>2025</v>
      </c>
      <c r="H176" t="s">
        <v>824</v>
      </c>
      <c r="I176">
        <v>20066</v>
      </c>
      <c r="J176" t="s">
        <v>825</v>
      </c>
      <c r="L176">
        <v>20067</v>
      </c>
      <c r="M176" s="1">
        <v>45686</v>
      </c>
      <c r="N176" t="s">
        <v>38</v>
      </c>
      <c r="P176" t="s">
        <v>475</v>
      </c>
      <c r="Q176" t="s">
        <v>33</v>
      </c>
      <c r="R176" t="s">
        <v>241</v>
      </c>
      <c r="S176" s="1">
        <v>45686</v>
      </c>
      <c r="T176" t="s">
        <v>24</v>
      </c>
      <c r="U176" s="1">
        <v>43495</v>
      </c>
      <c r="W176">
        <v>0</v>
      </c>
      <c r="X176">
        <v>0</v>
      </c>
      <c r="Y176">
        <v>0</v>
      </c>
      <c r="Z176">
        <v>0</v>
      </c>
      <c r="AA176">
        <v>0</v>
      </c>
      <c r="AB176">
        <v>0</v>
      </c>
      <c r="AC176">
        <v>0</v>
      </c>
      <c r="AD176">
        <v>0</v>
      </c>
      <c r="AE176">
        <v>0</v>
      </c>
      <c r="AF176">
        <v>0</v>
      </c>
      <c r="AG176">
        <v>0</v>
      </c>
      <c r="AH176">
        <v>0</v>
      </c>
      <c r="AI176">
        <v>0</v>
      </c>
      <c r="AJ176">
        <v>0</v>
      </c>
      <c r="AK176">
        <v>0</v>
      </c>
      <c r="AL176">
        <v>0</v>
      </c>
      <c r="AM176">
        <v>0</v>
      </c>
      <c r="AN176">
        <v>1</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M176" t="s">
        <v>252</v>
      </c>
      <c r="BN176">
        <v>0</v>
      </c>
      <c r="BS176">
        <v>27834</v>
      </c>
      <c r="BT176">
        <v>0</v>
      </c>
      <c r="BU176">
        <v>0</v>
      </c>
      <c r="BV176">
        <v>0</v>
      </c>
      <c r="BW176">
        <v>0</v>
      </c>
      <c r="BX176">
        <v>0</v>
      </c>
      <c r="BY176">
        <v>15</v>
      </c>
      <c r="BZ176">
        <v>15</v>
      </c>
      <c r="CA176">
        <v>0</v>
      </c>
      <c r="CB176">
        <v>0</v>
      </c>
      <c r="CC176">
        <v>0</v>
      </c>
      <c r="CD176">
        <v>0</v>
      </c>
      <c r="CE176">
        <v>15</v>
      </c>
      <c r="CF176">
        <v>0</v>
      </c>
      <c r="CI176">
        <v>0</v>
      </c>
      <c r="CJ176">
        <v>10</v>
      </c>
      <c r="CK176">
        <v>15</v>
      </c>
      <c r="CL176" s="1">
        <v>45821</v>
      </c>
      <c r="CM176" t="s">
        <v>826</v>
      </c>
      <c r="CN176" t="s">
        <v>407</v>
      </c>
      <c r="CO176" t="s">
        <v>33</v>
      </c>
      <c r="CQ176">
        <v>2</v>
      </c>
    </row>
    <row r="177" spans="1:95" hidden="1" x14ac:dyDescent="0.35">
      <c r="A177" t="str">
        <f>_xlfn.XLOOKUP(Table1[[#This Row],[HMIS Project ID]],'Quick HIC'!G:G,'Quick HIC'!D:D,"",0)</f>
        <v>Lee</v>
      </c>
      <c r="B177">
        <v>146</v>
      </c>
      <c r="C177" t="s">
        <v>236</v>
      </c>
      <c r="D177" t="s">
        <v>41</v>
      </c>
      <c r="E177" t="s">
        <v>333</v>
      </c>
      <c r="F177" t="s">
        <v>238</v>
      </c>
      <c r="G177">
        <v>2025</v>
      </c>
      <c r="H177" t="s">
        <v>827</v>
      </c>
      <c r="I177">
        <v>20071</v>
      </c>
      <c r="J177" t="s">
        <v>828</v>
      </c>
      <c r="L177">
        <v>20072</v>
      </c>
      <c r="M177" s="1">
        <v>45686</v>
      </c>
      <c r="N177" t="s">
        <v>38</v>
      </c>
      <c r="P177" t="s">
        <v>536</v>
      </c>
      <c r="Q177" t="s">
        <v>33</v>
      </c>
      <c r="R177" t="s">
        <v>241</v>
      </c>
      <c r="S177" s="1">
        <v>45322</v>
      </c>
      <c r="T177" t="s">
        <v>24</v>
      </c>
      <c r="U177" s="1">
        <v>43495</v>
      </c>
      <c r="W177">
        <v>0</v>
      </c>
      <c r="X177">
        <v>0</v>
      </c>
      <c r="Y177">
        <v>0</v>
      </c>
      <c r="Z177">
        <v>0</v>
      </c>
      <c r="AA177">
        <v>0</v>
      </c>
      <c r="AB177">
        <v>0</v>
      </c>
      <c r="AC177">
        <v>0</v>
      </c>
      <c r="AD177">
        <v>0</v>
      </c>
      <c r="AE177">
        <v>0</v>
      </c>
      <c r="AF177">
        <v>0</v>
      </c>
      <c r="AG177">
        <v>0</v>
      </c>
      <c r="AH177">
        <v>0</v>
      </c>
      <c r="AI177">
        <v>0</v>
      </c>
      <c r="AJ177">
        <v>0</v>
      </c>
      <c r="AK177">
        <v>0</v>
      </c>
      <c r="AL177">
        <v>0</v>
      </c>
      <c r="AM177">
        <v>0</v>
      </c>
      <c r="AN177">
        <v>1</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M177" t="s">
        <v>252</v>
      </c>
      <c r="BN177">
        <v>0</v>
      </c>
      <c r="BS177">
        <v>27330</v>
      </c>
      <c r="BT177">
        <v>0</v>
      </c>
      <c r="BU177">
        <v>0</v>
      </c>
      <c r="BV177">
        <v>0</v>
      </c>
      <c r="BW177">
        <v>0</v>
      </c>
      <c r="BX177">
        <v>0</v>
      </c>
      <c r="BY177">
        <v>14</v>
      </c>
      <c r="BZ177">
        <v>14</v>
      </c>
      <c r="CA177">
        <v>0</v>
      </c>
      <c r="CB177">
        <v>0</v>
      </c>
      <c r="CC177">
        <v>0</v>
      </c>
      <c r="CD177">
        <v>0</v>
      </c>
      <c r="CE177">
        <v>14</v>
      </c>
      <c r="CF177">
        <v>0</v>
      </c>
      <c r="CI177">
        <v>0</v>
      </c>
      <c r="CJ177">
        <v>9</v>
      </c>
      <c r="CK177">
        <v>14</v>
      </c>
      <c r="CL177" s="1">
        <v>45821</v>
      </c>
      <c r="CM177" t="s">
        <v>675</v>
      </c>
      <c r="CN177" t="s">
        <v>407</v>
      </c>
      <c r="CO177" t="s">
        <v>33</v>
      </c>
      <c r="CQ177">
        <v>2</v>
      </c>
    </row>
    <row r="178" spans="1:95" hidden="1" x14ac:dyDescent="0.35">
      <c r="A178" t="str">
        <f>_xlfn.XLOOKUP(Table1[[#This Row],[HMIS Project ID]],'Quick HIC'!G:G,'Quick HIC'!D:D,"",0)</f>
        <v>Onslow</v>
      </c>
      <c r="B178">
        <v>147</v>
      </c>
      <c r="C178" t="s">
        <v>236</v>
      </c>
      <c r="D178" t="s">
        <v>41</v>
      </c>
      <c r="E178" t="s">
        <v>333</v>
      </c>
      <c r="F178" t="s">
        <v>238</v>
      </c>
      <c r="G178">
        <v>2025</v>
      </c>
      <c r="H178" t="s">
        <v>829</v>
      </c>
      <c r="I178">
        <v>20073</v>
      </c>
      <c r="J178" t="s">
        <v>830</v>
      </c>
      <c r="L178">
        <v>20074</v>
      </c>
      <c r="M178" s="1">
        <v>45686</v>
      </c>
      <c r="N178" t="s">
        <v>38</v>
      </c>
      <c r="P178" t="s">
        <v>471</v>
      </c>
      <c r="Q178" t="s">
        <v>33</v>
      </c>
      <c r="R178" t="s">
        <v>241</v>
      </c>
      <c r="S178" s="1">
        <v>45686</v>
      </c>
      <c r="T178" t="s">
        <v>24</v>
      </c>
      <c r="U178" s="1">
        <v>43495</v>
      </c>
      <c r="W178">
        <v>0</v>
      </c>
      <c r="X178">
        <v>0</v>
      </c>
      <c r="Y178">
        <v>0</v>
      </c>
      <c r="Z178">
        <v>0</v>
      </c>
      <c r="AA178">
        <v>0</v>
      </c>
      <c r="AB178">
        <v>0</v>
      </c>
      <c r="AC178">
        <v>0</v>
      </c>
      <c r="AD178">
        <v>0</v>
      </c>
      <c r="AE178">
        <v>0</v>
      </c>
      <c r="AF178">
        <v>0</v>
      </c>
      <c r="AG178">
        <v>0</v>
      </c>
      <c r="AH178">
        <v>0</v>
      </c>
      <c r="AI178">
        <v>0</v>
      </c>
      <c r="AJ178">
        <v>0</v>
      </c>
      <c r="AK178">
        <v>0</v>
      </c>
      <c r="AL178">
        <v>0</v>
      </c>
      <c r="AM178">
        <v>0</v>
      </c>
      <c r="AN178">
        <v>1</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M178" t="s">
        <v>252</v>
      </c>
      <c r="BN178">
        <v>0</v>
      </c>
      <c r="BS178">
        <v>28574</v>
      </c>
      <c r="BT178">
        <v>0</v>
      </c>
      <c r="BU178">
        <v>0</v>
      </c>
      <c r="BV178">
        <v>0</v>
      </c>
      <c r="BW178">
        <v>0</v>
      </c>
      <c r="BX178">
        <v>0</v>
      </c>
      <c r="BY178">
        <v>80</v>
      </c>
      <c r="BZ178">
        <v>80</v>
      </c>
      <c r="CA178">
        <v>0</v>
      </c>
      <c r="CB178">
        <v>0</v>
      </c>
      <c r="CC178">
        <v>0</v>
      </c>
      <c r="CD178">
        <v>0</v>
      </c>
      <c r="CE178">
        <v>80</v>
      </c>
      <c r="CF178">
        <v>0</v>
      </c>
      <c r="CI178">
        <v>0</v>
      </c>
      <c r="CJ178">
        <v>75</v>
      </c>
      <c r="CK178">
        <v>80</v>
      </c>
      <c r="CL178" s="1">
        <v>45821</v>
      </c>
      <c r="CM178" t="s">
        <v>675</v>
      </c>
      <c r="CN178" t="s">
        <v>407</v>
      </c>
      <c r="CO178" t="s">
        <v>33</v>
      </c>
      <c r="CQ178">
        <v>2</v>
      </c>
    </row>
    <row r="179" spans="1:95" hidden="1" x14ac:dyDescent="0.35">
      <c r="A179" t="str">
        <f>_xlfn.XLOOKUP(Table1[[#This Row],[HMIS Project ID]],'Quick HIC'!G:G,'Quick HIC'!D:D,"",0)</f>
        <v>Robeson</v>
      </c>
      <c r="B179">
        <v>148</v>
      </c>
      <c r="C179" t="s">
        <v>236</v>
      </c>
      <c r="D179" t="s">
        <v>41</v>
      </c>
      <c r="E179" t="s">
        <v>333</v>
      </c>
      <c r="F179" t="s">
        <v>238</v>
      </c>
      <c r="G179">
        <v>2025</v>
      </c>
      <c r="H179" t="s">
        <v>831</v>
      </c>
      <c r="I179">
        <v>20075</v>
      </c>
      <c r="J179" t="s">
        <v>832</v>
      </c>
      <c r="L179">
        <v>20076</v>
      </c>
      <c r="M179" s="1">
        <v>45686</v>
      </c>
      <c r="N179" t="s">
        <v>38</v>
      </c>
      <c r="P179" t="s">
        <v>521</v>
      </c>
      <c r="Q179" t="s">
        <v>33</v>
      </c>
      <c r="R179" t="s">
        <v>241</v>
      </c>
      <c r="S179" s="1">
        <v>45686</v>
      </c>
      <c r="T179" t="s">
        <v>24</v>
      </c>
      <c r="U179" s="1">
        <v>43495</v>
      </c>
      <c r="W179">
        <v>0</v>
      </c>
      <c r="X179">
        <v>0</v>
      </c>
      <c r="Y179">
        <v>0</v>
      </c>
      <c r="Z179">
        <v>0</v>
      </c>
      <c r="AA179">
        <v>0</v>
      </c>
      <c r="AB179">
        <v>0</v>
      </c>
      <c r="AC179">
        <v>0</v>
      </c>
      <c r="AD179">
        <v>0</v>
      </c>
      <c r="AE179">
        <v>0</v>
      </c>
      <c r="AF179">
        <v>0</v>
      </c>
      <c r="AG179">
        <v>0</v>
      </c>
      <c r="AH179">
        <v>0</v>
      </c>
      <c r="AI179">
        <v>0</v>
      </c>
      <c r="AJ179">
        <v>0</v>
      </c>
      <c r="AK179">
        <v>0</v>
      </c>
      <c r="AL179">
        <v>0</v>
      </c>
      <c r="AM179">
        <v>0</v>
      </c>
      <c r="AN179">
        <v>1</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M179" t="s">
        <v>252</v>
      </c>
      <c r="BN179">
        <v>0</v>
      </c>
      <c r="BS179">
        <v>28358</v>
      </c>
      <c r="BT179">
        <v>0</v>
      </c>
      <c r="BU179">
        <v>0</v>
      </c>
      <c r="BV179">
        <v>0</v>
      </c>
      <c r="BW179">
        <v>0</v>
      </c>
      <c r="BX179">
        <v>0</v>
      </c>
      <c r="BY179">
        <v>6</v>
      </c>
      <c r="BZ179">
        <v>6</v>
      </c>
      <c r="CA179">
        <v>0</v>
      </c>
      <c r="CB179">
        <v>0</v>
      </c>
      <c r="CC179">
        <v>0</v>
      </c>
      <c r="CD179">
        <v>0</v>
      </c>
      <c r="CE179">
        <v>6</v>
      </c>
      <c r="CF179">
        <v>0</v>
      </c>
      <c r="CI179">
        <v>0</v>
      </c>
      <c r="CJ179">
        <v>6</v>
      </c>
      <c r="CK179">
        <v>6</v>
      </c>
      <c r="CL179" s="1">
        <v>45821</v>
      </c>
      <c r="CM179" t="s">
        <v>675</v>
      </c>
      <c r="CN179" t="s">
        <v>407</v>
      </c>
      <c r="CO179" t="s">
        <v>33</v>
      </c>
      <c r="CQ179">
        <v>2</v>
      </c>
    </row>
    <row r="180" spans="1:95" hidden="1" x14ac:dyDescent="0.35">
      <c r="A180" t="str">
        <f>_xlfn.XLOOKUP(Table1[[#This Row],[HMIS Project ID]],'Quick HIC'!G:G,'Quick HIC'!D:D,"",0)</f>
        <v>Wayne</v>
      </c>
      <c r="B180">
        <v>149</v>
      </c>
      <c r="C180" t="s">
        <v>236</v>
      </c>
      <c r="D180" t="s">
        <v>41</v>
      </c>
      <c r="E180" t="s">
        <v>333</v>
      </c>
      <c r="F180" t="s">
        <v>238</v>
      </c>
      <c r="G180">
        <v>2025</v>
      </c>
      <c r="H180" t="s">
        <v>833</v>
      </c>
      <c r="I180">
        <v>20077</v>
      </c>
      <c r="J180" t="s">
        <v>834</v>
      </c>
      <c r="L180">
        <v>20078</v>
      </c>
      <c r="M180" s="1">
        <v>45686</v>
      </c>
      <c r="N180" t="s">
        <v>38</v>
      </c>
      <c r="P180" t="s">
        <v>410</v>
      </c>
      <c r="Q180" t="s">
        <v>33</v>
      </c>
      <c r="R180" t="s">
        <v>241</v>
      </c>
      <c r="S180" s="1">
        <v>45686</v>
      </c>
      <c r="T180" t="s">
        <v>24</v>
      </c>
      <c r="U180" s="1">
        <v>43495</v>
      </c>
      <c r="W180">
        <v>0</v>
      </c>
      <c r="X180">
        <v>0</v>
      </c>
      <c r="Y180">
        <v>0</v>
      </c>
      <c r="Z180">
        <v>0</v>
      </c>
      <c r="AA180">
        <v>0</v>
      </c>
      <c r="AB180">
        <v>0</v>
      </c>
      <c r="AC180">
        <v>0</v>
      </c>
      <c r="AD180">
        <v>0</v>
      </c>
      <c r="AE180">
        <v>0</v>
      </c>
      <c r="AF180">
        <v>0</v>
      </c>
      <c r="AG180">
        <v>0</v>
      </c>
      <c r="AH180">
        <v>0</v>
      </c>
      <c r="AI180">
        <v>0</v>
      </c>
      <c r="AJ180">
        <v>0</v>
      </c>
      <c r="AK180">
        <v>0</v>
      </c>
      <c r="AL180">
        <v>0</v>
      </c>
      <c r="AM180">
        <v>0</v>
      </c>
      <c r="AN180">
        <v>1</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M180" t="s">
        <v>252</v>
      </c>
      <c r="BN180">
        <v>0</v>
      </c>
      <c r="BS180">
        <v>27530</v>
      </c>
      <c r="BT180">
        <v>0</v>
      </c>
      <c r="BU180">
        <v>0</v>
      </c>
      <c r="BV180">
        <v>0</v>
      </c>
      <c r="BW180">
        <v>0</v>
      </c>
      <c r="BX180">
        <v>0</v>
      </c>
      <c r="BY180">
        <v>33</v>
      </c>
      <c r="BZ180">
        <v>33</v>
      </c>
      <c r="CA180">
        <v>0</v>
      </c>
      <c r="CB180">
        <v>0</v>
      </c>
      <c r="CC180">
        <v>0</v>
      </c>
      <c r="CD180">
        <v>0</v>
      </c>
      <c r="CE180">
        <v>33</v>
      </c>
      <c r="CF180">
        <v>0</v>
      </c>
      <c r="CI180">
        <v>0</v>
      </c>
      <c r="CJ180">
        <v>24</v>
      </c>
      <c r="CK180">
        <v>33</v>
      </c>
      <c r="CL180" s="1">
        <v>45821</v>
      </c>
      <c r="CM180" t="s">
        <v>835</v>
      </c>
      <c r="CN180" t="s">
        <v>407</v>
      </c>
      <c r="CO180" t="s">
        <v>33</v>
      </c>
      <c r="CQ180">
        <v>2</v>
      </c>
    </row>
    <row r="181" spans="1:95" hidden="1" x14ac:dyDescent="0.35">
      <c r="A181">
        <f>_xlfn.XLOOKUP(Table1[[#This Row],[HMIS Project ID]],'Quick HIC'!G:G,'Quick HIC'!D:D,"",0)</f>
        <v>0</v>
      </c>
      <c r="B181">
        <v>150</v>
      </c>
      <c r="C181" t="s">
        <v>236</v>
      </c>
      <c r="D181" t="s">
        <v>41</v>
      </c>
      <c r="E181" t="s">
        <v>333</v>
      </c>
      <c r="F181" t="s">
        <v>238</v>
      </c>
      <c r="G181">
        <v>2025</v>
      </c>
      <c r="H181" t="s">
        <v>836</v>
      </c>
      <c r="I181">
        <v>20012</v>
      </c>
      <c r="J181" t="s">
        <v>837</v>
      </c>
      <c r="L181">
        <v>20086</v>
      </c>
      <c r="M181" s="1">
        <v>45686</v>
      </c>
      <c r="N181" t="s">
        <v>39</v>
      </c>
      <c r="P181" t="s">
        <v>838</v>
      </c>
      <c r="Q181" t="s">
        <v>34</v>
      </c>
      <c r="R181" t="s">
        <v>241</v>
      </c>
      <c r="S181" s="1">
        <v>45686</v>
      </c>
      <c r="T181" t="s">
        <v>24</v>
      </c>
      <c r="U181" s="1">
        <v>43831</v>
      </c>
      <c r="W181">
        <v>0</v>
      </c>
      <c r="X181">
        <v>1</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M181" t="s">
        <v>252</v>
      </c>
      <c r="BN181">
        <v>0</v>
      </c>
      <c r="BO181" t="s">
        <v>839</v>
      </c>
      <c r="BQ181" t="s">
        <v>840</v>
      </c>
      <c r="BR181" t="s">
        <v>236</v>
      </c>
      <c r="BS181">
        <v>28779</v>
      </c>
      <c r="BT181">
        <v>0</v>
      </c>
      <c r="BU181">
        <v>0</v>
      </c>
      <c r="BV181">
        <v>0</v>
      </c>
      <c r="BW181">
        <v>0</v>
      </c>
      <c r="BX181">
        <v>0</v>
      </c>
      <c r="BY181">
        <v>2</v>
      </c>
      <c r="BZ181">
        <v>0</v>
      </c>
      <c r="CA181">
        <v>0</v>
      </c>
      <c r="CB181">
        <v>0</v>
      </c>
      <c r="CC181">
        <v>0</v>
      </c>
      <c r="CD181">
        <v>0</v>
      </c>
      <c r="CE181">
        <v>2</v>
      </c>
      <c r="CF181">
        <v>0</v>
      </c>
      <c r="CI181">
        <v>0</v>
      </c>
      <c r="CJ181">
        <v>2</v>
      </c>
      <c r="CK181">
        <v>2</v>
      </c>
      <c r="CL181" s="1">
        <v>45821</v>
      </c>
      <c r="CO181" t="s">
        <v>33</v>
      </c>
      <c r="CQ181">
        <v>2</v>
      </c>
    </row>
    <row r="182" spans="1:95" hidden="1" x14ac:dyDescent="0.35">
      <c r="A182" t="str">
        <f>_xlfn.XLOOKUP(Table1[[#This Row],[HMIS Project ID]],'Quick HIC'!G:G,'Quick HIC'!D:D,"",0)</f>
        <v>Cabarrus</v>
      </c>
      <c r="B182">
        <v>151</v>
      </c>
      <c r="C182" t="s">
        <v>236</v>
      </c>
      <c r="D182" t="s">
        <v>41</v>
      </c>
      <c r="E182" t="s">
        <v>333</v>
      </c>
      <c r="F182" t="s">
        <v>238</v>
      </c>
      <c r="G182">
        <v>2025</v>
      </c>
      <c r="H182" t="s">
        <v>841</v>
      </c>
      <c r="I182">
        <v>20089</v>
      </c>
      <c r="J182" t="s">
        <v>842</v>
      </c>
      <c r="L182">
        <v>20090</v>
      </c>
      <c r="M182" s="1">
        <v>45686</v>
      </c>
      <c r="N182" t="s">
        <v>40</v>
      </c>
      <c r="P182" t="s">
        <v>498</v>
      </c>
      <c r="Q182" t="s">
        <v>33</v>
      </c>
      <c r="R182" t="s">
        <v>241</v>
      </c>
      <c r="S182" s="1">
        <v>45686</v>
      </c>
      <c r="T182" t="s">
        <v>24</v>
      </c>
      <c r="U182" s="1">
        <v>43495</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1</v>
      </c>
      <c r="BM182" t="s">
        <v>249</v>
      </c>
      <c r="BN182">
        <v>0</v>
      </c>
      <c r="BO182" t="s">
        <v>843</v>
      </c>
      <c r="BQ182" t="s">
        <v>844</v>
      </c>
      <c r="BR182" t="s">
        <v>236</v>
      </c>
      <c r="BS182">
        <v>28083</v>
      </c>
      <c r="BT182">
        <v>0</v>
      </c>
      <c r="BU182">
        <v>0</v>
      </c>
      <c r="BV182">
        <v>0</v>
      </c>
      <c r="BW182">
        <v>0</v>
      </c>
      <c r="BX182">
        <v>0</v>
      </c>
      <c r="BY182">
        <v>6</v>
      </c>
      <c r="BZ182">
        <v>0</v>
      </c>
      <c r="CA182">
        <v>0</v>
      </c>
      <c r="CB182">
        <v>0</v>
      </c>
      <c r="CC182">
        <v>0</v>
      </c>
      <c r="CD182">
        <v>0</v>
      </c>
      <c r="CE182">
        <v>6</v>
      </c>
      <c r="CF182">
        <v>0</v>
      </c>
      <c r="CI182">
        <v>0</v>
      </c>
      <c r="CJ182">
        <v>6</v>
      </c>
      <c r="CK182">
        <v>6</v>
      </c>
      <c r="CL182" s="1">
        <v>45821</v>
      </c>
      <c r="CO182" t="s">
        <v>33</v>
      </c>
      <c r="CQ182">
        <v>2</v>
      </c>
    </row>
    <row r="183" spans="1:95" hidden="1" x14ac:dyDescent="0.35">
      <c r="A183" t="str">
        <f>_xlfn.XLOOKUP(Table1[[#This Row],[HMIS Project ID]],'Quick HIC'!G:G,'Quick HIC'!D:D,"",0)</f>
        <v>Richmond</v>
      </c>
      <c r="B183">
        <v>152</v>
      </c>
      <c r="C183" t="s">
        <v>236</v>
      </c>
      <c r="D183" t="s">
        <v>41</v>
      </c>
      <c r="E183" t="s">
        <v>333</v>
      </c>
      <c r="F183" t="s">
        <v>238</v>
      </c>
      <c r="G183">
        <v>2025</v>
      </c>
      <c r="H183" t="s">
        <v>760</v>
      </c>
      <c r="I183">
        <v>7035</v>
      </c>
      <c r="J183" t="s">
        <v>845</v>
      </c>
      <c r="L183">
        <v>20091</v>
      </c>
      <c r="M183" s="1">
        <v>45686</v>
      </c>
      <c r="N183" t="s">
        <v>40</v>
      </c>
      <c r="P183" t="s">
        <v>587</v>
      </c>
      <c r="Q183" t="s">
        <v>33</v>
      </c>
      <c r="R183" t="s">
        <v>241</v>
      </c>
      <c r="S183" s="1">
        <v>45566</v>
      </c>
      <c r="T183" t="s">
        <v>24</v>
      </c>
      <c r="U183" s="1">
        <v>43495</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1</v>
      </c>
      <c r="BL183" t="s">
        <v>323</v>
      </c>
      <c r="BM183" t="s">
        <v>249</v>
      </c>
      <c r="BN183">
        <v>0</v>
      </c>
      <c r="BO183" t="s">
        <v>846</v>
      </c>
      <c r="BQ183" t="s">
        <v>120</v>
      </c>
      <c r="BR183" t="s">
        <v>236</v>
      </c>
      <c r="BS183">
        <v>28379</v>
      </c>
      <c r="BT183">
        <v>0</v>
      </c>
      <c r="BU183">
        <v>0</v>
      </c>
      <c r="BV183">
        <v>0</v>
      </c>
      <c r="BW183">
        <v>0</v>
      </c>
      <c r="BX183">
        <v>0</v>
      </c>
      <c r="BY183">
        <v>32</v>
      </c>
      <c r="BZ183">
        <v>0</v>
      </c>
      <c r="CA183">
        <v>0</v>
      </c>
      <c r="CB183">
        <v>0</v>
      </c>
      <c r="CC183">
        <v>0</v>
      </c>
      <c r="CD183">
        <v>0</v>
      </c>
      <c r="CE183">
        <v>32</v>
      </c>
      <c r="CF183">
        <v>0</v>
      </c>
      <c r="CI183">
        <v>0</v>
      </c>
      <c r="CJ183">
        <v>17</v>
      </c>
      <c r="CK183">
        <v>32</v>
      </c>
      <c r="CL183" s="1">
        <v>45821</v>
      </c>
      <c r="CO183" t="s">
        <v>33</v>
      </c>
      <c r="CQ183">
        <v>2</v>
      </c>
    </row>
    <row r="184" spans="1:95" hidden="1" x14ac:dyDescent="0.35">
      <c r="A184" t="str">
        <f>_xlfn.XLOOKUP(Table1[[#This Row],[HMIS Project ID]],'Quick HIC'!G:G,'Quick HIC'!D:D,"",0)</f>
        <v>Cabarrus</v>
      </c>
      <c r="B184">
        <v>153</v>
      </c>
      <c r="C184" t="s">
        <v>236</v>
      </c>
      <c r="D184" t="s">
        <v>41</v>
      </c>
      <c r="E184" t="s">
        <v>333</v>
      </c>
      <c r="F184" t="s">
        <v>238</v>
      </c>
      <c r="G184">
        <v>2025</v>
      </c>
      <c r="H184" t="s">
        <v>847</v>
      </c>
      <c r="I184">
        <v>20094</v>
      </c>
      <c r="J184" t="s">
        <v>848</v>
      </c>
      <c r="L184">
        <v>20095</v>
      </c>
      <c r="M184" s="1">
        <v>45686</v>
      </c>
      <c r="N184" t="s">
        <v>38</v>
      </c>
      <c r="P184" t="s">
        <v>498</v>
      </c>
      <c r="Q184" t="s">
        <v>33</v>
      </c>
      <c r="R184" t="s">
        <v>241</v>
      </c>
      <c r="S184" s="1">
        <v>45686</v>
      </c>
      <c r="T184" t="s">
        <v>24</v>
      </c>
      <c r="U184" s="1">
        <v>43495</v>
      </c>
      <c r="W184">
        <v>0</v>
      </c>
      <c r="X184">
        <v>0</v>
      </c>
      <c r="Y184">
        <v>0</v>
      </c>
      <c r="Z184">
        <v>0</v>
      </c>
      <c r="AA184">
        <v>0</v>
      </c>
      <c r="AB184">
        <v>0</v>
      </c>
      <c r="AC184">
        <v>0</v>
      </c>
      <c r="AD184">
        <v>0</v>
      </c>
      <c r="AE184">
        <v>0</v>
      </c>
      <c r="AF184">
        <v>0</v>
      </c>
      <c r="AG184">
        <v>0</v>
      </c>
      <c r="AH184">
        <v>0</v>
      </c>
      <c r="AI184">
        <v>0</v>
      </c>
      <c r="AJ184">
        <v>0</v>
      </c>
      <c r="AK184">
        <v>0</v>
      </c>
      <c r="AL184">
        <v>0</v>
      </c>
      <c r="AM184">
        <v>0</v>
      </c>
      <c r="AN184">
        <v>1</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M184" t="s">
        <v>252</v>
      </c>
      <c r="BN184">
        <v>0</v>
      </c>
      <c r="BS184">
        <v>28027</v>
      </c>
      <c r="BT184">
        <v>0</v>
      </c>
      <c r="BU184">
        <v>0</v>
      </c>
      <c r="BV184">
        <v>0</v>
      </c>
      <c r="BW184">
        <v>0</v>
      </c>
      <c r="BX184">
        <v>0</v>
      </c>
      <c r="BY184">
        <v>12</v>
      </c>
      <c r="BZ184">
        <v>12</v>
      </c>
      <c r="CA184">
        <v>0</v>
      </c>
      <c r="CB184">
        <v>0</v>
      </c>
      <c r="CC184">
        <v>0</v>
      </c>
      <c r="CD184">
        <v>0</v>
      </c>
      <c r="CE184">
        <v>12</v>
      </c>
      <c r="CF184">
        <v>0</v>
      </c>
      <c r="CI184">
        <v>0</v>
      </c>
      <c r="CJ184">
        <v>8</v>
      </c>
      <c r="CK184">
        <v>12</v>
      </c>
      <c r="CL184" s="1">
        <v>45821</v>
      </c>
      <c r="CN184" t="s">
        <v>407</v>
      </c>
      <c r="CO184" t="s">
        <v>33</v>
      </c>
      <c r="CQ184">
        <v>2</v>
      </c>
    </row>
    <row r="185" spans="1:95" hidden="1" x14ac:dyDescent="0.35">
      <c r="A185">
        <f>_xlfn.XLOOKUP(Table1[[#This Row],[HMIS Project ID]],'Quick HIC'!G:G,'Quick HIC'!D:D,"",0)</f>
        <v>0</v>
      </c>
      <c r="B185">
        <v>154</v>
      </c>
      <c r="C185" t="s">
        <v>236</v>
      </c>
      <c r="D185" t="s">
        <v>41</v>
      </c>
      <c r="E185" t="s">
        <v>333</v>
      </c>
      <c r="F185" t="s">
        <v>238</v>
      </c>
      <c r="G185">
        <v>2025</v>
      </c>
      <c r="H185" t="s">
        <v>534</v>
      </c>
      <c r="I185">
        <v>4838</v>
      </c>
      <c r="J185" t="s">
        <v>849</v>
      </c>
      <c r="L185">
        <v>20129</v>
      </c>
      <c r="M185" s="1">
        <v>45686</v>
      </c>
      <c r="N185" t="s">
        <v>36</v>
      </c>
      <c r="O185" t="s">
        <v>258</v>
      </c>
      <c r="P185" t="s">
        <v>536</v>
      </c>
      <c r="Q185" t="s">
        <v>34</v>
      </c>
      <c r="R185" t="s">
        <v>241</v>
      </c>
      <c r="S185" s="1">
        <v>44927</v>
      </c>
      <c r="T185" t="s">
        <v>24</v>
      </c>
      <c r="U185" s="1">
        <v>43495</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1</v>
      </c>
      <c r="BM185" t="s">
        <v>249</v>
      </c>
      <c r="BN185">
        <v>0</v>
      </c>
      <c r="BO185" t="s">
        <v>850</v>
      </c>
      <c r="BQ185" t="s">
        <v>538</v>
      </c>
      <c r="BR185" t="s">
        <v>236</v>
      </c>
      <c r="BS185">
        <v>27332</v>
      </c>
      <c r="BT185">
        <v>6</v>
      </c>
      <c r="BU185">
        <v>1</v>
      </c>
      <c r="BV185">
        <v>0</v>
      </c>
      <c r="BW185">
        <v>0</v>
      </c>
      <c r="BX185">
        <v>0</v>
      </c>
      <c r="BY185">
        <v>12</v>
      </c>
      <c r="BZ185">
        <v>0</v>
      </c>
      <c r="CA185">
        <v>0</v>
      </c>
      <c r="CB185">
        <v>0</v>
      </c>
      <c r="CC185">
        <v>0</v>
      </c>
      <c r="CD185">
        <v>0</v>
      </c>
      <c r="CE185">
        <v>18</v>
      </c>
      <c r="CF185">
        <v>0</v>
      </c>
      <c r="CI185">
        <v>0</v>
      </c>
      <c r="CJ185">
        <v>8</v>
      </c>
      <c r="CK185">
        <v>18</v>
      </c>
      <c r="CL185" s="1">
        <v>45821</v>
      </c>
      <c r="CO185" t="s">
        <v>33</v>
      </c>
      <c r="CQ185">
        <v>2</v>
      </c>
    </row>
    <row r="186" spans="1:95" hidden="1" x14ac:dyDescent="0.35">
      <c r="A186">
        <f>_xlfn.XLOOKUP(Table1[[#This Row],[HMIS Project ID]],'Quick HIC'!G:G,'Quick HIC'!D:D,"",0)</f>
        <v>0</v>
      </c>
      <c r="B186">
        <v>155</v>
      </c>
      <c r="C186" t="s">
        <v>236</v>
      </c>
      <c r="D186" t="s">
        <v>41</v>
      </c>
      <c r="E186" t="s">
        <v>333</v>
      </c>
      <c r="F186" t="s">
        <v>238</v>
      </c>
      <c r="G186">
        <v>2025</v>
      </c>
      <c r="H186" t="s">
        <v>851</v>
      </c>
      <c r="I186">
        <v>20132</v>
      </c>
      <c r="J186" t="s">
        <v>852</v>
      </c>
      <c r="L186">
        <v>20133</v>
      </c>
      <c r="M186" s="1">
        <v>45686</v>
      </c>
      <c r="N186" t="s">
        <v>40</v>
      </c>
      <c r="P186" t="s">
        <v>359</v>
      </c>
      <c r="Q186" t="s">
        <v>34</v>
      </c>
      <c r="R186" t="s">
        <v>241</v>
      </c>
      <c r="S186" s="1">
        <v>44588</v>
      </c>
      <c r="T186" t="s">
        <v>24</v>
      </c>
      <c r="U186" s="1">
        <v>43495</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1</v>
      </c>
      <c r="BM186" t="s">
        <v>242</v>
      </c>
      <c r="BN186">
        <v>0</v>
      </c>
      <c r="BO186" t="s">
        <v>853</v>
      </c>
      <c r="BQ186" t="s">
        <v>361</v>
      </c>
      <c r="BR186" t="s">
        <v>236</v>
      </c>
      <c r="BS186">
        <v>27801</v>
      </c>
      <c r="BT186">
        <v>0</v>
      </c>
      <c r="BU186">
        <v>0</v>
      </c>
      <c r="BV186">
        <v>0</v>
      </c>
      <c r="BW186">
        <v>0</v>
      </c>
      <c r="BX186">
        <v>0</v>
      </c>
      <c r="BY186">
        <v>4</v>
      </c>
      <c r="BZ186">
        <v>4</v>
      </c>
      <c r="CA186">
        <v>0</v>
      </c>
      <c r="CB186">
        <v>0</v>
      </c>
      <c r="CC186">
        <v>0</v>
      </c>
      <c r="CD186">
        <v>0</v>
      </c>
      <c r="CE186">
        <v>4</v>
      </c>
      <c r="CF186">
        <v>0</v>
      </c>
      <c r="CI186">
        <v>0</v>
      </c>
      <c r="CJ186">
        <v>3</v>
      </c>
      <c r="CK186">
        <v>4</v>
      </c>
      <c r="CL186" s="1">
        <v>45821</v>
      </c>
      <c r="CO186" t="s">
        <v>33</v>
      </c>
      <c r="CQ186">
        <v>2</v>
      </c>
    </row>
    <row r="187" spans="1:95" hidden="1" x14ac:dyDescent="0.35">
      <c r="A187" t="str">
        <f>_xlfn.XLOOKUP(Table1[[#This Row],[HMIS Project ID]],'Quick HIC'!G:G,'Quick HIC'!D:D,"",0)</f>
        <v>Davidson</v>
      </c>
      <c r="B187">
        <v>156</v>
      </c>
      <c r="C187" t="s">
        <v>236</v>
      </c>
      <c r="D187" t="s">
        <v>41</v>
      </c>
      <c r="E187" t="s">
        <v>333</v>
      </c>
      <c r="F187" t="s">
        <v>238</v>
      </c>
      <c r="G187">
        <v>2025</v>
      </c>
      <c r="H187" t="s">
        <v>854</v>
      </c>
      <c r="I187">
        <v>20134</v>
      </c>
      <c r="J187" t="s">
        <v>855</v>
      </c>
      <c r="L187">
        <v>20135</v>
      </c>
      <c r="M187" s="1">
        <v>45686</v>
      </c>
      <c r="N187" t="s">
        <v>40</v>
      </c>
      <c r="P187" t="s">
        <v>432</v>
      </c>
      <c r="Q187" t="s">
        <v>33</v>
      </c>
      <c r="R187" t="s">
        <v>241</v>
      </c>
      <c r="S187" s="1">
        <v>44587</v>
      </c>
      <c r="T187" t="s">
        <v>24</v>
      </c>
      <c r="U187" s="1">
        <v>43581</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1</v>
      </c>
      <c r="BM187" t="s">
        <v>249</v>
      </c>
      <c r="BN187">
        <v>0</v>
      </c>
      <c r="BO187" t="s">
        <v>856</v>
      </c>
      <c r="BQ187" t="s">
        <v>857</v>
      </c>
      <c r="BR187" t="s">
        <v>236</v>
      </c>
      <c r="BS187">
        <v>27360</v>
      </c>
      <c r="BT187">
        <v>8</v>
      </c>
      <c r="BU187">
        <v>3</v>
      </c>
      <c r="BV187">
        <v>0</v>
      </c>
      <c r="BW187">
        <v>0</v>
      </c>
      <c r="BX187">
        <v>0</v>
      </c>
      <c r="BY187">
        <v>0</v>
      </c>
      <c r="BZ187">
        <v>0</v>
      </c>
      <c r="CA187">
        <v>0</v>
      </c>
      <c r="CB187">
        <v>0</v>
      </c>
      <c r="CC187">
        <v>0</v>
      </c>
      <c r="CD187">
        <v>0</v>
      </c>
      <c r="CE187">
        <v>8</v>
      </c>
      <c r="CF187">
        <v>0</v>
      </c>
      <c r="CI187">
        <v>0</v>
      </c>
      <c r="CJ187">
        <v>8</v>
      </c>
      <c r="CK187">
        <v>8</v>
      </c>
      <c r="CL187" s="1">
        <v>45821</v>
      </c>
      <c r="CO187" t="s">
        <v>33</v>
      </c>
      <c r="CQ187">
        <v>2</v>
      </c>
    </row>
    <row r="188" spans="1:95" hidden="1" x14ac:dyDescent="0.35">
      <c r="A188" t="str">
        <f>_xlfn.XLOOKUP(Table1[[#This Row],[HMIS Project ID]],'Quick HIC'!G:G,'Quick HIC'!D:D,"",0)</f>
        <v>Lenoir</v>
      </c>
      <c r="B188">
        <v>157</v>
      </c>
      <c r="C188" t="s">
        <v>236</v>
      </c>
      <c r="D188" t="s">
        <v>41</v>
      </c>
      <c r="E188" t="s">
        <v>333</v>
      </c>
      <c r="F188" t="s">
        <v>238</v>
      </c>
      <c r="G188">
        <v>2025</v>
      </c>
      <c r="H188" t="s">
        <v>858</v>
      </c>
      <c r="I188">
        <v>20140</v>
      </c>
      <c r="J188" t="s">
        <v>859</v>
      </c>
      <c r="L188">
        <v>20141</v>
      </c>
      <c r="M188" s="1">
        <v>45686</v>
      </c>
      <c r="N188" t="s">
        <v>40</v>
      </c>
      <c r="P188" t="s">
        <v>563</v>
      </c>
      <c r="Q188" t="s">
        <v>33</v>
      </c>
      <c r="R188" t="s">
        <v>241</v>
      </c>
      <c r="S188" s="1">
        <v>45322</v>
      </c>
      <c r="T188" t="s">
        <v>24</v>
      </c>
      <c r="U188" s="1">
        <v>43581</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1</v>
      </c>
      <c r="BM188" t="s">
        <v>242</v>
      </c>
      <c r="BN188">
        <v>0</v>
      </c>
      <c r="BO188" t="s">
        <v>860</v>
      </c>
      <c r="BQ188" t="s">
        <v>565</v>
      </c>
      <c r="BR188" t="s">
        <v>236</v>
      </c>
      <c r="BS188">
        <v>28504</v>
      </c>
      <c r="BT188">
        <v>38</v>
      </c>
      <c r="BU188">
        <v>19</v>
      </c>
      <c r="BV188">
        <v>0</v>
      </c>
      <c r="BW188">
        <v>0</v>
      </c>
      <c r="BX188">
        <v>0</v>
      </c>
      <c r="BY188">
        <v>0</v>
      </c>
      <c r="BZ188">
        <v>0</v>
      </c>
      <c r="CA188">
        <v>0</v>
      </c>
      <c r="CB188">
        <v>0</v>
      </c>
      <c r="CC188">
        <v>0</v>
      </c>
      <c r="CD188">
        <v>0</v>
      </c>
      <c r="CE188">
        <v>38</v>
      </c>
      <c r="CF188">
        <v>0</v>
      </c>
      <c r="CI188">
        <v>0</v>
      </c>
      <c r="CJ188">
        <v>21</v>
      </c>
      <c r="CK188">
        <v>38</v>
      </c>
      <c r="CL188" s="1">
        <v>45821</v>
      </c>
      <c r="CO188" t="s">
        <v>33</v>
      </c>
      <c r="CQ188">
        <v>2</v>
      </c>
    </row>
    <row r="189" spans="1:95" hidden="1" x14ac:dyDescent="0.35">
      <c r="A189">
        <f>_xlfn.XLOOKUP(Table1[[#This Row],[HMIS Project ID]],'Quick HIC'!G:G,'Quick HIC'!D:D,"",0)</f>
        <v>0</v>
      </c>
      <c r="B189">
        <v>158</v>
      </c>
      <c r="C189" t="s">
        <v>236</v>
      </c>
      <c r="D189" t="s">
        <v>41</v>
      </c>
      <c r="E189" t="s">
        <v>333</v>
      </c>
      <c r="F189" t="s">
        <v>238</v>
      </c>
      <c r="G189">
        <v>2025</v>
      </c>
      <c r="H189" t="s">
        <v>422</v>
      </c>
      <c r="I189">
        <v>1757</v>
      </c>
      <c r="J189" t="s">
        <v>861</v>
      </c>
      <c r="L189">
        <v>20144</v>
      </c>
      <c r="M189" s="1">
        <v>45686</v>
      </c>
      <c r="N189" t="s">
        <v>39</v>
      </c>
      <c r="P189" t="s">
        <v>424</v>
      </c>
      <c r="Q189" t="s">
        <v>34</v>
      </c>
      <c r="R189" t="s">
        <v>241</v>
      </c>
      <c r="S189" s="1">
        <v>45686</v>
      </c>
      <c r="T189" t="s">
        <v>24</v>
      </c>
      <c r="U189" s="1">
        <v>43831</v>
      </c>
      <c r="W189">
        <v>0</v>
      </c>
      <c r="X189">
        <v>1</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M189" t="s">
        <v>252</v>
      </c>
      <c r="BN189">
        <v>0</v>
      </c>
      <c r="BO189" t="s">
        <v>425</v>
      </c>
      <c r="BQ189" t="s">
        <v>426</v>
      </c>
      <c r="BR189" t="s">
        <v>236</v>
      </c>
      <c r="BS189">
        <v>28540</v>
      </c>
      <c r="BT189">
        <v>0</v>
      </c>
      <c r="BU189">
        <v>0</v>
      </c>
      <c r="BV189">
        <v>0</v>
      </c>
      <c r="BW189">
        <v>0</v>
      </c>
      <c r="BX189">
        <v>0</v>
      </c>
      <c r="BY189">
        <v>3</v>
      </c>
      <c r="BZ189">
        <v>0</v>
      </c>
      <c r="CA189">
        <v>0</v>
      </c>
      <c r="CB189">
        <v>0</v>
      </c>
      <c r="CC189">
        <v>0</v>
      </c>
      <c r="CD189">
        <v>0</v>
      </c>
      <c r="CE189">
        <v>3</v>
      </c>
      <c r="CF189">
        <v>0</v>
      </c>
      <c r="CI189">
        <v>0</v>
      </c>
      <c r="CJ189">
        <v>3</v>
      </c>
      <c r="CK189">
        <v>3</v>
      </c>
      <c r="CL189" s="1">
        <v>45821</v>
      </c>
      <c r="CO189" t="s">
        <v>33</v>
      </c>
      <c r="CQ189">
        <v>2</v>
      </c>
    </row>
    <row r="190" spans="1:95" hidden="1" x14ac:dyDescent="0.35">
      <c r="A190">
        <f>_xlfn.XLOOKUP(Table1[[#This Row],[HMIS Project ID]],'Quick HIC'!G:G,'Quick HIC'!D:D,"",0)</f>
        <v>0</v>
      </c>
      <c r="B190">
        <v>159</v>
      </c>
      <c r="C190" t="s">
        <v>236</v>
      </c>
      <c r="D190" t="s">
        <v>41</v>
      </c>
      <c r="E190" t="s">
        <v>333</v>
      </c>
      <c r="F190" t="s">
        <v>238</v>
      </c>
      <c r="G190">
        <v>2025</v>
      </c>
      <c r="H190" t="s">
        <v>862</v>
      </c>
      <c r="I190">
        <v>2137</v>
      </c>
      <c r="J190" t="s">
        <v>863</v>
      </c>
      <c r="L190">
        <v>20146</v>
      </c>
      <c r="M190" s="1">
        <v>45686</v>
      </c>
      <c r="N190" t="s">
        <v>36</v>
      </c>
      <c r="O190" t="s">
        <v>306</v>
      </c>
      <c r="P190" t="s">
        <v>491</v>
      </c>
      <c r="Q190" t="s">
        <v>34</v>
      </c>
      <c r="R190" t="s">
        <v>241</v>
      </c>
      <c r="S190" s="1">
        <v>45686</v>
      </c>
      <c r="T190" t="s">
        <v>24</v>
      </c>
      <c r="U190" s="1">
        <v>43831</v>
      </c>
      <c r="W190">
        <v>1</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M190" t="s">
        <v>252</v>
      </c>
      <c r="BN190">
        <v>0</v>
      </c>
      <c r="BO190" t="s">
        <v>864</v>
      </c>
      <c r="BQ190" t="s">
        <v>493</v>
      </c>
      <c r="BR190" t="s">
        <v>236</v>
      </c>
      <c r="BS190">
        <v>27937</v>
      </c>
      <c r="BT190">
        <v>0</v>
      </c>
      <c r="BU190">
        <v>0</v>
      </c>
      <c r="BV190">
        <v>0</v>
      </c>
      <c r="BW190">
        <v>0</v>
      </c>
      <c r="BX190">
        <v>0</v>
      </c>
      <c r="BY190">
        <v>0</v>
      </c>
      <c r="BZ190">
        <v>0</v>
      </c>
      <c r="CA190">
        <v>0</v>
      </c>
      <c r="CB190">
        <v>0</v>
      </c>
      <c r="CC190">
        <v>0</v>
      </c>
      <c r="CD190">
        <v>0</v>
      </c>
      <c r="CE190">
        <v>0</v>
      </c>
      <c r="CF190">
        <v>0</v>
      </c>
      <c r="CI190">
        <v>11</v>
      </c>
      <c r="CJ190">
        <v>3</v>
      </c>
      <c r="CK190">
        <v>11</v>
      </c>
      <c r="CL190" s="1">
        <v>45821</v>
      </c>
      <c r="CO190" t="s">
        <v>33</v>
      </c>
      <c r="CQ190">
        <v>2</v>
      </c>
    </row>
    <row r="191" spans="1:95" hidden="1" x14ac:dyDescent="0.35">
      <c r="A191">
        <f>_xlfn.XLOOKUP(Table1[[#This Row],[HMIS Project ID]],'Quick HIC'!G:G,'Quick HIC'!D:D,"",0)</f>
        <v>0</v>
      </c>
      <c r="B191">
        <v>160</v>
      </c>
      <c r="C191" t="s">
        <v>236</v>
      </c>
      <c r="D191" t="s">
        <v>41</v>
      </c>
      <c r="E191" t="s">
        <v>333</v>
      </c>
      <c r="F191" t="s">
        <v>238</v>
      </c>
      <c r="G191">
        <v>2025</v>
      </c>
      <c r="H191" t="s">
        <v>862</v>
      </c>
      <c r="I191">
        <v>2137</v>
      </c>
      <c r="J191" t="s">
        <v>865</v>
      </c>
      <c r="L191">
        <v>20147</v>
      </c>
      <c r="M191" s="1">
        <v>45686</v>
      </c>
      <c r="N191" t="s">
        <v>39</v>
      </c>
      <c r="P191" t="s">
        <v>491</v>
      </c>
      <c r="Q191" t="s">
        <v>34</v>
      </c>
      <c r="R191" t="s">
        <v>241</v>
      </c>
      <c r="S191" s="1">
        <v>45686</v>
      </c>
      <c r="T191" t="s">
        <v>24</v>
      </c>
      <c r="U191" s="1">
        <v>43831</v>
      </c>
      <c r="W191">
        <v>0</v>
      </c>
      <c r="X191">
        <v>1</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M191" t="s">
        <v>252</v>
      </c>
      <c r="BN191">
        <v>0</v>
      </c>
      <c r="BO191" t="s">
        <v>864</v>
      </c>
      <c r="BQ191" t="s">
        <v>493</v>
      </c>
      <c r="BR191" t="s">
        <v>236</v>
      </c>
      <c r="BS191">
        <v>27937</v>
      </c>
      <c r="BT191">
        <v>4</v>
      </c>
      <c r="BU191">
        <v>1</v>
      </c>
      <c r="BV191">
        <v>0</v>
      </c>
      <c r="BW191">
        <v>0</v>
      </c>
      <c r="BX191">
        <v>0</v>
      </c>
      <c r="BY191">
        <v>0</v>
      </c>
      <c r="BZ191">
        <v>0</v>
      </c>
      <c r="CA191">
        <v>0</v>
      </c>
      <c r="CB191">
        <v>0</v>
      </c>
      <c r="CC191">
        <v>0</v>
      </c>
      <c r="CD191">
        <v>0</v>
      </c>
      <c r="CE191">
        <v>4</v>
      </c>
      <c r="CF191">
        <v>0</v>
      </c>
      <c r="CI191">
        <v>0</v>
      </c>
      <c r="CJ191">
        <v>4</v>
      </c>
      <c r="CK191">
        <v>4</v>
      </c>
      <c r="CL191" s="1">
        <v>45821</v>
      </c>
      <c r="CO191" t="s">
        <v>33</v>
      </c>
      <c r="CQ191">
        <v>2</v>
      </c>
    </row>
    <row r="192" spans="1:95" hidden="1" x14ac:dyDescent="0.35">
      <c r="A192">
        <f>_xlfn.XLOOKUP(Table1[[#This Row],[HMIS Project ID]],'Quick HIC'!G:G,'Quick HIC'!D:D,"",0)</f>
        <v>0</v>
      </c>
      <c r="B192">
        <v>161</v>
      </c>
      <c r="C192" t="s">
        <v>236</v>
      </c>
      <c r="D192" t="s">
        <v>41</v>
      </c>
      <c r="E192" t="s">
        <v>333</v>
      </c>
      <c r="F192" t="s">
        <v>238</v>
      </c>
      <c r="G192">
        <v>2025</v>
      </c>
      <c r="H192" t="s">
        <v>866</v>
      </c>
      <c r="I192">
        <v>20148</v>
      </c>
      <c r="J192" t="s">
        <v>867</v>
      </c>
      <c r="L192">
        <v>20149</v>
      </c>
      <c r="M192" s="1">
        <v>45686</v>
      </c>
      <c r="N192" t="s">
        <v>39</v>
      </c>
      <c r="P192" t="s">
        <v>868</v>
      </c>
      <c r="Q192" t="s">
        <v>34</v>
      </c>
      <c r="R192" t="s">
        <v>241</v>
      </c>
      <c r="S192" s="1">
        <v>45686</v>
      </c>
      <c r="T192" t="s">
        <v>24</v>
      </c>
      <c r="U192" s="1">
        <v>43831</v>
      </c>
      <c r="W192">
        <v>0</v>
      </c>
      <c r="X192">
        <v>1</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M192" t="s">
        <v>252</v>
      </c>
      <c r="BN192">
        <v>0</v>
      </c>
      <c r="BO192" t="s">
        <v>869</v>
      </c>
      <c r="BQ192" t="s">
        <v>565</v>
      </c>
      <c r="BR192" t="s">
        <v>236</v>
      </c>
      <c r="BS192">
        <v>28501</v>
      </c>
      <c r="BT192">
        <v>0</v>
      </c>
      <c r="BU192">
        <v>0</v>
      </c>
      <c r="BV192">
        <v>0</v>
      </c>
      <c r="BW192">
        <v>0</v>
      </c>
      <c r="BX192">
        <v>0</v>
      </c>
      <c r="BY192">
        <v>5</v>
      </c>
      <c r="BZ192">
        <v>0</v>
      </c>
      <c r="CA192">
        <v>0</v>
      </c>
      <c r="CB192">
        <v>0</v>
      </c>
      <c r="CC192">
        <v>0</v>
      </c>
      <c r="CD192">
        <v>0</v>
      </c>
      <c r="CE192">
        <v>5</v>
      </c>
      <c r="CF192">
        <v>0</v>
      </c>
      <c r="CI192">
        <v>0</v>
      </c>
      <c r="CJ192">
        <v>5</v>
      </c>
      <c r="CK192">
        <v>5</v>
      </c>
      <c r="CL192" s="1">
        <v>45821</v>
      </c>
      <c r="CO192" t="s">
        <v>33</v>
      </c>
      <c r="CQ192">
        <v>2</v>
      </c>
    </row>
    <row r="193" spans="1:95" hidden="1" x14ac:dyDescent="0.35">
      <c r="A193">
        <f>_xlfn.XLOOKUP(Table1[[#This Row],[HMIS Project ID]],'Quick HIC'!G:G,'Quick HIC'!D:D,"",0)</f>
        <v>0</v>
      </c>
      <c r="B193">
        <v>162</v>
      </c>
      <c r="C193" t="s">
        <v>236</v>
      </c>
      <c r="D193" t="s">
        <v>41</v>
      </c>
      <c r="E193" t="s">
        <v>333</v>
      </c>
      <c r="F193" t="s">
        <v>238</v>
      </c>
      <c r="G193">
        <v>2025</v>
      </c>
      <c r="H193" t="s">
        <v>670</v>
      </c>
      <c r="I193">
        <v>1786</v>
      </c>
      <c r="J193" t="s">
        <v>870</v>
      </c>
      <c r="L193">
        <v>20153</v>
      </c>
      <c r="M193" s="1">
        <v>45686</v>
      </c>
      <c r="N193" t="s">
        <v>39</v>
      </c>
      <c r="P193" t="s">
        <v>475</v>
      </c>
      <c r="Q193" t="s">
        <v>34</v>
      </c>
      <c r="R193" t="s">
        <v>241</v>
      </c>
      <c r="S193" s="1">
        <v>45686</v>
      </c>
      <c r="T193" t="s">
        <v>24</v>
      </c>
      <c r="U193" s="1">
        <v>43800</v>
      </c>
      <c r="W193">
        <v>0</v>
      </c>
      <c r="X193">
        <v>0</v>
      </c>
      <c r="Y193">
        <v>0</v>
      </c>
      <c r="Z193">
        <v>0</v>
      </c>
      <c r="AA193">
        <v>0</v>
      </c>
      <c r="AB193">
        <v>0</v>
      </c>
      <c r="AC193">
        <v>0</v>
      </c>
      <c r="AD193">
        <v>1</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M193" t="s">
        <v>252</v>
      </c>
      <c r="BN193">
        <v>0</v>
      </c>
      <c r="BO193" t="s">
        <v>673</v>
      </c>
      <c r="BQ193" t="s">
        <v>338</v>
      </c>
      <c r="BR193" t="s">
        <v>236</v>
      </c>
      <c r="BS193">
        <v>27834</v>
      </c>
      <c r="BT193">
        <v>13</v>
      </c>
      <c r="BU193">
        <v>4</v>
      </c>
      <c r="BV193">
        <v>0</v>
      </c>
      <c r="BW193">
        <v>0</v>
      </c>
      <c r="BX193">
        <v>0</v>
      </c>
      <c r="BY193">
        <v>6</v>
      </c>
      <c r="BZ193">
        <v>0</v>
      </c>
      <c r="CA193">
        <v>0</v>
      </c>
      <c r="CB193">
        <v>0</v>
      </c>
      <c r="CC193">
        <v>0</v>
      </c>
      <c r="CD193">
        <v>0</v>
      </c>
      <c r="CE193">
        <v>19</v>
      </c>
      <c r="CF193">
        <v>0</v>
      </c>
      <c r="CI193">
        <v>0</v>
      </c>
      <c r="CJ193">
        <v>19</v>
      </c>
      <c r="CK193">
        <v>19</v>
      </c>
      <c r="CL193" s="1">
        <v>45821</v>
      </c>
      <c r="CO193" t="s">
        <v>33</v>
      </c>
      <c r="CQ193">
        <v>2</v>
      </c>
    </row>
    <row r="194" spans="1:95" hidden="1" x14ac:dyDescent="0.35">
      <c r="A194">
        <f>_xlfn.XLOOKUP(Table1[[#This Row],[HMIS Project ID]],'Quick HIC'!G:G,'Quick HIC'!D:D,"",0)</f>
        <v>0</v>
      </c>
      <c r="B194">
        <v>163</v>
      </c>
      <c r="C194" t="s">
        <v>236</v>
      </c>
      <c r="D194" t="s">
        <v>41</v>
      </c>
      <c r="E194" t="s">
        <v>333</v>
      </c>
      <c r="F194" t="s">
        <v>238</v>
      </c>
      <c r="G194">
        <v>2025</v>
      </c>
      <c r="H194" t="s">
        <v>836</v>
      </c>
      <c r="I194">
        <v>20012</v>
      </c>
      <c r="J194" t="s">
        <v>871</v>
      </c>
      <c r="L194">
        <v>20163</v>
      </c>
      <c r="M194" s="1">
        <v>45686</v>
      </c>
      <c r="N194" t="s">
        <v>36</v>
      </c>
      <c r="O194" t="s">
        <v>306</v>
      </c>
      <c r="P194" t="s">
        <v>838</v>
      </c>
      <c r="Q194" t="s">
        <v>34</v>
      </c>
      <c r="R194" t="s">
        <v>241</v>
      </c>
      <c r="S194" s="1">
        <v>45686</v>
      </c>
      <c r="T194" t="s">
        <v>24</v>
      </c>
      <c r="U194" s="1">
        <v>43831</v>
      </c>
      <c r="W194">
        <v>1</v>
      </c>
      <c r="X194">
        <v>0</v>
      </c>
      <c r="Y194">
        <v>1</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M194" t="s">
        <v>252</v>
      </c>
      <c r="BN194">
        <v>0</v>
      </c>
      <c r="BO194" t="s">
        <v>839</v>
      </c>
      <c r="BQ194" t="s">
        <v>840</v>
      </c>
      <c r="BR194" t="s">
        <v>236</v>
      </c>
      <c r="BS194">
        <v>28779</v>
      </c>
      <c r="BT194">
        <v>0</v>
      </c>
      <c r="BU194">
        <v>0</v>
      </c>
      <c r="BV194">
        <v>0</v>
      </c>
      <c r="BW194">
        <v>0</v>
      </c>
      <c r="BX194">
        <v>0</v>
      </c>
      <c r="BY194">
        <v>0</v>
      </c>
      <c r="BZ194">
        <v>0</v>
      </c>
      <c r="CA194">
        <v>0</v>
      </c>
      <c r="CB194">
        <v>0</v>
      </c>
      <c r="CC194">
        <v>0</v>
      </c>
      <c r="CD194">
        <v>0</v>
      </c>
      <c r="CE194">
        <v>0</v>
      </c>
      <c r="CF194">
        <v>0</v>
      </c>
      <c r="CI194">
        <v>38</v>
      </c>
      <c r="CJ194">
        <v>38</v>
      </c>
      <c r="CK194">
        <v>38</v>
      </c>
      <c r="CL194" s="1">
        <v>45821</v>
      </c>
      <c r="CO194" t="s">
        <v>33</v>
      </c>
      <c r="CQ194">
        <v>2</v>
      </c>
    </row>
    <row r="195" spans="1:95" hidden="1" x14ac:dyDescent="0.35">
      <c r="A195" t="str">
        <f>_xlfn.XLOOKUP(Table1[[#This Row],[HMIS Project ID]],'Quick HIC'!G:G,'Quick HIC'!D:D,"",0)</f>
        <v>Richmond</v>
      </c>
      <c r="B195">
        <v>164</v>
      </c>
      <c r="C195" t="s">
        <v>236</v>
      </c>
      <c r="D195" t="s">
        <v>41</v>
      </c>
      <c r="E195" t="s">
        <v>333</v>
      </c>
      <c r="F195" t="s">
        <v>238</v>
      </c>
      <c r="G195">
        <v>2025</v>
      </c>
      <c r="H195" t="s">
        <v>872</v>
      </c>
      <c r="I195">
        <v>20168</v>
      </c>
      <c r="J195" t="s">
        <v>873</v>
      </c>
      <c r="L195">
        <v>20169</v>
      </c>
      <c r="M195" s="1">
        <v>45686</v>
      </c>
      <c r="N195" t="s">
        <v>40</v>
      </c>
      <c r="P195" t="s">
        <v>587</v>
      </c>
      <c r="Q195" t="s">
        <v>33</v>
      </c>
      <c r="R195" t="s">
        <v>241</v>
      </c>
      <c r="S195" s="1">
        <v>45686</v>
      </c>
      <c r="T195" t="s">
        <v>24</v>
      </c>
      <c r="U195" s="1">
        <v>43859</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1</v>
      </c>
      <c r="BM195" t="s">
        <v>249</v>
      </c>
      <c r="BN195">
        <v>0</v>
      </c>
      <c r="BO195" t="s">
        <v>874</v>
      </c>
      <c r="BQ195" t="s">
        <v>875</v>
      </c>
      <c r="BR195" t="s">
        <v>236</v>
      </c>
      <c r="BS195">
        <v>28345</v>
      </c>
      <c r="BT195">
        <v>5</v>
      </c>
      <c r="BU195">
        <v>2</v>
      </c>
      <c r="BV195">
        <v>0</v>
      </c>
      <c r="BW195">
        <v>0</v>
      </c>
      <c r="BX195">
        <v>0</v>
      </c>
      <c r="BY195">
        <v>5</v>
      </c>
      <c r="BZ195">
        <v>0</v>
      </c>
      <c r="CA195">
        <v>0</v>
      </c>
      <c r="CB195">
        <v>0</v>
      </c>
      <c r="CC195">
        <v>0</v>
      </c>
      <c r="CD195">
        <v>0</v>
      </c>
      <c r="CE195">
        <v>10</v>
      </c>
      <c r="CF195">
        <v>0</v>
      </c>
      <c r="CI195">
        <v>0</v>
      </c>
      <c r="CJ195">
        <v>10</v>
      </c>
      <c r="CK195">
        <v>10</v>
      </c>
      <c r="CL195" s="1">
        <v>45821</v>
      </c>
      <c r="CO195" t="s">
        <v>33</v>
      </c>
      <c r="CQ195">
        <v>2</v>
      </c>
    </row>
    <row r="196" spans="1:95" hidden="1" x14ac:dyDescent="0.35">
      <c r="A196">
        <f>_xlfn.XLOOKUP(Table1[[#This Row],[HMIS Project ID]],'Quick HIC'!G:G,'Quick HIC'!D:D,"",0)</f>
        <v>0</v>
      </c>
      <c r="B196">
        <v>165</v>
      </c>
      <c r="C196" t="s">
        <v>236</v>
      </c>
      <c r="D196" t="s">
        <v>41</v>
      </c>
      <c r="E196" t="s">
        <v>333</v>
      </c>
      <c r="F196" t="s">
        <v>238</v>
      </c>
      <c r="G196">
        <v>2025</v>
      </c>
      <c r="H196" t="s">
        <v>766</v>
      </c>
      <c r="I196">
        <v>7054</v>
      </c>
      <c r="J196" t="s">
        <v>876</v>
      </c>
      <c r="L196">
        <v>20238</v>
      </c>
      <c r="M196" s="1">
        <v>45686</v>
      </c>
      <c r="N196" t="s">
        <v>36</v>
      </c>
      <c r="O196" t="s">
        <v>258</v>
      </c>
      <c r="P196" t="s">
        <v>610</v>
      </c>
      <c r="Q196" t="s">
        <v>34</v>
      </c>
      <c r="R196" t="s">
        <v>241</v>
      </c>
      <c r="S196" s="1">
        <v>44951</v>
      </c>
      <c r="T196" t="s">
        <v>24</v>
      </c>
      <c r="U196" s="1">
        <v>40179</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1</v>
      </c>
      <c r="BL196" t="s">
        <v>768</v>
      </c>
      <c r="BM196" t="s">
        <v>249</v>
      </c>
      <c r="BN196">
        <v>0</v>
      </c>
      <c r="BO196" t="s">
        <v>769</v>
      </c>
      <c r="BQ196" t="s">
        <v>613</v>
      </c>
      <c r="BR196" t="s">
        <v>236</v>
      </c>
      <c r="BS196">
        <v>28786</v>
      </c>
      <c r="BT196">
        <v>0</v>
      </c>
      <c r="BU196">
        <v>0</v>
      </c>
      <c r="BV196">
        <v>0</v>
      </c>
      <c r="BW196">
        <v>0</v>
      </c>
      <c r="BX196">
        <v>0</v>
      </c>
      <c r="BY196">
        <v>32</v>
      </c>
      <c r="BZ196">
        <v>0</v>
      </c>
      <c r="CA196">
        <v>0</v>
      </c>
      <c r="CB196">
        <v>0</v>
      </c>
      <c r="CC196">
        <v>0</v>
      </c>
      <c r="CD196">
        <v>0</v>
      </c>
      <c r="CE196">
        <v>32</v>
      </c>
      <c r="CF196">
        <v>0</v>
      </c>
      <c r="CI196">
        <v>0</v>
      </c>
      <c r="CJ196">
        <v>26</v>
      </c>
      <c r="CK196">
        <v>32</v>
      </c>
      <c r="CL196" s="1">
        <v>45821</v>
      </c>
      <c r="CO196" t="s">
        <v>33</v>
      </c>
      <c r="CQ196">
        <v>2</v>
      </c>
    </row>
    <row r="197" spans="1:95" hidden="1" x14ac:dyDescent="0.35">
      <c r="A197">
        <f>_xlfn.XLOOKUP(Table1[[#This Row],[HMIS Project ID]],'Quick HIC'!G:G,'Quick HIC'!D:D,"",0)</f>
        <v>0</v>
      </c>
      <c r="B197">
        <v>166</v>
      </c>
      <c r="C197" t="s">
        <v>236</v>
      </c>
      <c r="D197" t="s">
        <v>41</v>
      </c>
      <c r="E197" t="s">
        <v>333</v>
      </c>
      <c r="F197" t="s">
        <v>238</v>
      </c>
      <c r="G197">
        <v>2025</v>
      </c>
      <c r="H197" t="s">
        <v>766</v>
      </c>
      <c r="I197">
        <v>7054</v>
      </c>
      <c r="J197" t="s">
        <v>877</v>
      </c>
      <c r="L197">
        <v>20239</v>
      </c>
      <c r="M197" s="1">
        <v>45686</v>
      </c>
      <c r="N197" t="s">
        <v>36</v>
      </c>
      <c r="O197" t="s">
        <v>258</v>
      </c>
      <c r="P197" t="s">
        <v>610</v>
      </c>
      <c r="Q197" t="s">
        <v>34</v>
      </c>
      <c r="R197" t="s">
        <v>241</v>
      </c>
      <c r="S197" s="1">
        <v>44951</v>
      </c>
      <c r="T197" t="s">
        <v>24</v>
      </c>
      <c r="U197" s="1">
        <v>43831</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1</v>
      </c>
      <c r="BL197" t="s">
        <v>768</v>
      </c>
      <c r="BM197" t="s">
        <v>249</v>
      </c>
      <c r="BN197">
        <v>0</v>
      </c>
      <c r="BO197" t="s">
        <v>769</v>
      </c>
      <c r="BQ197" t="s">
        <v>613</v>
      </c>
      <c r="BR197" t="s">
        <v>236</v>
      </c>
      <c r="BS197">
        <v>28786</v>
      </c>
      <c r="BT197">
        <v>0</v>
      </c>
      <c r="BU197">
        <v>0</v>
      </c>
      <c r="BV197">
        <v>0</v>
      </c>
      <c r="BW197">
        <v>0</v>
      </c>
      <c r="BX197">
        <v>0</v>
      </c>
      <c r="BY197">
        <v>28</v>
      </c>
      <c r="BZ197">
        <v>0</v>
      </c>
      <c r="CA197">
        <v>0</v>
      </c>
      <c r="CB197">
        <v>0</v>
      </c>
      <c r="CC197">
        <v>0</v>
      </c>
      <c r="CD197">
        <v>0</v>
      </c>
      <c r="CE197">
        <v>28</v>
      </c>
      <c r="CF197">
        <v>0</v>
      </c>
      <c r="CI197">
        <v>0</v>
      </c>
      <c r="CJ197">
        <v>11</v>
      </c>
      <c r="CK197">
        <v>28</v>
      </c>
      <c r="CL197" s="1">
        <v>45821</v>
      </c>
      <c r="CO197" t="s">
        <v>33</v>
      </c>
      <c r="CQ197">
        <v>2</v>
      </c>
    </row>
    <row r="198" spans="1:95" hidden="1" x14ac:dyDescent="0.35">
      <c r="A198" t="str">
        <f>_xlfn.XLOOKUP(Table1[[#This Row],[HMIS Project ID]],'Quick HIC'!G:G,'Quick HIC'!D:D,"",0)</f>
        <v>Haywood</v>
      </c>
      <c r="B198">
        <v>167</v>
      </c>
      <c r="C198" t="s">
        <v>236</v>
      </c>
      <c r="D198" t="s">
        <v>41</v>
      </c>
      <c r="E198" t="s">
        <v>333</v>
      </c>
      <c r="F198" t="s">
        <v>238</v>
      </c>
      <c r="G198">
        <v>2025</v>
      </c>
      <c r="H198" t="s">
        <v>766</v>
      </c>
      <c r="I198">
        <v>7054</v>
      </c>
      <c r="J198" t="s">
        <v>878</v>
      </c>
      <c r="L198">
        <v>20240</v>
      </c>
      <c r="M198" s="1">
        <v>45686</v>
      </c>
      <c r="N198" t="s">
        <v>36</v>
      </c>
      <c r="O198" t="s">
        <v>258</v>
      </c>
      <c r="P198" t="s">
        <v>610</v>
      </c>
      <c r="Q198" t="s">
        <v>33</v>
      </c>
      <c r="R198" t="s">
        <v>241</v>
      </c>
      <c r="S198" s="1">
        <v>45686</v>
      </c>
      <c r="T198" t="s">
        <v>24</v>
      </c>
      <c r="U198" s="1">
        <v>40179</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1</v>
      </c>
      <c r="BL198" t="s">
        <v>768</v>
      </c>
      <c r="BM198" t="s">
        <v>249</v>
      </c>
      <c r="BN198">
        <v>0</v>
      </c>
      <c r="BO198" t="s">
        <v>769</v>
      </c>
      <c r="BQ198" t="s">
        <v>613</v>
      </c>
      <c r="BR198" t="s">
        <v>236</v>
      </c>
      <c r="BS198">
        <v>28786</v>
      </c>
      <c r="BT198">
        <v>0</v>
      </c>
      <c r="BU198">
        <v>0</v>
      </c>
      <c r="BV198">
        <v>0</v>
      </c>
      <c r="BW198">
        <v>0</v>
      </c>
      <c r="BX198">
        <v>0</v>
      </c>
      <c r="BY198">
        <v>0</v>
      </c>
      <c r="BZ198">
        <v>0</v>
      </c>
      <c r="CA198">
        <v>0</v>
      </c>
      <c r="CB198">
        <v>0</v>
      </c>
      <c r="CC198">
        <v>0</v>
      </c>
      <c r="CD198">
        <v>0</v>
      </c>
      <c r="CE198">
        <v>0</v>
      </c>
      <c r="CF198">
        <v>0</v>
      </c>
      <c r="CI198">
        <v>2</v>
      </c>
      <c r="CJ198">
        <v>2</v>
      </c>
      <c r="CK198">
        <v>2</v>
      </c>
      <c r="CL198" s="1">
        <v>45821</v>
      </c>
      <c r="CO198" t="s">
        <v>33</v>
      </c>
      <c r="CQ198">
        <v>2</v>
      </c>
    </row>
    <row r="199" spans="1:95" hidden="1" x14ac:dyDescent="0.35">
      <c r="A199">
        <f>_xlfn.XLOOKUP(Table1[[#This Row],[HMIS Project ID]],'Quick HIC'!G:G,'Quick HIC'!D:D,"",0)</f>
        <v>0</v>
      </c>
      <c r="B199">
        <v>168</v>
      </c>
      <c r="C199" t="s">
        <v>236</v>
      </c>
      <c r="D199" t="s">
        <v>41</v>
      </c>
      <c r="E199" t="s">
        <v>333</v>
      </c>
      <c r="F199" t="s">
        <v>238</v>
      </c>
      <c r="G199">
        <v>2025</v>
      </c>
      <c r="H199" t="s">
        <v>879</v>
      </c>
      <c r="I199">
        <v>7031</v>
      </c>
      <c r="J199" t="s">
        <v>880</v>
      </c>
      <c r="L199">
        <v>20313</v>
      </c>
      <c r="M199" s="1">
        <v>45686</v>
      </c>
      <c r="N199" t="s">
        <v>36</v>
      </c>
      <c r="O199" t="s">
        <v>258</v>
      </c>
      <c r="P199" t="s">
        <v>359</v>
      </c>
      <c r="Q199" t="s">
        <v>34</v>
      </c>
      <c r="R199" t="s">
        <v>241</v>
      </c>
      <c r="S199" s="1">
        <v>45322</v>
      </c>
      <c r="T199" t="s">
        <v>24</v>
      </c>
      <c r="U199" s="1">
        <v>43922</v>
      </c>
      <c r="W199">
        <v>1</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M199" t="s">
        <v>242</v>
      </c>
      <c r="BN199">
        <v>0</v>
      </c>
      <c r="BO199" t="s">
        <v>881</v>
      </c>
      <c r="BQ199" t="s">
        <v>361</v>
      </c>
      <c r="BR199" t="s">
        <v>236</v>
      </c>
      <c r="BS199">
        <v>27804</v>
      </c>
      <c r="BT199">
        <v>0</v>
      </c>
      <c r="BU199">
        <v>0</v>
      </c>
      <c r="BV199">
        <v>0</v>
      </c>
      <c r="BW199">
        <v>0</v>
      </c>
      <c r="BX199">
        <v>0</v>
      </c>
      <c r="BY199">
        <v>12</v>
      </c>
      <c r="BZ199">
        <v>0</v>
      </c>
      <c r="CA199">
        <v>0</v>
      </c>
      <c r="CB199">
        <v>0</v>
      </c>
      <c r="CC199">
        <v>0</v>
      </c>
      <c r="CD199">
        <v>0</v>
      </c>
      <c r="CE199">
        <v>12</v>
      </c>
      <c r="CF199">
        <v>0</v>
      </c>
      <c r="CI199">
        <v>0</v>
      </c>
      <c r="CJ199">
        <v>7</v>
      </c>
      <c r="CK199">
        <v>12</v>
      </c>
      <c r="CL199" s="1">
        <v>45821</v>
      </c>
      <c r="CO199" t="s">
        <v>33</v>
      </c>
      <c r="CQ199">
        <v>2</v>
      </c>
    </row>
    <row r="200" spans="1:95" hidden="1" x14ac:dyDescent="0.35">
      <c r="A200">
        <f>_xlfn.XLOOKUP(Table1[[#This Row],[HMIS Project ID]],'Quick HIC'!G:G,'Quick HIC'!D:D,"",0)</f>
        <v>0</v>
      </c>
      <c r="B200">
        <v>169</v>
      </c>
      <c r="C200" t="s">
        <v>236</v>
      </c>
      <c r="D200" t="s">
        <v>41</v>
      </c>
      <c r="E200" t="s">
        <v>333</v>
      </c>
      <c r="F200" t="s">
        <v>238</v>
      </c>
      <c r="G200">
        <v>2025</v>
      </c>
      <c r="H200" t="s">
        <v>882</v>
      </c>
      <c r="I200">
        <v>20330</v>
      </c>
      <c r="J200" t="s">
        <v>883</v>
      </c>
      <c r="L200">
        <v>20331</v>
      </c>
      <c r="M200" s="1">
        <v>45686</v>
      </c>
      <c r="N200" t="s">
        <v>36</v>
      </c>
      <c r="O200" t="s">
        <v>258</v>
      </c>
      <c r="P200" t="s">
        <v>696</v>
      </c>
      <c r="Q200" t="s">
        <v>34</v>
      </c>
      <c r="R200" t="s">
        <v>241</v>
      </c>
      <c r="S200" s="1">
        <v>45322</v>
      </c>
      <c r="T200" t="s">
        <v>24</v>
      </c>
      <c r="U200" s="1">
        <v>42979</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1</v>
      </c>
      <c r="BL200" t="s">
        <v>323</v>
      </c>
      <c r="BM200" t="s">
        <v>249</v>
      </c>
      <c r="BN200">
        <v>0</v>
      </c>
      <c r="BO200" t="s">
        <v>884</v>
      </c>
      <c r="BQ200" t="s">
        <v>104</v>
      </c>
      <c r="BR200" t="s">
        <v>236</v>
      </c>
      <c r="BS200">
        <v>27536</v>
      </c>
      <c r="BT200">
        <v>24</v>
      </c>
      <c r="BU200">
        <v>7</v>
      </c>
      <c r="BV200">
        <v>0</v>
      </c>
      <c r="BW200">
        <v>0</v>
      </c>
      <c r="BX200">
        <v>0</v>
      </c>
      <c r="BY200">
        <v>3</v>
      </c>
      <c r="BZ200">
        <v>0</v>
      </c>
      <c r="CA200">
        <v>0</v>
      </c>
      <c r="CB200">
        <v>0</v>
      </c>
      <c r="CC200">
        <v>0</v>
      </c>
      <c r="CD200">
        <v>0</v>
      </c>
      <c r="CE200">
        <v>27</v>
      </c>
      <c r="CF200">
        <v>0</v>
      </c>
      <c r="CI200">
        <v>0</v>
      </c>
      <c r="CJ200">
        <v>24</v>
      </c>
      <c r="CK200">
        <v>27</v>
      </c>
      <c r="CL200" s="1">
        <v>45821</v>
      </c>
      <c r="CO200" t="s">
        <v>33</v>
      </c>
      <c r="CQ200">
        <v>2</v>
      </c>
    </row>
    <row r="201" spans="1:95" hidden="1" x14ac:dyDescent="0.35">
      <c r="A201">
        <f>_xlfn.XLOOKUP(Table1[[#This Row],[HMIS Project ID]],'Quick HIC'!G:G,'Quick HIC'!D:D,"",0)</f>
        <v>0</v>
      </c>
      <c r="B201">
        <v>170</v>
      </c>
      <c r="C201" t="s">
        <v>236</v>
      </c>
      <c r="D201" t="s">
        <v>41</v>
      </c>
      <c r="E201" t="s">
        <v>333</v>
      </c>
      <c r="F201" t="s">
        <v>238</v>
      </c>
      <c r="G201">
        <v>2025</v>
      </c>
      <c r="H201" t="s">
        <v>352</v>
      </c>
      <c r="I201">
        <v>1045</v>
      </c>
      <c r="J201" t="s">
        <v>885</v>
      </c>
      <c r="L201">
        <v>20343</v>
      </c>
      <c r="M201" s="1">
        <v>45686</v>
      </c>
      <c r="N201" t="s">
        <v>40</v>
      </c>
      <c r="P201" t="s">
        <v>383</v>
      </c>
      <c r="Q201" t="s">
        <v>34</v>
      </c>
      <c r="R201" t="s">
        <v>241</v>
      </c>
      <c r="S201" s="1">
        <v>44223</v>
      </c>
      <c r="T201" t="s">
        <v>24</v>
      </c>
      <c r="U201" s="1">
        <v>44119</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1</v>
      </c>
      <c r="AU201">
        <v>0</v>
      </c>
      <c r="AV201">
        <v>0</v>
      </c>
      <c r="AW201">
        <v>0</v>
      </c>
      <c r="AX201">
        <v>0</v>
      </c>
      <c r="AY201">
        <v>0</v>
      </c>
      <c r="AZ201">
        <v>0</v>
      </c>
      <c r="BA201">
        <v>0</v>
      </c>
      <c r="BB201">
        <v>0</v>
      </c>
      <c r="BC201">
        <v>0</v>
      </c>
      <c r="BD201">
        <v>0</v>
      </c>
      <c r="BE201">
        <v>0</v>
      </c>
      <c r="BF201">
        <v>0</v>
      </c>
      <c r="BG201">
        <v>0</v>
      </c>
      <c r="BH201">
        <v>0</v>
      </c>
      <c r="BI201">
        <v>0</v>
      </c>
      <c r="BJ201">
        <v>0</v>
      </c>
      <c r="BK201">
        <v>0</v>
      </c>
      <c r="BM201" t="s">
        <v>242</v>
      </c>
      <c r="BN201">
        <v>0</v>
      </c>
      <c r="BO201" t="s">
        <v>355</v>
      </c>
      <c r="BQ201" t="s">
        <v>356</v>
      </c>
      <c r="BR201" t="s">
        <v>236</v>
      </c>
      <c r="BS201">
        <v>28144</v>
      </c>
      <c r="BT201">
        <v>2</v>
      </c>
      <c r="BU201">
        <v>1</v>
      </c>
      <c r="BV201">
        <v>2</v>
      </c>
      <c r="BW201">
        <v>0</v>
      </c>
      <c r="BX201">
        <v>0</v>
      </c>
      <c r="BY201">
        <v>9</v>
      </c>
      <c r="BZ201">
        <v>0</v>
      </c>
      <c r="CA201">
        <v>0</v>
      </c>
      <c r="CB201">
        <v>0</v>
      </c>
      <c r="CC201">
        <v>0</v>
      </c>
      <c r="CD201">
        <v>0</v>
      </c>
      <c r="CE201">
        <v>11</v>
      </c>
      <c r="CF201">
        <v>0</v>
      </c>
      <c r="CI201">
        <v>0</v>
      </c>
      <c r="CJ201">
        <v>7</v>
      </c>
      <c r="CK201">
        <v>11</v>
      </c>
      <c r="CL201" s="1">
        <v>45821</v>
      </c>
      <c r="CO201" t="s">
        <v>33</v>
      </c>
      <c r="CQ201">
        <v>2</v>
      </c>
    </row>
    <row r="202" spans="1:95" x14ac:dyDescent="0.35">
      <c r="A202" t="str">
        <f>_xlfn.XLOOKUP(Table1[[#This Row],[HMIS Project ID]],'Quick HIC'!G:G,'Quick HIC'!D:D,"",0)</f>
        <v>Caldwell</v>
      </c>
      <c r="B202">
        <v>171</v>
      </c>
      <c r="C202" t="s">
        <v>236</v>
      </c>
      <c r="D202" t="s">
        <v>41</v>
      </c>
      <c r="E202" t="s">
        <v>333</v>
      </c>
      <c r="F202" t="s">
        <v>238</v>
      </c>
      <c r="G202">
        <v>2025</v>
      </c>
      <c r="H202" t="s">
        <v>773</v>
      </c>
      <c r="I202">
        <v>7140</v>
      </c>
      <c r="J202" t="s">
        <v>886</v>
      </c>
      <c r="L202">
        <v>20345</v>
      </c>
      <c r="M202" s="1">
        <v>45686</v>
      </c>
      <c r="N202" t="s">
        <v>38</v>
      </c>
      <c r="P202" t="s">
        <v>453</v>
      </c>
      <c r="Q202" t="s">
        <v>33</v>
      </c>
      <c r="R202" t="s">
        <v>241</v>
      </c>
      <c r="S202" s="1">
        <v>45686</v>
      </c>
      <c r="T202" t="s">
        <v>24</v>
      </c>
      <c r="U202" s="1">
        <v>43859</v>
      </c>
      <c r="W202">
        <v>0</v>
      </c>
      <c r="X202">
        <v>0</v>
      </c>
      <c r="Y202">
        <v>0</v>
      </c>
      <c r="Z202">
        <v>0</v>
      </c>
      <c r="AA202">
        <v>0</v>
      </c>
      <c r="AB202">
        <v>0</v>
      </c>
      <c r="AC202">
        <v>0</v>
      </c>
      <c r="AD202">
        <v>0</v>
      </c>
      <c r="AE202">
        <v>0</v>
      </c>
      <c r="AF202">
        <v>0</v>
      </c>
      <c r="AG202">
        <v>0</v>
      </c>
      <c r="AH202">
        <v>0</v>
      </c>
      <c r="AI202">
        <v>0</v>
      </c>
      <c r="AJ202">
        <v>0</v>
      </c>
      <c r="AK202">
        <v>0</v>
      </c>
      <c r="AL202">
        <v>0</v>
      </c>
      <c r="AM202">
        <v>0</v>
      </c>
      <c r="AN202">
        <v>1</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M202" t="s">
        <v>252</v>
      </c>
      <c r="BN202">
        <v>0</v>
      </c>
      <c r="BS202">
        <v>28630</v>
      </c>
      <c r="BT202">
        <v>0</v>
      </c>
      <c r="BU202">
        <v>0</v>
      </c>
      <c r="BV202">
        <v>0</v>
      </c>
      <c r="BW202">
        <v>0</v>
      </c>
      <c r="BX202">
        <v>0</v>
      </c>
      <c r="BY202">
        <v>7</v>
      </c>
      <c r="BZ202">
        <v>7</v>
      </c>
      <c r="CA202">
        <v>0</v>
      </c>
      <c r="CB202">
        <v>0</v>
      </c>
      <c r="CC202">
        <v>0</v>
      </c>
      <c r="CD202">
        <v>0</v>
      </c>
      <c r="CE202">
        <v>7</v>
      </c>
      <c r="CF202">
        <v>0</v>
      </c>
      <c r="CI202">
        <v>0</v>
      </c>
      <c r="CJ202">
        <v>7</v>
      </c>
      <c r="CK202">
        <v>7</v>
      </c>
      <c r="CL202" s="1">
        <v>45821</v>
      </c>
      <c r="CM202" t="s">
        <v>675</v>
      </c>
      <c r="CN202" t="s">
        <v>407</v>
      </c>
      <c r="CO202" t="s">
        <v>33</v>
      </c>
      <c r="CQ202">
        <v>2</v>
      </c>
    </row>
    <row r="203" spans="1:95" x14ac:dyDescent="0.35">
      <c r="A203" t="str">
        <f>_xlfn.XLOOKUP(Table1[[#This Row],[HMIS Project ID]],'Quick HIC'!G:G,'Quick HIC'!D:D,"",0)</f>
        <v>Transylvania</v>
      </c>
      <c r="B203">
        <v>172</v>
      </c>
      <c r="C203" t="s">
        <v>236</v>
      </c>
      <c r="D203" t="s">
        <v>41</v>
      </c>
      <c r="E203" t="s">
        <v>333</v>
      </c>
      <c r="F203" t="s">
        <v>238</v>
      </c>
      <c r="G203">
        <v>2025</v>
      </c>
      <c r="H203" t="s">
        <v>773</v>
      </c>
      <c r="I203">
        <v>7140</v>
      </c>
      <c r="J203" t="s">
        <v>887</v>
      </c>
      <c r="L203">
        <v>20346</v>
      </c>
      <c r="M203" s="1">
        <v>45686</v>
      </c>
      <c r="N203" t="s">
        <v>38</v>
      </c>
      <c r="P203" t="s">
        <v>633</v>
      </c>
      <c r="Q203" t="s">
        <v>33</v>
      </c>
      <c r="R203" t="s">
        <v>241</v>
      </c>
      <c r="S203" s="1">
        <v>45686</v>
      </c>
      <c r="T203" t="s">
        <v>24</v>
      </c>
      <c r="U203" s="1">
        <v>43859</v>
      </c>
      <c r="W203">
        <v>0</v>
      </c>
      <c r="X203">
        <v>0</v>
      </c>
      <c r="Y203">
        <v>0</v>
      </c>
      <c r="Z203">
        <v>0</v>
      </c>
      <c r="AA203">
        <v>0</v>
      </c>
      <c r="AB203">
        <v>0</v>
      </c>
      <c r="AC203">
        <v>0</v>
      </c>
      <c r="AD203">
        <v>0</v>
      </c>
      <c r="AE203">
        <v>0</v>
      </c>
      <c r="AF203">
        <v>0</v>
      </c>
      <c r="AG203">
        <v>0</v>
      </c>
      <c r="AH203">
        <v>0</v>
      </c>
      <c r="AI203">
        <v>0</v>
      </c>
      <c r="AJ203">
        <v>0</v>
      </c>
      <c r="AK203">
        <v>0</v>
      </c>
      <c r="AL203">
        <v>0</v>
      </c>
      <c r="AM203">
        <v>0</v>
      </c>
      <c r="AN203">
        <v>1</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M203" t="s">
        <v>252</v>
      </c>
      <c r="BN203">
        <v>0</v>
      </c>
      <c r="BS203">
        <v>28712</v>
      </c>
      <c r="BT203">
        <v>0</v>
      </c>
      <c r="BU203">
        <v>0</v>
      </c>
      <c r="BV203">
        <v>0</v>
      </c>
      <c r="BW203">
        <v>0</v>
      </c>
      <c r="BX203">
        <v>0</v>
      </c>
      <c r="BY203">
        <v>2</v>
      </c>
      <c r="BZ203">
        <v>2</v>
      </c>
      <c r="CA203">
        <v>0</v>
      </c>
      <c r="CB203">
        <v>0</v>
      </c>
      <c r="CC203">
        <v>0</v>
      </c>
      <c r="CD203">
        <v>0</v>
      </c>
      <c r="CE203">
        <v>2</v>
      </c>
      <c r="CF203">
        <v>0</v>
      </c>
      <c r="CI203">
        <v>0</v>
      </c>
      <c r="CJ203">
        <v>1</v>
      </c>
      <c r="CK203">
        <v>2</v>
      </c>
      <c r="CL203" s="1">
        <v>45821</v>
      </c>
      <c r="CM203" t="s">
        <v>675</v>
      </c>
      <c r="CN203" t="s">
        <v>407</v>
      </c>
      <c r="CO203" t="s">
        <v>33</v>
      </c>
      <c r="CQ203">
        <v>2</v>
      </c>
    </row>
    <row r="204" spans="1:95" hidden="1" x14ac:dyDescent="0.35">
      <c r="A204" t="str">
        <f>_xlfn.XLOOKUP(Table1[[#This Row],[HMIS Project ID]],'Quick HIC'!G:G,'Quick HIC'!D:D,"",0)</f>
        <v>Edgecombe</v>
      </c>
      <c r="B204">
        <v>173</v>
      </c>
      <c r="C204" t="s">
        <v>236</v>
      </c>
      <c r="D204" t="s">
        <v>41</v>
      </c>
      <c r="E204" t="s">
        <v>333</v>
      </c>
      <c r="F204" t="s">
        <v>238</v>
      </c>
      <c r="G204">
        <v>2025</v>
      </c>
      <c r="H204" t="s">
        <v>888</v>
      </c>
      <c r="I204">
        <v>20054</v>
      </c>
      <c r="J204" t="s">
        <v>889</v>
      </c>
      <c r="L204">
        <v>20349</v>
      </c>
      <c r="M204" s="1">
        <v>45686</v>
      </c>
      <c r="N204" t="s">
        <v>38</v>
      </c>
      <c r="P204" t="s">
        <v>508</v>
      </c>
      <c r="Q204" t="s">
        <v>33</v>
      </c>
      <c r="R204" t="s">
        <v>241</v>
      </c>
      <c r="S204" s="1">
        <v>45686</v>
      </c>
      <c r="T204" t="s">
        <v>24</v>
      </c>
      <c r="U204" s="1">
        <v>43859</v>
      </c>
      <c r="W204">
        <v>0</v>
      </c>
      <c r="X204">
        <v>0</v>
      </c>
      <c r="Y204">
        <v>0</v>
      </c>
      <c r="Z204">
        <v>0</v>
      </c>
      <c r="AA204">
        <v>0</v>
      </c>
      <c r="AB204">
        <v>0</v>
      </c>
      <c r="AC204">
        <v>0</v>
      </c>
      <c r="AD204">
        <v>0</v>
      </c>
      <c r="AE204">
        <v>0</v>
      </c>
      <c r="AF204">
        <v>0</v>
      </c>
      <c r="AG204">
        <v>0</v>
      </c>
      <c r="AH204">
        <v>0</v>
      </c>
      <c r="AI204">
        <v>0</v>
      </c>
      <c r="AJ204">
        <v>0</v>
      </c>
      <c r="AK204">
        <v>0</v>
      </c>
      <c r="AL204">
        <v>0</v>
      </c>
      <c r="AM204">
        <v>0</v>
      </c>
      <c r="AN204">
        <v>1</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M204" t="s">
        <v>252</v>
      </c>
      <c r="BN204">
        <v>0</v>
      </c>
      <c r="BS204">
        <v>27801</v>
      </c>
      <c r="BT204">
        <v>0</v>
      </c>
      <c r="BU204">
        <v>0</v>
      </c>
      <c r="BV204">
        <v>0</v>
      </c>
      <c r="BW204">
        <v>0</v>
      </c>
      <c r="BX204">
        <v>0</v>
      </c>
      <c r="BY204">
        <v>1</v>
      </c>
      <c r="BZ204">
        <v>1</v>
      </c>
      <c r="CA204">
        <v>0</v>
      </c>
      <c r="CB204">
        <v>0</v>
      </c>
      <c r="CC204">
        <v>0</v>
      </c>
      <c r="CD204">
        <v>0</v>
      </c>
      <c r="CE204">
        <v>1</v>
      </c>
      <c r="CF204">
        <v>0</v>
      </c>
      <c r="CI204">
        <v>0</v>
      </c>
      <c r="CJ204">
        <v>1</v>
      </c>
      <c r="CK204">
        <v>1</v>
      </c>
      <c r="CL204" s="1">
        <v>45821</v>
      </c>
      <c r="CM204" t="s">
        <v>675</v>
      </c>
      <c r="CN204" t="s">
        <v>407</v>
      </c>
      <c r="CO204" t="s">
        <v>33</v>
      </c>
      <c r="CQ204">
        <v>2</v>
      </c>
    </row>
    <row r="205" spans="1:95" hidden="1" x14ac:dyDescent="0.35">
      <c r="A205" t="str">
        <f>_xlfn.XLOOKUP(Table1[[#This Row],[HMIS Project ID]],'Quick HIC'!G:G,'Quick HIC'!D:D,"",0)</f>
        <v>Wilson</v>
      </c>
      <c r="B205">
        <v>174</v>
      </c>
      <c r="C205" t="s">
        <v>236</v>
      </c>
      <c r="D205" t="s">
        <v>41</v>
      </c>
      <c r="E205" t="s">
        <v>333</v>
      </c>
      <c r="F205" t="s">
        <v>238</v>
      </c>
      <c r="G205">
        <v>2025</v>
      </c>
      <c r="H205" t="s">
        <v>888</v>
      </c>
      <c r="I205">
        <v>20054</v>
      </c>
      <c r="J205" t="s">
        <v>890</v>
      </c>
      <c r="L205">
        <v>20352</v>
      </c>
      <c r="M205" s="1">
        <v>45686</v>
      </c>
      <c r="N205" t="s">
        <v>38</v>
      </c>
      <c r="P205" t="s">
        <v>341</v>
      </c>
      <c r="Q205" t="s">
        <v>33</v>
      </c>
      <c r="R205" t="s">
        <v>241</v>
      </c>
      <c r="S205" s="1">
        <v>45686</v>
      </c>
      <c r="T205" t="s">
        <v>24</v>
      </c>
      <c r="U205" s="1">
        <v>43859</v>
      </c>
      <c r="W205">
        <v>0</v>
      </c>
      <c r="X205">
        <v>0</v>
      </c>
      <c r="Y205">
        <v>0</v>
      </c>
      <c r="Z205">
        <v>0</v>
      </c>
      <c r="AA205">
        <v>0</v>
      </c>
      <c r="AB205">
        <v>0</v>
      </c>
      <c r="AC205">
        <v>0</v>
      </c>
      <c r="AD205">
        <v>0</v>
      </c>
      <c r="AE205">
        <v>0</v>
      </c>
      <c r="AF205">
        <v>0</v>
      </c>
      <c r="AG205">
        <v>0</v>
      </c>
      <c r="AH205">
        <v>0</v>
      </c>
      <c r="AI205">
        <v>0</v>
      </c>
      <c r="AJ205">
        <v>0</v>
      </c>
      <c r="AK205">
        <v>0</v>
      </c>
      <c r="AL205">
        <v>0</v>
      </c>
      <c r="AM205">
        <v>0</v>
      </c>
      <c r="AN205">
        <v>1</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M205" t="s">
        <v>252</v>
      </c>
      <c r="BN205">
        <v>0</v>
      </c>
      <c r="BS205">
        <v>27893</v>
      </c>
      <c r="BT205">
        <v>0</v>
      </c>
      <c r="BU205">
        <v>0</v>
      </c>
      <c r="BV205">
        <v>0</v>
      </c>
      <c r="BW205">
        <v>0</v>
      </c>
      <c r="BX205">
        <v>0</v>
      </c>
      <c r="BY205">
        <v>1</v>
      </c>
      <c r="BZ205">
        <v>1</v>
      </c>
      <c r="CA205">
        <v>0</v>
      </c>
      <c r="CB205">
        <v>0</v>
      </c>
      <c r="CC205">
        <v>0</v>
      </c>
      <c r="CD205">
        <v>0</v>
      </c>
      <c r="CE205">
        <v>1</v>
      </c>
      <c r="CF205">
        <v>0</v>
      </c>
      <c r="CI205">
        <v>0</v>
      </c>
      <c r="CJ205">
        <v>1</v>
      </c>
      <c r="CK205">
        <v>1</v>
      </c>
      <c r="CL205" s="1">
        <v>45821</v>
      </c>
      <c r="CM205" t="s">
        <v>675</v>
      </c>
      <c r="CN205" t="s">
        <v>407</v>
      </c>
      <c r="CO205" t="s">
        <v>33</v>
      </c>
      <c r="CQ205">
        <v>2</v>
      </c>
    </row>
    <row r="206" spans="1:95" hidden="1" x14ac:dyDescent="0.35">
      <c r="A206">
        <f>_xlfn.XLOOKUP(Table1[[#This Row],[HMIS Project ID]],'Quick HIC'!G:G,'Quick HIC'!D:D,"",0)</f>
        <v>0</v>
      </c>
      <c r="B206">
        <v>175</v>
      </c>
      <c r="C206" t="s">
        <v>236</v>
      </c>
      <c r="D206" t="s">
        <v>41</v>
      </c>
      <c r="E206" t="s">
        <v>333</v>
      </c>
      <c r="F206" t="s">
        <v>238</v>
      </c>
      <c r="G206">
        <v>2025</v>
      </c>
      <c r="H206" t="s">
        <v>378</v>
      </c>
      <c r="I206">
        <v>4721</v>
      </c>
      <c r="J206" t="s">
        <v>891</v>
      </c>
      <c r="L206">
        <v>20364</v>
      </c>
      <c r="M206" s="1">
        <v>45686</v>
      </c>
      <c r="N206" t="s">
        <v>39</v>
      </c>
      <c r="P206" t="s">
        <v>471</v>
      </c>
      <c r="Q206" t="s">
        <v>34</v>
      </c>
      <c r="R206" t="s">
        <v>241</v>
      </c>
      <c r="S206" s="1">
        <v>45686</v>
      </c>
      <c r="T206" t="s">
        <v>24</v>
      </c>
      <c r="U206" s="1">
        <v>44166</v>
      </c>
      <c r="W206">
        <v>0</v>
      </c>
      <c r="X206">
        <v>0</v>
      </c>
      <c r="Y206">
        <v>0</v>
      </c>
      <c r="Z206">
        <v>0</v>
      </c>
      <c r="AA206">
        <v>0</v>
      </c>
      <c r="AB206">
        <v>0</v>
      </c>
      <c r="AC206">
        <v>0</v>
      </c>
      <c r="AD206">
        <v>1</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M206" t="s">
        <v>252</v>
      </c>
      <c r="BN206">
        <v>0</v>
      </c>
      <c r="BO206" t="s">
        <v>472</v>
      </c>
      <c r="BQ206" t="s">
        <v>338</v>
      </c>
      <c r="BR206" t="s">
        <v>236</v>
      </c>
      <c r="BS206">
        <v>28546</v>
      </c>
      <c r="BT206">
        <v>9</v>
      </c>
      <c r="BU206">
        <v>2</v>
      </c>
      <c r="BV206">
        <v>0</v>
      </c>
      <c r="BW206">
        <v>0</v>
      </c>
      <c r="BX206">
        <v>0</v>
      </c>
      <c r="BY206">
        <v>4</v>
      </c>
      <c r="BZ206">
        <v>0</v>
      </c>
      <c r="CA206">
        <v>0</v>
      </c>
      <c r="CB206">
        <v>0</v>
      </c>
      <c r="CC206">
        <v>0</v>
      </c>
      <c r="CD206">
        <v>0</v>
      </c>
      <c r="CE206">
        <v>13</v>
      </c>
      <c r="CF206">
        <v>0</v>
      </c>
      <c r="CI206">
        <v>0</v>
      </c>
      <c r="CJ206">
        <v>13</v>
      </c>
      <c r="CK206">
        <v>13</v>
      </c>
      <c r="CL206" s="1">
        <v>45821</v>
      </c>
      <c r="CO206" t="s">
        <v>33</v>
      </c>
      <c r="CQ206">
        <v>2</v>
      </c>
    </row>
    <row r="207" spans="1:95" hidden="1" x14ac:dyDescent="0.35">
      <c r="A207" t="str">
        <f>_xlfn.XLOOKUP(Table1[[#This Row],[HMIS Project ID]],'Quick HIC'!G:G,'Quick HIC'!D:D,"",0)</f>
        <v>Harnett</v>
      </c>
      <c r="B207">
        <v>176</v>
      </c>
      <c r="C207" t="s">
        <v>236</v>
      </c>
      <c r="D207" t="s">
        <v>41</v>
      </c>
      <c r="E207" t="s">
        <v>333</v>
      </c>
      <c r="F207" t="s">
        <v>238</v>
      </c>
      <c r="G207">
        <v>2025</v>
      </c>
      <c r="H207" t="s">
        <v>827</v>
      </c>
      <c r="I207">
        <v>20071</v>
      </c>
      <c r="J207" t="s">
        <v>892</v>
      </c>
      <c r="L207">
        <v>20376</v>
      </c>
      <c r="M207" s="1">
        <v>45686</v>
      </c>
      <c r="N207" t="s">
        <v>38</v>
      </c>
      <c r="P207" t="s">
        <v>485</v>
      </c>
      <c r="Q207" t="s">
        <v>33</v>
      </c>
      <c r="R207" t="s">
        <v>241</v>
      </c>
      <c r="S207" s="1">
        <v>45322</v>
      </c>
      <c r="T207" t="s">
        <v>24</v>
      </c>
      <c r="U207" s="1">
        <v>44223</v>
      </c>
      <c r="W207">
        <v>0</v>
      </c>
      <c r="X207">
        <v>0</v>
      </c>
      <c r="Y207">
        <v>0</v>
      </c>
      <c r="Z207">
        <v>0</v>
      </c>
      <c r="AA207">
        <v>0</v>
      </c>
      <c r="AB207">
        <v>0</v>
      </c>
      <c r="AC207">
        <v>0</v>
      </c>
      <c r="AD207">
        <v>0</v>
      </c>
      <c r="AE207">
        <v>0</v>
      </c>
      <c r="AF207">
        <v>0</v>
      </c>
      <c r="AG207">
        <v>0</v>
      </c>
      <c r="AH207">
        <v>0</v>
      </c>
      <c r="AI207">
        <v>0</v>
      </c>
      <c r="AJ207">
        <v>0</v>
      </c>
      <c r="AK207">
        <v>0</v>
      </c>
      <c r="AL207">
        <v>0</v>
      </c>
      <c r="AM207">
        <v>0</v>
      </c>
      <c r="AN207">
        <v>1</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M207" t="s">
        <v>252</v>
      </c>
      <c r="BN207">
        <v>0</v>
      </c>
      <c r="BS207">
        <v>28236</v>
      </c>
      <c r="BT207">
        <v>0</v>
      </c>
      <c r="BU207">
        <v>0</v>
      </c>
      <c r="BV207">
        <v>0</v>
      </c>
      <c r="BW207">
        <v>0</v>
      </c>
      <c r="BX207">
        <v>0</v>
      </c>
      <c r="BY207">
        <v>3</v>
      </c>
      <c r="BZ207">
        <v>3</v>
      </c>
      <c r="CA207">
        <v>0</v>
      </c>
      <c r="CB207">
        <v>0</v>
      </c>
      <c r="CC207">
        <v>0</v>
      </c>
      <c r="CD207">
        <v>0</v>
      </c>
      <c r="CE207">
        <v>3</v>
      </c>
      <c r="CF207">
        <v>0</v>
      </c>
      <c r="CI207">
        <v>0</v>
      </c>
      <c r="CJ207">
        <v>3</v>
      </c>
      <c r="CK207">
        <v>3</v>
      </c>
      <c r="CL207" s="1">
        <v>45821</v>
      </c>
      <c r="CM207" t="s">
        <v>791</v>
      </c>
      <c r="CN207" t="s">
        <v>407</v>
      </c>
      <c r="CO207" t="s">
        <v>33</v>
      </c>
      <c r="CQ207">
        <v>2</v>
      </c>
    </row>
    <row r="208" spans="1:95" hidden="1" x14ac:dyDescent="0.35">
      <c r="A208" t="str">
        <f>_xlfn.XLOOKUP(Table1[[#This Row],[HMIS Project ID]],'Quick HIC'!G:G,'Quick HIC'!D:D,"",0)</f>
        <v>Hoke</v>
      </c>
      <c r="B208">
        <v>177</v>
      </c>
      <c r="C208" t="s">
        <v>236</v>
      </c>
      <c r="D208" t="s">
        <v>41</v>
      </c>
      <c r="E208" t="s">
        <v>333</v>
      </c>
      <c r="F208" t="s">
        <v>238</v>
      </c>
      <c r="G208">
        <v>2025</v>
      </c>
      <c r="H208" t="s">
        <v>827</v>
      </c>
      <c r="I208">
        <v>20071</v>
      </c>
      <c r="J208" t="s">
        <v>893</v>
      </c>
      <c r="L208">
        <v>20377</v>
      </c>
      <c r="M208" s="1">
        <v>45686</v>
      </c>
      <c r="N208" t="s">
        <v>38</v>
      </c>
      <c r="P208" t="s">
        <v>894</v>
      </c>
      <c r="Q208" t="s">
        <v>33</v>
      </c>
      <c r="R208" t="s">
        <v>241</v>
      </c>
      <c r="S208" s="1">
        <v>45322</v>
      </c>
      <c r="T208" t="s">
        <v>24</v>
      </c>
      <c r="U208" s="1">
        <v>44223</v>
      </c>
      <c r="W208">
        <v>0</v>
      </c>
      <c r="X208">
        <v>0</v>
      </c>
      <c r="Y208">
        <v>0</v>
      </c>
      <c r="Z208">
        <v>0</v>
      </c>
      <c r="AA208">
        <v>0</v>
      </c>
      <c r="AB208">
        <v>0</v>
      </c>
      <c r="AC208">
        <v>0</v>
      </c>
      <c r="AD208">
        <v>0</v>
      </c>
      <c r="AE208">
        <v>0</v>
      </c>
      <c r="AF208">
        <v>0</v>
      </c>
      <c r="AG208">
        <v>0</v>
      </c>
      <c r="AH208">
        <v>0</v>
      </c>
      <c r="AI208">
        <v>0</v>
      </c>
      <c r="AJ208">
        <v>0</v>
      </c>
      <c r="AK208">
        <v>0</v>
      </c>
      <c r="AL208">
        <v>0</v>
      </c>
      <c r="AM208">
        <v>0</v>
      </c>
      <c r="AN208">
        <v>1</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M208" t="s">
        <v>252</v>
      </c>
      <c r="BN208">
        <v>0</v>
      </c>
      <c r="BS208">
        <v>28376</v>
      </c>
      <c r="BT208">
        <v>0</v>
      </c>
      <c r="BU208">
        <v>0</v>
      </c>
      <c r="BV208">
        <v>0</v>
      </c>
      <c r="BW208">
        <v>0</v>
      </c>
      <c r="BX208">
        <v>0</v>
      </c>
      <c r="BY208">
        <v>2</v>
      </c>
      <c r="BZ208">
        <v>2</v>
      </c>
      <c r="CA208">
        <v>0</v>
      </c>
      <c r="CB208">
        <v>0</v>
      </c>
      <c r="CC208">
        <v>0</v>
      </c>
      <c r="CD208">
        <v>0</v>
      </c>
      <c r="CE208">
        <v>2</v>
      </c>
      <c r="CF208">
        <v>0</v>
      </c>
      <c r="CI208">
        <v>0</v>
      </c>
      <c r="CJ208">
        <v>2</v>
      </c>
      <c r="CK208">
        <v>2</v>
      </c>
      <c r="CL208" s="1">
        <v>45821</v>
      </c>
      <c r="CM208" t="s">
        <v>791</v>
      </c>
      <c r="CN208" t="s">
        <v>407</v>
      </c>
      <c r="CO208" t="s">
        <v>33</v>
      </c>
      <c r="CQ208">
        <v>2</v>
      </c>
    </row>
    <row r="209" spans="1:95" hidden="1" x14ac:dyDescent="0.35">
      <c r="A209" t="str">
        <f>_xlfn.XLOOKUP(Table1[[#This Row],[HMIS Project ID]],'Quick HIC'!G:G,'Quick HIC'!D:D,"",0)</f>
        <v>Lenoir</v>
      </c>
      <c r="B209">
        <v>178</v>
      </c>
      <c r="C209" t="s">
        <v>236</v>
      </c>
      <c r="D209" t="s">
        <v>41</v>
      </c>
      <c r="E209" t="s">
        <v>333</v>
      </c>
      <c r="F209" t="s">
        <v>238</v>
      </c>
      <c r="G209">
        <v>2025</v>
      </c>
      <c r="H209" t="s">
        <v>827</v>
      </c>
      <c r="I209">
        <v>20071</v>
      </c>
      <c r="J209" t="s">
        <v>895</v>
      </c>
      <c r="L209">
        <v>20378</v>
      </c>
      <c r="M209" s="1">
        <v>45686</v>
      </c>
      <c r="N209" t="s">
        <v>38</v>
      </c>
      <c r="P209" t="s">
        <v>563</v>
      </c>
      <c r="Q209" t="s">
        <v>33</v>
      </c>
      <c r="R209" t="s">
        <v>241</v>
      </c>
      <c r="S209" s="1">
        <v>45322</v>
      </c>
      <c r="T209" t="s">
        <v>24</v>
      </c>
      <c r="U209" s="1">
        <v>44223</v>
      </c>
      <c r="W209">
        <v>0</v>
      </c>
      <c r="X209">
        <v>0</v>
      </c>
      <c r="Y209">
        <v>0</v>
      </c>
      <c r="Z209">
        <v>0</v>
      </c>
      <c r="AA209">
        <v>0</v>
      </c>
      <c r="AB209">
        <v>0</v>
      </c>
      <c r="AC209">
        <v>0</v>
      </c>
      <c r="AD209">
        <v>0</v>
      </c>
      <c r="AE209">
        <v>0</v>
      </c>
      <c r="AF209">
        <v>0</v>
      </c>
      <c r="AG209">
        <v>0</v>
      </c>
      <c r="AH209">
        <v>0</v>
      </c>
      <c r="AI209">
        <v>0</v>
      </c>
      <c r="AJ209">
        <v>0</v>
      </c>
      <c r="AK209">
        <v>0</v>
      </c>
      <c r="AL209">
        <v>0</v>
      </c>
      <c r="AM209">
        <v>0</v>
      </c>
      <c r="AN209">
        <v>1</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M209" t="s">
        <v>252</v>
      </c>
      <c r="BN209">
        <v>0</v>
      </c>
      <c r="BS209">
        <v>28501</v>
      </c>
      <c r="BT209">
        <v>0</v>
      </c>
      <c r="BU209">
        <v>0</v>
      </c>
      <c r="BV209">
        <v>0</v>
      </c>
      <c r="BW209">
        <v>0</v>
      </c>
      <c r="BX209">
        <v>0</v>
      </c>
      <c r="BY209">
        <v>2</v>
      </c>
      <c r="BZ209">
        <v>2</v>
      </c>
      <c r="CA209">
        <v>0</v>
      </c>
      <c r="CB209">
        <v>0</v>
      </c>
      <c r="CC209">
        <v>0</v>
      </c>
      <c r="CD209">
        <v>0</v>
      </c>
      <c r="CE209">
        <v>2</v>
      </c>
      <c r="CF209">
        <v>0</v>
      </c>
      <c r="CI209">
        <v>0</v>
      </c>
      <c r="CJ209">
        <v>2</v>
      </c>
      <c r="CK209">
        <v>2</v>
      </c>
      <c r="CL209" s="1">
        <v>45821</v>
      </c>
      <c r="CM209" t="s">
        <v>675</v>
      </c>
      <c r="CN209" t="s">
        <v>407</v>
      </c>
      <c r="CO209" t="s">
        <v>33</v>
      </c>
      <c r="CQ209">
        <v>2</v>
      </c>
    </row>
    <row r="210" spans="1:95" hidden="1" x14ac:dyDescent="0.35">
      <c r="A210" t="str">
        <f>_xlfn.XLOOKUP(Table1[[#This Row],[HMIS Project ID]],'Quick HIC'!G:G,'Quick HIC'!D:D,"",0)</f>
        <v>Beaufort</v>
      </c>
      <c r="B210">
        <v>179</v>
      </c>
      <c r="C210" t="s">
        <v>236</v>
      </c>
      <c r="D210" t="s">
        <v>41</v>
      </c>
      <c r="E210" t="s">
        <v>333</v>
      </c>
      <c r="F210" t="s">
        <v>238</v>
      </c>
      <c r="G210">
        <v>2025</v>
      </c>
      <c r="H210" t="s">
        <v>888</v>
      </c>
      <c r="I210">
        <v>20054</v>
      </c>
      <c r="J210" t="s">
        <v>896</v>
      </c>
      <c r="L210">
        <v>20385</v>
      </c>
      <c r="M210" s="1">
        <v>45686</v>
      </c>
      <c r="N210" t="s">
        <v>38</v>
      </c>
      <c r="P210" t="s">
        <v>419</v>
      </c>
      <c r="Q210" t="s">
        <v>33</v>
      </c>
      <c r="R210" t="s">
        <v>241</v>
      </c>
      <c r="S210" s="1">
        <v>45686</v>
      </c>
      <c r="T210" t="s">
        <v>24</v>
      </c>
      <c r="U210" s="1">
        <v>44223</v>
      </c>
      <c r="W210">
        <v>0</v>
      </c>
      <c r="X210">
        <v>0</v>
      </c>
      <c r="Y210">
        <v>0</v>
      </c>
      <c r="Z210">
        <v>0</v>
      </c>
      <c r="AA210">
        <v>0</v>
      </c>
      <c r="AB210">
        <v>0</v>
      </c>
      <c r="AC210">
        <v>0</v>
      </c>
      <c r="AD210">
        <v>0</v>
      </c>
      <c r="AE210">
        <v>0</v>
      </c>
      <c r="AF210">
        <v>0</v>
      </c>
      <c r="AG210">
        <v>0</v>
      </c>
      <c r="AH210">
        <v>0</v>
      </c>
      <c r="AI210">
        <v>0</v>
      </c>
      <c r="AJ210">
        <v>0</v>
      </c>
      <c r="AK210">
        <v>0</v>
      </c>
      <c r="AL210">
        <v>0</v>
      </c>
      <c r="AM210">
        <v>0</v>
      </c>
      <c r="AN210">
        <v>1</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M210" t="s">
        <v>252</v>
      </c>
      <c r="BN210">
        <v>0</v>
      </c>
      <c r="BS210">
        <v>27889</v>
      </c>
      <c r="BT210">
        <v>0</v>
      </c>
      <c r="BU210">
        <v>0</v>
      </c>
      <c r="BV210">
        <v>0</v>
      </c>
      <c r="BW210">
        <v>0</v>
      </c>
      <c r="BX210">
        <v>0</v>
      </c>
      <c r="BY210">
        <v>1</v>
      </c>
      <c r="BZ210">
        <v>1</v>
      </c>
      <c r="CA210">
        <v>0</v>
      </c>
      <c r="CB210">
        <v>0</v>
      </c>
      <c r="CC210">
        <v>0</v>
      </c>
      <c r="CD210">
        <v>0</v>
      </c>
      <c r="CE210">
        <v>1</v>
      </c>
      <c r="CF210">
        <v>0</v>
      </c>
      <c r="CI210">
        <v>0</v>
      </c>
      <c r="CJ210">
        <v>1</v>
      </c>
      <c r="CK210">
        <v>1</v>
      </c>
      <c r="CL210" s="1">
        <v>45821</v>
      </c>
      <c r="CM210" t="s">
        <v>675</v>
      </c>
      <c r="CN210" t="s">
        <v>407</v>
      </c>
      <c r="CO210" t="s">
        <v>33</v>
      </c>
      <c r="CQ210">
        <v>2</v>
      </c>
    </row>
    <row r="211" spans="1:95" hidden="1" x14ac:dyDescent="0.35">
      <c r="A211" t="str">
        <f>_xlfn.XLOOKUP(Table1[[#This Row],[HMIS Project ID]],'Quick HIC'!G:G,'Quick HIC'!D:D,"",0)</f>
        <v>Moore</v>
      </c>
      <c r="B211">
        <v>180</v>
      </c>
      <c r="C211" t="s">
        <v>236</v>
      </c>
      <c r="D211" t="s">
        <v>41</v>
      </c>
      <c r="E211" t="s">
        <v>333</v>
      </c>
      <c r="F211" t="s">
        <v>238</v>
      </c>
      <c r="G211">
        <v>2025</v>
      </c>
      <c r="H211" t="s">
        <v>897</v>
      </c>
      <c r="I211">
        <v>20397</v>
      </c>
      <c r="J211" t="s">
        <v>898</v>
      </c>
      <c r="L211">
        <v>20398</v>
      </c>
      <c r="M211" s="1">
        <v>45686</v>
      </c>
      <c r="N211" t="s">
        <v>40</v>
      </c>
      <c r="P211" t="s">
        <v>543</v>
      </c>
      <c r="Q211" t="s">
        <v>33</v>
      </c>
      <c r="R211" t="s">
        <v>241</v>
      </c>
      <c r="S211" s="1">
        <v>45322</v>
      </c>
      <c r="T211" t="s">
        <v>24</v>
      </c>
      <c r="U211" s="1">
        <v>44044</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1</v>
      </c>
      <c r="BM211" t="s">
        <v>242</v>
      </c>
      <c r="BN211">
        <v>0</v>
      </c>
      <c r="BO211" t="s">
        <v>899</v>
      </c>
      <c r="BQ211" t="s">
        <v>900</v>
      </c>
      <c r="BR211" t="s">
        <v>236</v>
      </c>
      <c r="BS211">
        <v>28374</v>
      </c>
      <c r="BT211">
        <v>0</v>
      </c>
      <c r="BU211">
        <v>0</v>
      </c>
      <c r="BV211">
        <v>0</v>
      </c>
      <c r="BW211">
        <v>0</v>
      </c>
      <c r="BX211">
        <v>0</v>
      </c>
      <c r="BY211">
        <v>7</v>
      </c>
      <c r="BZ211">
        <v>0</v>
      </c>
      <c r="CA211">
        <v>7</v>
      </c>
      <c r="CB211">
        <v>0</v>
      </c>
      <c r="CC211">
        <v>1</v>
      </c>
      <c r="CD211">
        <v>0</v>
      </c>
      <c r="CE211">
        <v>8</v>
      </c>
      <c r="CF211">
        <v>0</v>
      </c>
      <c r="CI211">
        <v>0</v>
      </c>
      <c r="CJ211">
        <v>7</v>
      </c>
      <c r="CK211">
        <v>8</v>
      </c>
      <c r="CL211" s="1">
        <v>45821</v>
      </c>
      <c r="CO211" t="s">
        <v>33</v>
      </c>
      <c r="CQ211">
        <v>2</v>
      </c>
    </row>
    <row r="212" spans="1:95" hidden="1" x14ac:dyDescent="0.35">
      <c r="A212" t="str">
        <f>_xlfn.XLOOKUP(Table1[[#This Row],[HMIS Project ID]],'Quick HIC'!G:G,'Quick HIC'!D:D,"",0)</f>
        <v>Pitt</v>
      </c>
      <c r="B212">
        <v>181</v>
      </c>
      <c r="C212" t="s">
        <v>236</v>
      </c>
      <c r="D212" t="s">
        <v>41</v>
      </c>
      <c r="E212" t="s">
        <v>333</v>
      </c>
      <c r="F212" t="s">
        <v>238</v>
      </c>
      <c r="G212">
        <v>2025</v>
      </c>
      <c r="H212" t="s">
        <v>473</v>
      </c>
      <c r="I212">
        <v>292</v>
      </c>
      <c r="J212" t="s">
        <v>901</v>
      </c>
      <c r="L212">
        <v>20414</v>
      </c>
      <c r="M212" s="1">
        <v>45686</v>
      </c>
      <c r="N212" t="s">
        <v>37</v>
      </c>
      <c r="P212" t="s">
        <v>475</v>
      </c>
      <c r="Q212" t="s">
        <v>33</v>
      </c>
      <c r="R212" t="s">
        <v>241</v>
      </c>
      <c r="S212" s="1">
        <v>45686</v>
      </c>
      <c r="T212" t="s">
        <v>24</v>
      </c>
      <c r="U212" s="1">
        <v>44409</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1</v>
      </c>
      <c r="BI212">
        <v>0</v>
      </c>
      <c r="BJ212">
        <v>0</v>
      </c>
      <c r="BK212">
        <v>0</v>
      </c>
      <c r="BM212" t="s">
        <v>252</v>
      </c>
      <c r="BN212">
        <v>0</v>
      </c>
      <c r="BQ212" t="s">
        <v>338</v>
      </c>
      <c r="BR212" t="s">
        <v>236</v>
      </c>
      <c r="BS212">
        <v>27834</v>
      </c>
      <c r="BT212">
        <v>52</v>
      </c>
      <c r="BU212">
        <v>14</v>
      </c>
      <c r="BV212">
        <v>0</v>
      </c>
      <c r="BW212">
        <v>0</v>
      </c>
      <c r="BX212">
        <v>0</v>
      </c>
      <c r="BY212">
        <v>13</v>
      </c>
      <c r="BZ212">
        <v>0</v>
      </c>
      <c r="CA212">
        <v>0</v>
      </c>
      <c r="CB212">
        <v>0</v>
      </c>
      <c r="CC212">
        <v>0</v>
      </c>
      <c r="CD212">
        <v>0</v>
      </c>
      <c r="CE212">
        <v>65</v>
      </c>
      <c r="CF212">
        <v>0</v>
      </c>
      <c r="CI212">
        <v>0</v>
      </c>
      <c r="CJ212">
        <v>65</v>
      </c>
      <c r="CK212">
        <v>65</v>
      </c>
      <c r="CL212" s="1">
        <v>45821</v>
      </c>
      <c r="CM212" t="s">
        <v>675</v>
      </c>
      <c r="CN212" t="s">
        <v>407</v>
      </c>
      <c r="CO212" t="s">
        <v>33</v>
      </c>
      <c r="CQ212">
        <v>2</v>
      </c>
    </row>
    <row r="213" spans="1:95" hidden="1" x14ac:dyDescent="0.35">
      <c r="A213" t="str">
        <f>_xlfn.XLOOKUP(Table1[[#This Row],[HMIS Project ID]],'Quick HIC'!G:G,'Quick HIC'!D:D,"",0)</f>
        <v>Rutherford</v>
      </c>
      <c r="B213">
        <v>182</v>
      </c>
      <c r="C213" t="s">
        <v>236</v>
      </c>
      <c r="D213" t="s">
        <v>41</v>
      </c>
      <c r="E213" t="s">
        <v>333</v>
      </c>
      <c r="F213" t="s">
        <v>238</v>
      </c>
      <c r="G213">
        <v>2025</v>
      </c>
      <c r="H213" t="s">
        <v>902</v>
      </c>
      <c r="I213">
        <v>4426</v>
      </c>
      <c r="J213" t="s">
        <v>903</v>
      </c>
      <c r="L213">
        <v>20416</v>
      </c>
      <c r="M213" s="1">
        <v>45686</v>
      </c>
      <c r="N213" t="s">
        <v>37</v>
      </c>
      <c r="P213" t="s">
        <v>777</v>
      </c>
      <c r="Q213" t="s">
        <v>33</v>
      </c>
      <c r="R213" t="s">
        <v>241</v>
      </c>
      <c r="S213" s="1">
        <v>45322</v>
      </c>
      <c r="T213" t="s">
        <v>24</v>
      </c>
      <c r="U213" s="1">
        <v>44409</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1</v>
      </c>
      <c r="BI213">
        <v>0</v>
      </c>
      <c r="BJ213">
        <v>0</v>
      </c>
      <c r="BK213">
        <v>0</v>
      </c>
      <c r="BM213" t="s">
        <v>252</v>
      </c>
      <c r="BN213">
        <v>0</v>
      </c>
      <c r="BO213" t="s">
        <v>904</v>
      </c>
      <c r="BP213" t="s">
        <v>905</v>
      </c>
      <c r="BQ213" t="s">
        <v>905</v>
      </c>
      <c r="BR213" t="s">
        <v>236</v>
      </c>
      <c r="BS213">
        <v>28139</v>
      </c>
      <c r="BT213">
        <v>0</v>
      </c>
      <c r="BU213">
        <v>0</v>
      </c>
      <c r="BV213">
        <v>0</v>
      </c>
      <c r="BW213">
        <v>0</v>
      </c>
      <c r="BX213">
        <v>0</v>
      </c>
      <c r="BY213">
        <v>5</v>
      </c>
      <c r="BZ213">
        <v>0</v>
      </c>
      <c r="CA213">
        <v>0</v>
      </c>
      <c r="CB213">
        <v>0</v>
      </c>
      <c r="CC213">
        <v>0</v>
      </c>
      <c r="CD213">
        <v>0</v>
      </c>
      <c r="CE213">
        <v>5</v>
      </c>
      <c r="CF213">
        <v>0</v>
      </c>
      <c r="CI213">
        <v>0</v>
      </c>
      <c r="CJ213">
        <v>5</v>
      </c>
      <c r="CK213">
        <v>5</v>
      </c>
      <c r="CL213" s="1">
        <v>45821</v>
      </c>
      <c r="CM213" t="s">
        <v>906</v>
      </c>
      <c r="CN213" t="s">
        <v>407</v>
      </c>
      <c r="CO213" t="s">
        <v>33</v>
      </c>
      <c r="CQ213">
        <v>2</v>
      </c>
    </row>
    <row r="214" spans="1:95" hidden="1" x14ac:dyDescent="0.35">
      <c r="A214" t="str">
        <f>_xlfn.XLOOKUP(Table1[[#This Row],[HMIS Project ID]],'Quick HIC'!G:G,'Quick HIC'!D:D,"",0)</f>
        <v>Catawba</v>
      </c>
      <c r="B214">
        <v>183</v>
      </c>
      <c r="C214" t="s">
        <v>236</v>
      </c>
      <c r="D214" t="s">
        <v>41</v>
      </c>
      <c r="E214" t="s">
        <v>333</v>
      </c>
      <c r="F214" t="s">
        <v>238</v>
      </c>
      <c r="G214">
        <v>2025</v>
      </c>
      <c r="H214" t="s">
        <v>907</v>
      </c>
      <c r="I214">
        <v>20417</v>
      </c>
      <c r="J214" t="s">
        <v>908</v>
      </c>
      <c r="L214">
        <v>20418</v>
      </c>
      <c r="M214" s="1">
        <v>45686</v>
      </c>
      <c r="N214" t="s">
        <v>37</v>
      </c>
      <c r="P214" t="s">
        <v>467</v>
      </c>
      <c r="Q214" t="s">
        <v>33</v>
      </c>
      <c r="R214" t="s">
        <v>241</v>
      </c>
      <c r="S214" s="1">
        <v>45686</v>
      </c>
      <c r="T214" t="s">
        <v>24</v>
      </c>
      <c r="U214" s="1">
        <v>44409</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1</v>
      </c>
      <c r="BH214">
        <v>0</v>
      </c>
      <c r="BI214">
        <v>0</v>
      </c>
      <c r="BJ214">
        <v>0</v>
      </c>
      <c r="BK214">
        <v>0</v>
      </c>
      <c r="BM214" t="s">
        <v>252</v>
      </c>
      <c r="BN214">
        <v>0</v>
      </c>
      <c r="BO214" t="s">
        <v>909</v>
      </c>
      <c r="BQ214" t="s">
        <v>134</v>
      </c>
      <c r="BR214" t="s">
        <v>236</v>
      </c>
      <c r="BS214">
        <v>28601</v>
      </c>
      <c r="BT214">
        <v>24</v>
      </c>
      <c r="BU214">
        <v>8</v>
      </c>
      <c r="BV214">
        <v>0</v>
      </c>
      <c r="BW214">
        <v>0</v>
      </c>
      <c r="BX214">
        <v>0</v>
      </c>
      <c r="BY214">
        <v>2</v>
      </c>
      <c r="BZ214">
        <v>0</v>
      </c>
      <c r="CA214">
        <v>0</v>
      </c>
      <c r="CB214">
        <v>0</v>
      </c>
      <c r="CC214">
        <v>0</v>
      </c>
      <c r="CD214">
        <v>0</v>
      </c>
      <c r="CE214">
        <v>26</v>
      </c>
      <c r="CF214">
        <v>0</v>
      </c>
      <c r="CI214">
        <v>0</v>
      </c>
      <c r="CJ214">
        <v>26</v>
      </c>
      <c r="CK214">
        <v>26</v>
      </c>
      <c r="CL214" s="1">
        <v>45821</v>
      </c>
      <c r="CM214" t="s">
        <v>906</v>
      </c>
      <c r="CN214" t="s">
        <v>407</v>
      </c>
      <c r="CO214" t="s">
        <v>33</v>
      </c>
      <c r="CQ214">
        <v>2</v>
      </c>
    </row>
    <row r="215" spans="1:95" hidden="1" x14ac:dyDescent="0.35">
      <c r="A215" t="str">
        <f>_xlfn.XLOOKUP(Table1[[#This Row],[HMIS Project ID]],'Quick HIC'!G:G,'Quick HIC'!D:D,"",0)</f>
        <v>Edgecombe</v>
      </c>
      <c r="B215">
        <v>184</v>
      </c>
      <c r="C215" t="s">
        <v>236</v>
      </c>
      <c r="D215" t="s">
        <v>41</v>
      </c>
      <c r="E215" t="s">
        <v>333</v>
      </c>
      <c r="F215" t="s">
        <v>238</v>
      </c>
      <c r="G215">
        <v>2025</v>
      </c>
      <c r="H215" t="s">
        <v>910</v>
      </c>
      <c r="I215">
        <v>20419</v>
      </c>
      <c r="J215" t="s">
        <v>911</v>
      </c>
      <c r="L215">
        <v>20420</v>
      </c>
      <c r="M215" s="1">
        <v>45686</v>
      </c>
      <c r="N215" t="s">
        <v>37</v>
      </c>
      <c r="P215" t="s">
        <v>508</v>
      </c>
      <c r="Q215" t="s">
        <v>33</v>
      </c>
      <c r="R215" t="s">
        <v>241</v>
      </c>
      <c r="S215" s="1">
        <v>45686</v>
      </c>
      <c r="T215" t="s">
        <v>24</v>
      </c>
      <c r="U215" s="1">
        <v>44409</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1</v>
      </c>
      <c r="BI215">
        <v>0</v>
      </c>
      <c r="BJ215">
        <v>0</v>
      </c>
      <c r="BK215">
        <v>0</v>
      </c>
      <c r="BM215" t="s">
        <v>252</v>
      </c>
      <c r="BN215">
        <v>0</v>
      </c>
      <c r="BO215" t="s">
        <v>912</v>
      </c>
      <c r="BQ215" t="s">
        <v>284</v>
      </c>
      <c r="BR215" t="s">
        <v>236</v>
      </c>
      <c r="BS215">
        <v>27886</v>
      </c>
      <c r="BT215">
        <v>0</v>
      </c>
      <c r="BU215">
        <v>0</v>
      </c>
      <c r="BV215">
        <v>0</v>
      </c>
      <c r="BW215">
        <v>0</v>
      </c>
      <c r="BX215">
        <v>0</v>
      </c>
      <c r="BY215">
        <v>39</v>
      </c>
      <c r="BZ215">
        <v>0</v>
      </c>
      <c r="CA215">
        <v>0</v>
      </c>
      <c r="CB215">
        <v>0</v>
      </c>
      <c r="CC215">
        <v>0</v>
      </c>
      <c r="CD215">
        <v>0</v>
      </c>
      <c r="CE215">
        <v>39</v>
      </c>
      <c r="CF215">
        <v>0</v>
      </c>
      <c r="CI215">
        <v>0</v>
      </c>
      <c r="CJ215">
        <v>39</v>
      </c>
      <c r="CK215">
        <v>39</v>
      </c>
      <c r="CL215" s="1">
        <v>45821</v>
      </c>
      <c r="CM215" t="s">
        <v>675</v>
      </c>
      <c r="CN215" t="s">
        <v>407</v>
      </c>
      <c r="CO215" t="s">
        <v>33</v>
      </c>
      <c r="CQ215">
        <v>2</v>
      </c>
    </row>
    <row r="216" spans="1:95" hidden="1" x14ac:dyDescent="0.35">
      <c r="A216" t="str">
        <f>_xlfn.XLOOKUP(Table1[[#This Row],[HMIS Project ID]],'Quick HIC'!G:G,'Quick HIC'!D:D,"",0)</f>
        <v>Cabarrus</v>
      </c>
      <c r="B216">
        <v>185</v>
      </c>
      <c r="C216" t="s">
        <v>236</v>
      </c>
      <c r="D216" t="s">
        <v>41</v>
      </c>
      <c r="E216" t="s">
        <v>333</v>
      </c>
      <c r="F216" t="s">
        <v>238</v>
      </c>
      <c r="G216">
        <v>2025</v>
      </c>
      <c r="H216" t="s">
        <v>913</v>
      </c>
      <c r="I216">
        <v>20421</v>
      </c>
      <c r="J216" t="s">
        <v>914</v>
      </c>
      <c r="L216">
        <v>20422</v>
      </c>
      <c r="M216" s="1">
        <v>45686</v>
      </c>
      <c r="N216" t="s">
        <v>37</v>
      </c>
      <c r="P216" t="s">
        <v>498</v>
      </c>
      <c r="Q216" t="s">
        <v>33</v>
      </c>
      <c r="R216" t="s">
        <v>241</v>
      </c>
      <c r="S216" s="1">
        <v>45686</v>
      </c>
      <c r="T216" t="s">
        <v>24</v>
      </c>
      <c r="U216" s="1">
        <v>44409</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1</v>
      </c>
      <c r="BI216">
        <v>0</v>
      </c>
      <c r="BJ216">
        <v>0</v>
      </c>
      <c r="BK216">
        <v>0</v>
      </c>
      <c r="BM216" t="s">
        <v>252</v>
      </c>
      <c r="BN216">
        <v>0</v>
      </c>
      <c r="BQ216" t="s">
        <v>500</v>
      </c>
      <c r="BR216" t="s">
        <v>236</v>
      </c>
      <c r="BS216">
        <v>28025</v>
      </c>
      <c r="BT216">
        <v>48</v>
      </c>
      <c r="BU216">
        <v>12</v>
      </c>
      <c r="BV216">
        <v>0</v>
      </c>
      <c r="BW216">
        <v>0</v>
      </c>
      <c r="BX216">
        <v>0</v>
      </c>
      <c r="BY216">
        <v>12</v>
      </c>
      <c r="BZ216">
        <v>0</v>
      </c>
      <c r="CA216">
        <v>0</v>
      </c>
      <c r="CB216">
        <v>0</v>
      </c>
      <c r="CC216">
        <v>0</v>
      </c>
      <c r="CD216">
        <v>0</v>
      </c>
      <c r="CE216">
        <v>60</v>
      </c>
      <c r="CF216">
        <v>0</v>
      </c>
      <c r="CI216">
        <v>0</v>
      </c>
      <c r="CJ216">
        <v>60</v>
      </c>
      <c r="CK216">
        <v>60</v>
      </c>
      <c r="CL216" s="1">
        <v>45821</v>
      </c>
      <c r="CM216" t="s">
        <v>906</v>
      </c>
      <c r="CN216" t="s">
        <v>407</v>
      </c>
      <c r="CO216" t="s">
        <v>33</v>
      </c>
      <c r="CQ216">
        <v>2</v>
      </c>
    </row>
    <row r="217" spans="1:95" hidden="1" x14ac:dyDescent="0.35">
      <c r="A217" t="str">
        <f>_xlfn.XLOOKUP(Table1[[#This Row],[HMIS Project ID]],'Quick HIC'!G:G,'Quick HIC'!D:D,"",0)</f>
        <v>Richmond</v>
      </c>
      <c r="B217">
        <v>186</v>
      </c>
      <c r="C217" t="s">
        <v>236</v>
      </c>
      <c r="D217" t="s">
        <v>41</v>
      </c>
      <c r="E217" t="s">
        <v>333</v>
      </c>
      <c r="F217" t="s">
        <v>238</v>
      </c>
      <c r="G217">
        <v>2025</v>
      </c>
      <c r="H217" t="s">
        <v>915</v>
      </c>
      <c r="I217">
        <v>20423</v>
      </c>
      <c r="J217" t="s">
        <v>916</v>
      </c>
      <c r="L217">
        <v>20424</v>
      </c>
      <c r="M217" s="1">
        <v>45686</v>
      </c>
      <c r="N217" t="s">
        <v>37</v>
      </c>
      <c r="P217" t="s">
        <v>587</v>
      </c>
      <c r="Q217" t="s">
        <v>33</v>
      </c>
      <c r="R217" t="s">
        <v>241</v>
      </c>
      <c r="S217" s="1">
        <v>45686</v>
      </c>
      <c r="T217" t="s">
        <v>24</v>
      </c>
      <c r="U217" s="1">
        <v>44409</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1</v>
      </c>
      <c r="BH217">
        <v>0</v>
      </c>
      <c r="BI217">
        <v>0</v>
      </c>
      <c r="BJ217">
        <v>0</v>
      </c>
      <c r="BK217">
        <v>0</v>
      </c>
      <c r="BM217" t="s">
        <v>252</v>
      </c>
      <c r="BN217">
        <v>0</v>
      </c>
      <c r="BQ217" t="s">
        <v>120</v>
      </c>
      <c r="BR217" t="s">
        <v>236</v>
      </c>
      <c r="BS217">
        <v>28379</v>
      </c>
      <c r="BT217">
        <v>25</v>
      </c>
      <c r="BU217">
        <v>6</v>
      </c>
      <c r="BV217">
        <v>0</v>
      </c>
      <c r="BW217">
        <v>0</v>
      </c>
      <c r="BX217">
        <v>0</v>
      </c>
      <c r="BY217">
        <v>10</v>
      </c>
      <c r="BZ217">
        <v>0</v>
      </c>
      <c r="CA217">
        <v>0</v>
      </c>
      <c r="CB217">
        <v>0</v>
      </c>
      <c r="CC217">
        <v>0</v>
      </c>
      <c r="CD217">
        <v>0</v>
      </c>
      <c r="CE217">
        <v>35</v>
      </c>
      <c r="CF217">
        <v>0</v>
      </c>
      <c r="CI217">
        <v>0</v>
      </c>
      <c r="CJ217">
        <v>35</v>
      </c>
      <c r="CK217">
        <v>35</v>
      </c>
      <c r="CL217" s="1">
        <v>45821</v>
      </c>
      <c r="CM217" t="s">
        <v>675</v>
      </c>
      <c r="CN217" t="s">
        <v>407</v>
      </c>
      <c r="CO217" t="s">
        <v>33</v>
      </c>
      <c r="CQ217">
        <v>2</v>
      </c>
    </row>
    <row r="218" spans="1:95" hidden="1" x14ac:dyDescent="0.35">
      <c r="A218" t="str">
        <f>_xlfn.XLOOKUP(Table1[[#This Row],[HMIS Project ID]],'Quick HIC'!G:G,'Quick HIC'!D:D,"",0)</f>
        <v>Anson</v>
      </c>
      <c r="B218">
        <v>187</v>
      </c>
      <c r="C218" t="s">
        <v>236</v>
      </c>
      <c r="D218" t="s">
        <v>41</v>
      </c>
      <c r="E218" t="s">
        <v>333</v>
      </c>
      <c r="F218" t="s">
        <v>238</v>
      </c>
      <c r="G218">
        <v>2025</v>
      </c>
      <c r="H218" t="s">
        <v>917</v>
      </c>
      <c r="I218">
        <v>20427</v>
      </c>
      <c r="J218" t="s">
        <v>918</v>
      </c>
      <c r="L218">
        <v>20428</v>
      </c>
      <c r="M218" s="1">
        <v>45686</v>
      </c>
      <c r="N218" t="s">
        <v>37</v>
      </c>
      <c r="P218" t="s">
        <v>643</v>
      </c>
      <c r="Q218" t="s">
        <v>33</v>
      </c>
      <c r="R218" t="s">
        <v>241</v>
      </c>
      <c r="S218" s="1">
        <v>45686</v>
      </c>
      <c r="T218" t="s">
        <v>24</v>
      </c>
      <c r="U218" s="1">
        <v>44409</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1</v>
      </c>
      <c r="BH218">
        <v>0</v>
      </c>
      <c r="BI218">
        <v>0</v>
      </c>
      <c r="BJ218">
        <v>0</v>
      </c>
      <c r="BK218">
        <v>0</v>
      </c>
      <c r="BM218" t="s">
        <v>252</v>
      </c>
      <c r="BN218">
        <v>0</v>
      </c>
      <c r="BO218" t="s">
        <v>919</v>
      </c>
      <c r="BQ218" t="s">
        <v>645</v>
      </c>
      <c r="BR218" t="s">
        <v>236</v>
      </c>
      <c r="BS218">
        <v>28170</v>
      </c>
      <c r="BT218">
        <v>21</v>
      </c>
      <c r="BU218">
        <v>5</v>
      </c>
      <c r="BV218">
        <v>0</v>
      </c>
      <c r="BW218">
        <v>0</v>
      </c>
      <c r="BX218">
        <v>0</v>
      </c>
      <c r="BY218">
        <v>5</v>
      </c>
      <c r="BZ218">
        <v>0</v>
      </c>
      <c r="CA218">
        <v>0</v>
      </c>
      <c r="CB218">
        <v>0</v>
      </c>
      <c r="CC218">
        <v>0</v>
      </c>
      <c r="CD218">
        <v>0</v>
      </c>
      <c r="CE218">
        <v>26</v>
      </c>
      <c r="CF218">
        <v>0</v>
      </c>
      <c r="CI218">
        <v>0</v>
      </c>
      <c r="CJ218">
        <v>26</v>
      </c>
      <c r="CK218">
        <v>26</v>
      </c>
      <c r="CL218" s="1">
        <v>45821</v>
      </c>
      <c r="CM218" t="s">
        <v>675</v>
      </c>
      <c r="CN218" t="s">
        <v>407</v>
      </c>
      <c r="CO218" t="s">
        <v>33</v>
      </c>
      <c r="CQ218">
        <v>2</v>
      </c>
    </row>
    <row r="219" spans="1:95" hidden="1" x14ac:dyDescent="0.35">
      <c r="A219" t="str">
        <f>_xlfn.XLOOKUP(Table1[[#This Row],[HMIS Project ID]],'Quick HIC'!G:G,'Quick HIC'!D:D,"",0)</f>
        <v>Northampton</v>
      </c>
      <c r="B219">
        <v>188</v>
      </c>
      <c r="C219" t="s">
        <v>236</v>
      </c>
      <c r="D219" t="s">
        <v>41</v>
      </c>
      <c r="E219" t="s">
        <v>333</v>
      </c>
      <c r="F219" t="s">
        <v>238</v>
      </c>
      <c r="G219">
        <v>2025</v>
      </c>
      <c r="H219" t="s">
        <v>920</v>
      </c>
      <c r="I219">
        <v>20429</v>
      </c>
      <c r="J219" t="s">
        <v>921</v>
      </c>
      <c r="L219">
        <v>20430</v>
      </c>
      <c r="M219" s="1">
        <v>45686</v>
      </c>
      <c r="N219" t="s">
        <v>37</v>
      </c>
      <c r="P219" t="s">
        <v>922</v>
      </c>
      <c r="Q219" t="s">
        <v>33</v>
      </c>
      <c r="R219" t="s">
        <v>241</v>
      </c>
      <c r="S219" s="1">
        <v>45686</v>
      </c>
      <c r="T219" t="s">
        <v>24</v>
      </c>
      <c r="U219" s="1">
        <v>44409</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1</v>
      </c>
      <c r="BH219">
        <v>0</v>
      </c>
      <c r="BI219">
        <v>0</v>
      </c>
      <c r="BJ219">
        <v>0</v>
      </c>
      <c r="BK219">
        <v>0</v>
      </c>
      <c r="BM219" t="s">
        <v>252</v>
      </c>
      <c r="BN219">
        <v>0</v>
      </c>
      <c r="BO219" t="s">
        <v>923</v>
      </c>
      <c r="BQ219" t="s">
        <v>924</v>
      </c>
      <c r="BR219" t="s">
        <v>236</v>
      </c>
      <c r="BS219">
        <v>27831</v>
      </c>
      <c r="BT219">
        <v>7</v>
      </c>
      <c r="BU219">
        <v>2</v>
      </c>
      <c r="BV219">
        <v>0</v>
      </c>
      <c r="BW219">
        <v>0</v>
      </c>
      <c r="BX219">
        <v>0</v>
      </c>
      <c r="BY219">
        <v>0</v>
      </c>
      <c r="BZ219">
        <v>0</v>
      </c>
      <c r="CA219">
        <v>0</v>
      </c>
      <c r="CB219">
        <v>0</v>
      </c>
      <c r="CC219">
        <v>0</v>
      </c>
      <c r="CD219">
        <v>0</v>
      </c>
      <c r="CE219">
        <v>7</v>
      </c>
      <c r="CF219">
        <v>0</v>
      </c>
      <c r="CI219">
        <v>0</v>
      </c>
      <c r="CJ219">
        <v>7</v>
      </c>
      <c r="CK219">
        <v>7</v>
      </c>
      <c r="CL219" s="1">
        <v>45821</v>
      </c>
      <c r="CN219" t="s">
        <v>407</v>
      </c>
      <c r="CO219" t="s">
        <v>33</v>
      </c>
      <c r="CQ219">
        <v>2</v>
      </c>
    </row>
    <row r="220" spans="1:95" hidden="1" x14ac:dyDescent="0.35">
      <c r="A220" t="str">
        <f>_xlfn.XLOOKUP(Table1[[#This Row],[HMIS Project ID]],'Quick HIC'!G:G,'Quick HIC'!D:D,"",0)</f>
        <v>Scotland</v>
      </c>
      <c r="B220">
        <v>189</v>
      </c>
      <c r="C220" t="s">
        <v>236</v>
      </c>
      <c r="D220" t="s">
        <v>41</v>
      </c>
      <c r="E220" t="s">
        <v>333</v>
      </c>
      <c r="F220" t="s">
        <v>238</v>
      </c>
      <c r="G220">
        <v>2025</v>
      </c>
      <c r="H220" t="s">
        <v>925</v>
      </c>
      <c r="I220">
        <v>20433</v>
      </c>
      <c r="J220" t="s">
        <v>926</v>
      </c>
      <c r="L220">
        <v>20434</v>
      </c>
      <c r="M220" s="1">
        <v>45686</v>
      </c>
      <c r="N220" t="s">
        <v>37</v>
      </c>
      <c r="P220" t="s">
        <v>927</v>
      </c>
      <c r="Q220" t="s">
        <v>33</v>
      </c>
      <c r="R220" t="s">
        <v>241</v>
      </c>
      <c r="S220" s="1">
        <v>45686</v>
      </c>
      <c r="T220" t="s">
        <v>24</v>
      </c>
      <c r="U220" s="1">
        <v>44409</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1</v>
      </c>
      <c r="BI220">
        <v>0</v>
      </c>
      <c r="BJ220">
        <v>0</v>
      </c>
      <c r="BK220">
        <v>0</v>
      </c>
      <c r="BM220" t="s">
        <v>252</v>
      </c>
      <c r="BN220">
        <v>0</v>
      </c>
      <c r="BQ220" t="s">
        <v>928</v>
      </c>
      <c r="BR220" t="s">
        <v>236</v>
      </c>
      <c r="BS220">
        <v>28352</v>
      </c>
      <c r="BT220">
        <v>0</v>
      </c>
      <c r="BU220">
        <v>0</v>
      </c>
      <c r="BV220">
        <v>0</v>
      </c>
      <c r="BW220">
        <v>0</v>
      </c>
      <c r="BX220">
        <v>0</v>
      </c>
      <c r="BY220">
        <v>1</v>
      </c>
      <c r="BZ220">
        <v>0</v>
      </c>
      <c r="CA220">
        <v>0</v>
      </c>
      <c r="CB220">
        <v>0</v>
      </c>
      <c r="CC220">
        <v>0</v>
      </c>
      <c r="CD220">
        <v>0</v>
      </c>
      <c r="CE220">
        <v>1</v>
      </c>
      <c r="CF220">
        <v>0</v>
      </c>
      <c r="CI220">
        <v>0</v>
      </c>
      <c r="CJ220">
        <v>1</v>
      </c>
      <c r="CK220">
        <v>1</v>
      </c>
      <c r="CL220" s="1">
        <v>45821</v>
      </c>
      <c r="CM220" t="s">
        <v>675</v>
      </c>
      <c r="CN220" t="s">
        <v>407</v>
      </c>
      <c r="CO220" t="s">
        <v>33</v>
      </c>
      <c r="CQ220">
        <v>2</v>
      </c>
    </row>
    <row r="221" spans="1:95" hidden="1" x14ac:dyDescent="0.35">
      <c r="A221" t="str">
        <f>_xlfn.XLOOKUP(Table1[[#This Row],[HMIS Project ID]],'Quick HIC'!G:G,'Quick HIC'!D:D,"",0)</f>
        <v>Bladen</v>
      </c>
      <c r="B221">
        <v>190</v>
      </c>
      <c r="C221" t="s">
        <v>236</v>
      </c>
      <c r="D221" t="s">
        <v>41</v>
      </c>
      <c r="E221" t="s">
        <v>333</v>
      </c>
      <c r="F221" t="s">
        <v>238</v>
      </c>
      <c r="G221">
        <v>2025</v>
      </c>
      <c r="H221" t="s">
        <v>929</v>
      </c>
      <c r="I221">
        <v>20435</v>
      </c>
      <c r="J221" t="s">
        <v>930</v>
      </c>
      <c r="L221">
        <v>20436</v>
      </c>
      <c r="M221" s="1">
        <v>45686</v>
      </c>
      <c r="N221" t="s">
        <v>37</v>
      </c>
      <c r="P221" t="s">
        <v>806</v>
      </c>
      <c r="Q221" t="s">
        <v>33</v>
      </c>
      <c r="R221" t="s">
        <v>241</v>
      </c>
      <c r="S221" s="1">
        <v>45322</v>
      </c>
      <c r="T221" t="s">
        <v>24</v>
      </c>
      <c r="U221" s="1">
        <v>44409</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1</v>
      </c>
      <c r="BI221">
        <v>0</v>
      </c>
      <c r="BJ221">
        <v>0</v>
      </c>
      <c r="BK221">
        <v>0</v>
      </c>
      <c r="BM221" t="s">
        <v>252</v>
      </c>
      <c r="BN221">
        <v>0</v>
      </c>
      <c r="BQ221" t="s">
        <v>931</v>
      </c>
      <c r="BR221" t="s">
        <v>236</v>
      </c>
      <c r="BS221">
        <v>28337</v>
      </c>
      <c r="BT221">
        <v>11</v>
      </c>
      <c r="BU221">
        <v>2</v>
      </c>
      <c r="BV221">
        <v>0</v>
      </c>
      <c r="BW221">
        <v>0</v>
      </c>
      <c r="BX221">
        <v>0</v>
      </c>
      <c r="BY221">
        <v>2</v>
      </c>
      <c r="BZ221">
        <v>0</v>
      </c>
      <c r="CA221">
        <v>0</v>
      </c>
      <c r="CB221">
        <v>0</v>
      </c>
      <c r="CC221">
        <v>0</v>
      </c>
      <c r="CD221">
        <v>0</v>
      </c>
      <c r="CE221">
        <v>13</v>
      </c>
      <c r="CF221">
        <v>0</v>
      </c>
      <c r="CI221">
        <v>0</v>
      </c>
      <c r="CJ221">
        <v>13</v>
      </c>
      <c r="CK221">
        <v>13</v>
      </c>
      <c r="CL221" s="1">
        <v>45821</v>
      </c>
      <c r="CM221" t="s">
        <v>932</v>
      </c>
      <c r="CN221" t="s">
        <v>407</v>
      </c>
      <c r="CO221" t="s">
        <v>33</v>
      </c>
      <c r="CQ221">
        <v>2</v>
      </c>
    </row>
    <row r="222" spans="1:95" hidden="1" x14ac:dyDescent="0.35">
      <c r="A222" t="str">
        <f>_xlfn.XLOOKUP(Table1[[#This Row],[HMIS Project ID]],'Quick HIC'!G:G,'Quick HIC'!D:D,"",0)</f>
        <v>Chatham</v>
      </c>
      <c r="B222">
        <v>191</v>
      </c>
      <c r="C222" t="s">
        <v>236</v>
      </c>
      <c r="D222" t="s">
        <v>41</v>
      </c>
      <c r="E222" t="s">
        <v>333</v>
      </c>
      <c r="F222" t="s">
        <v>238</v>
      </c>
      <c r="G222">
        <v>2025</v>
      </c>
      <c r="H222" t="s">
        <v>933</v>
      </c>
      <c r="I222">
        <v>20437</v>
      </c>
      <c r="J222" t="s">
        <v>934</v>
      </c>
      <c r="L222">
        <v>20438</v>
      </c>
      <c r="M222" s="1">
        <v>45686</v>
      </c>
      <c r="N222" t="s">
        <v>37</v>
      </c>
      <c r="P222" t="s">
        <v>514</v>
      </c>
      <c r="Q222" t="s">
        <v>33</v>
      </c>
      <c r="R222" t="s">
        <v>241</v>
      </c>
      <c r="S222" s="1">
        <v>45322</v>
      </c>
      <c r="T222" t="s">
        <v>24</v>
      </c>
      <c r="U222" s="1">
        <v>44409</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1</v>
      </c>
      <c r="BI222">
        <v>0</v>
      </c>
      <c r="BJ222">
        <v>0</v>
      </c>
      <c r="BK222">
        <v>0</v>
      </c>
      <c r="BM222" t="s">
        <v>252</v>
      </c>
      <c r="BN222">
        <v>0</v>
      </c>
      <c r="BQ222" t="s">
        <v>516</v>
      </c>
      <c r="BR222" t="s">
        <v>236</v>
      </c>
      <c r="BS222">
        <v>27344</v>
      </c>
      <c r="BT222">
        <v>24</v>
      </c>
      <c r="BU222">
        <v>9</v>
      </c>
      <c r="BV222">
        <v>0</v>
      </c>
      <c r="BW222">
        <v>0</v>
      </c>
      <c r="BX222">
        <v>0</v>
      </c>
      <c r="BY222">
        <v>5</v>
      </c>
      <c r="BZ222">
        <v>0</v>
      </c>
      <c r="CA222">
        <v>0</v>
      </c>
      <c r="CB222">
        <v>0</v>
      </c>
      <c r="CC222">
        <v>0</v>
      </c>
      <c r="CD222">
        <v>0</v>
      </c>
      <c r="CE222">
        <v>29</v>
      </c>
      <c r="CF222">
        <v>0</v>
      </c>
      <c r="CI222">
        <v>0</v>
      </c>
      <c r="CJ222">
        <v>29</v>
      </c>
      <c r="CK222">
        <v>29</v>
      </c>
      <c r="CL222" s="1">
        <v>45821</v>
      </c>
      <c r="CM222" t="s">
        <v>935</v>
      </c>
      <c r="CN222" t="s">
        <v>407</v>
      </c>
      <c r="CO222" t="s">
        <v>33</v>
      </c>
      <c r="CQ222">
        <v>2</v>
      </c>
    </row>
    <row r="223" spans="1:95" hidden="1" x14ac:dyDescent="0.35">
      <c r="A223">
        <f>_xlfn.XLOOKUP(Table1[[#This Row],[HMIS Project ID]],'Quick HIC'!G:G,'Quick HIC'!D:D,"",0)</f>
        <v>0</v>
      </c>
      <c r="B223">
        <v>192</v>
      </c>
      <c r="C223" t="s">
        <v>236</v>
      </c>
      <c r="D223" t="s">
        <v>41</v>
      </c>
      <c r="E223" t="s">
        <v>333</v>
      </c>
      <c r="F223" t="s">
        <v>238</v>
      </c>
      <c r="G223">
        <v>2025</v>
      </c>
      <c r="H223" t="s">
        <v>364</v>
      </c>
      <c r="I223">
        <v>1234</v>
      </c>
      <c r="J223" t="s">
        <v>936</v>
      </c>
      <c r="L223">
        <v>20449</v>
      </c>
      <c r="M223" s="1">
        <v>45686</v>
      </c>
      <c r="N223" t="s">
        <v>40</v>
      </c>
      <c r="P223" t="s">
        <v>937</v>
      </c>
      <c r="Q223" t="s">
        <v>34</v>
      </c>
      <c r="R223" t="s">
        <v>241</v>
      </c>
      <c r="S223" s="1">
        <v>45352</v>
      </c>
      <c r="T223" t="s">
        <v>24</v>
      </c>
      <c r="U223" s="1">
        <v>44470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1</v>
      </c>
      <c r="BM223" t="s">
        <v>242</v>
      </c>
      <c r="BN223">
        <v>0</v>
      </c>
      <c r="BO223" t="s">
        <v>938</v>
      </c>
      <c r="BQ223" t="s">
        <v>939</v>
      </c>
      <c r="BR223" t="s">
        <v>236</v>
      </c>
      <c r="BS223">
        <v>27055</v>
      </c>
      <c r="BT223">
        <v>4</v>
      </c>
      <c r="BU223">
        <v>1</v>
      </c>
      <c r="BV223">
        <v>0</v>
      </c>
      <c r="BW223">
        <v>0</v>
      </c>
      <c r="BX223">
        <v>0</v>
      </c>
      <c r="BY223">
        <v>0</v>
      </c>
      <c r="BZ223">
        <v>0</v>
      </c>
      <c r="CA223">
        <v>0</v>
      </c>
      <c r="CB223">
        <v>0</v>
      </c>
      <c r="CC223">
        <v>0</v>
      </c>
      <c r="CD223">
        <v>0</v>
      </c>
      <c r="CE223">
        <v>4</v>
      </c>
      <c r="CF223">
        <v>0</v>
      </c>
      <c r="CI223">
        <v>0</v>
      </c>
      <c r="CJ223">
        <v>4</v>
      </c>
      <c r="CK223">
        <v>4</v>
      </c>
      <c r="CL223" s="1">
        <v>45821</v>
      </c>
      <c r="CO223" t="s">
        <v>33</v>
      </c>
      <c r="CQ223">
        <v>2</v>
      </c>
    </row>
    <row r="224" spans="1:95" hidden="1" x14ac:dyDescent="0.35">
      <c r="A224" t="str">
        <f>_xlfn.XLOOKUP(Table1[[#This Row],[HMIS Project ID]],'Quick HIC'!G:G,'Quick HIC'!D:D,"",0)</f>
        <v>McDowell</v>
      </c>
      <c r="B224">
        <v>193</v>
      </c>
      <c r="C224" t="s">
        <v>236</v>
      </c>
      <c r="D224" t="s">
        <v>41</v>
      </c>
      <c r="E224" t="s">
        <v>333</v>
      </c>
      <c r="F224" t="s">
        <v>238</v>
      </c>
      <c r="G224">
        <v>2025</v>
      </c>
      <c r="H224" t="s">
        <v>385</v>
      </c>
      <c r="I224">
        <v>1429</v>
      </c>
      <c r="J224" t="s">
        <v>940</v>
      </c>
      <c r="L224">
        <v>20456</v>
      </c>
      <c r="M224" s="1">
        <v>45686</v>
      </c>
      <c r="N224" t="s">
        <v>36</v>
      </c>
      <c r="O224" t="s">
        <v>258</v>
      </c>
      <c r="P224" t="s">
        <v>387</v>
      </c>
      <c r="Q224" t="s">
        <v>33</v>
      </c>
      <c r="R224" t="s">
        <v>672</v>
      </c>
      <c r="S224" s="1">
        <v>45687</v>
      </c>
      <c r="T224" t="s">
        <v>24</v>
      </c>
      <c r="U224" s="1">
        <v>44501</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1</v>
      </c>
      <c r="BM224" t="s">
        <v>249</v>
      </c>
      <c r="BN224">
        <v>0</v>
      </c>
      <c r="BO224" t="s">
        <v>941</v>
      </c>
      <c r="BQ224" t="s">
        <v>389</v>
      </c>
      <c r="BR224" t="s">
        <v>236</v>
      </c>
      <c r="BS224">
        <v>28752</v>
      </c>
      <c r="BT224">
        <v>0</v>
      </c>
      <c r="BU224">
        <v>0</v>
      </c>
      <c r="BV224">
        <v>0</v>
      </c>
      <c r="BW224">
        <v>0</v>
      </c>
      <c r="BX224">
        <v>0</v>
      </c>
      <c r="BY224">
        <v>14</v>
      </c>
      <c r="BZ224">
        <v>0</v>
      </c>
      <c r="CA224">
        <v>0</v>
      </c>
      <c r="CB224">
        <v>0</v>
      </c>
      <c r="CC224">
        <v>0</v>
      </c>
      <c r="CD224">
        <v>0</v>
      </c>
      <c r="CE224">
        <v>14</v>
      </c>
      <c r="CF224">
        <v>0</v>
      </c>
      <c r="CI224">
        <v>0</v>
      </c>
      <c r="CJ224">
        <v>0</v>
      </c>
      <c r="CK224">
        <v>14</v>
      </c>
      <c r="CL224" s="1">
        <v>45821</v>
      </c>
      <c r="CO224" t="s">
        <v>33</v>
      </c>
      <c r="CQ224">
        <v>2</v>
      </c>
    </row>
    <row r="225" spans="1:95" hidden="1" x14ac:dyDescent="0.35">
      <c r="A225">
        <f>_xlfn.XLOOKUP(Table1[[#This Row],[HMIS Project ID]],'Quick HIC'!G:G,'Quick HIC'!D:D,"",0)</f>
        <v>0</v>
      </c>
      <c r="B225">
        <v>194</v>
      </c>
      <c r="C225" t="s">
        <v>236</v>
      </c>
      <c r="D225" t="s">
        <v>41</v>
      </c>
      <c r="E225" t="s">
        <v>333</v>
      </c>
      <c r="F225" t="s">
        <v>238</v>
      </c>
      <c r="G225">
        <v>2025</v>
      </c>
      <c r="H225" t="s">
        <v>392</v>
      </c>
      <c r="I225">
        <v>339</v>
      </c>
      <c r="J225" t="s">
        <v>942</v>
      </c>
      <c r="L225">
        <v>20476</v>
      </c>
      <c r="M225" s="1">
        <v>45686</v>
      </c>
      <c r="N225" t="s">
        <v>40</v>
      </c>
      <c r="P225" t="s">
        <v>394</v>
      </c>
      <c r="Q225" t="s">
        <v>34</v>
      </c>
      <c r="R225" t="s">
        <v>241</v>
      </c>
      <c r="S225" s="1">
        <v>44659</v>
      </c>
      <c r="T225" t="s">
        <v>24</v>
      </c>
      <c r="U225" s="1">
        <v>44659</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1</v>
      </c>
      <c r="BM225" t="s">
        <v>242</v>
      </c>
      <c r="BN225">
        <v>0</v>
      </c>
      <c r="BO225" t="s">
        <v>943</v>
      </c>
      <c r="BP225" t="s">
        <v>944</v>
      </c>
      <c r="BQ225" t="s">
        <v>396</v>
      </c>
      <c r="BR225" t="s">
        <v>236</v>
      </c>
      <c r="BS225">
        <v>28677</v>
      </c>
      <c r="BT225">
        <v>0</v>
      </c>
      <c r="BU225">
        <v>0</v>
      </c>
      <c r="BV225">
        <v>0</v>
      </c>
      <c r="BW225">
        <v>0</v>
      </c>
      <c r="BX225">
        <v>0</v>
      </c>
      <c r="BY225">
        <v>15</v>
      </c>
      <c r="BZ225">
        <v>2</v>
      </c>
      <c r="CA225">
        <v>0</v>
      </c>
      <c r="CB225">
        <v>0</v>
      </c>
      <c r="CC225">
        <v>0</v>
      </c>
      <c r="CD225">
        <v>0</v>
      </c>
      <c r="CE225">
        <v>15</v>
      </c>
      <c r="CF225">
        <v>0</v>
      </c>
      <c r="CI225">
        <v>0</v>
      </c>
      <c r="CJ225">
        <v>15</v>
      </c>
      <c r="CK225">
        <v>15</v>
      </c>
      <c r="CL225" s="1">
        <v>45821</v>
      </c>
      <c r="CO225" t="s">
        <v>33</v>
      </c>
      <c r="CQ225">
        <v>2</v>
      </c>
    </row>
    <row r="226" spans="1:95" hidden="1" x14ac:dyDescent="0.35">
      <c r="A226" t="str">
        <f>_xlfn.XLOOKUP(Table1[[#This Row],[HMIS Project ID]],'Quick HIC'!G:G,'Quick HIC'!D:D,"",0)</f>
        <v>Scotland</v>
      </c>
      <c r="B226">
        <v>195</v>
      </c>
      <c r="C226" t="s">
        <v>236</v>
      </c>
      <c r="D226" t="s">
        <v>41</v>
      </c>
      <c r="E226" t="s">
        <v>333</v>
      </c>
      <c r="F226" t="s">
        <v>238</v>
      </c>
      <c r="G226">
        <v>2025</v>
      </c>
      <c r="H226" t="s">
        <v>945</v>
      </c>
      <c r="I226">
        <v>20496</v>
      </c>
      <c r="J226" t="s">
        <v>946</v>
      </c>
      <c r="L226">
        <v>20500</v>
      </c>
      <c r="M226" s="1">
        <v>45686</v>
      </c>
      <c r="N226" t="s">
        <v>36</v>
      </c>
      <c r="O226" t="s">
        <v>306</v>
      </c>
      <c r="P226" t="s">
        <v>927</v>
      </c>
      <c r="Q226" t="s">
        <v>33</v>
      </c>
      <c r="R226" t="s">
        <v>241</v>
      </c>
      <c r="S226" s="1">
        <v>45686</v>
      </c>
      <c r="T226" t="s">
        <v>24</v>
      </c>
      <c r="U226" s="1">
        <v>44587</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1</v>
      </c>
      <c r="BL226" t="s">
        <v>947</v>
      </c>
      <c r="BM226" t="s">
        <v>252</v>
      </c>
      <c r="BN226">
        <v>0</v>
      </c>
      <c r="BO226" t="s">
        <v>948</v>
      </c>
      <c r="BQ226" t="s">
        <v>928</v>
      </c>
      <c r="BR226" t="s">
        <v>236</v>
      </c>
      <c r="BS226">
        <v>28352</v>
      </c>
      <c r="BT226">
        <v>0</v>
      </c>
      <c r="BU226">
        <v>0</v>
      </c>
      <c r="BV226">
        <v>0</v>
      </c>
      <c r="BW226">
        <v>0</v>
      </c>
      <c r="BX226">
        <v>0</v>
      </c>
      <c r="BY226">
        <v>3</v>
      </c>
      <c r="BZ226">
        <v>0</v>
      </c>
      <c r="CA226">
        <v>0</v>
      </c>
      <c r="CB226">
        <v>0</v>
      </c>
      <c r="CC226">
        <v>0</v>
      </c>
      <c r="CD226">
        <v>0</v>
      </c>
      <c r="CE226">
        <v>3</v>
      </c>
      <c r="CF226">
        <v>0</v>
      </c>
      <c r="CI226">
        <v>0</v>
      </c>
      <c r="CJ226">
        <v>3</v>
      </c>
      <c r="CK226">
        <v>3</v>
      </c>
      <c r="CL226" s="1">
        <v>45821</v>
      </c>
      <c r="CO226" t="s">
        <v>33</v>
      </c>
      <c r="CQ226">
        <v>2</v>
      </c>
    </row>
    <row r="227" spans="1:95" hidden="1" x14ac:dyDescent="0.35">
      <c r="A227" t="str">
        <f>_xlfn.XLOOKUP(Table1[[#This Row],[HMIS Project ID]],'Quick HIC'!G:G,'Quick HIC'!D:D,"",0)</f>
        <v>Alamance</v>
      </c>
      <c r="B227">
        <v>196</v>
      </c>
      <c r="C227" t="s">
        <v>236</v>
      </c>
      <c r="D227" t="s">
        <v>41</v>
      </c>
      <c r="E227" t="s">
        <v>333</v>
      </c>
      <c r="F227" t="s">
        <v>238</v>
      </c>
      <c r="G227">
        <v>2025</v>
      </c>
      <c r="H227" t="s">
        <v>949</v>
      </c>
      <c r="I227">
        <v>200</v>
      </c>
      <c r="J227" t="s">
        <v>950</v>
      </c>
      <c r="L227">
        <v>20508</v>
      </c>
      <c r="M227" s="1">
        <v>45686</v>
      </c>
      <c r="N227" t="s">
        <v>36</v>
      </c>
      <c r="O227" t="s">
        <v>258</v>
      </c>
      <c r="P227" t="s">
        <v>951</v>
      </c>
      <c r="Q227" t="s">
        <v>32</v>
      </c>
      <c r="R227" t="s">
        <v>241</v>
      </c>
      <c r="S227" s="1">
        <v>44470</v>
      </c>
      <c r="T227" t="s">
        <v>42</v>
      </c>
      <c r="U227" s="1">
        <v>44470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1</v>
      </c>
      <c r="BL227" t="s">
        <v>605</v>
      </c>
      <c r="BM227" t="s">
        <v>249</v>
      </c>
      <c r="BN227" t="s">
        <v>260</v>
      </c>
      <c r="BQ227" t="s">
        <v>444</v>
      </c>
      <c r="BR227" t="s">
        <v>236</v>
      </c>
      <c r="BS227">
        <v>27216</v>
      </c>
      <c r="BT227">
        <v>10</v>
      </c>
      <c r="BU227">
        <v>3</v>
      </c>
      <c r="BV227">
        <v>0</v>
      </c>
      <c r="BW227">
        <v>0</v>
      </c>
      <c r="BX227">
        <v>0</v>
      </c>
      <c r="BY227">
        <v>3</v>
      </c>
      <c r="BZ227">
        <v>0</v>
      </c>
      <c r="CA227">
        <v>0</v>
      </c>
      <c r="CB227">
        <v>0</v>
      </c>
      <c r="CC227">
        <v>0</v>
      </c>
      <c r="CD227">
        <v>0</v>
      </c>
      <c r="CE227">
        <v>13</v>
      </c>
      <c r="CF227">
        <v>0</v>
      </c>
      <c r="CI227">
        <v>0</v>
      </c>
      <c r="CJ227">
        <v>5</v>
      </c>
      <c r="CK227">
        <v>13</v>
      </c>
      <c r="CL227" s="1">
        <v>45821</v>
      </c>
      <c r="CO227" t="s">
        <v>33</v>
      </c>
      <c r="CQ227">
        <v>2</v>
      </c>
    </row>
    <row r="228" spans="1:95" hidden="1" x14ac:dyDescent="0.35">
      <c r="A228" t="str">
        <f>_xlfn.XLOOKUP(Table1[[#This Row],[HMIS Project ID]],'Quick HIC'!G:G,'Quick HIC'!D:D,"",0)</f>
        <v>Moore</v>
      </c>
      <c r="B228">
        <v>197</v>
      </c>
      <c r="C228" t="s">
        <v>236</v>
      </c>
      <c r="D228" t="s">
        <v>41</v>
      </c>
      <c r="E228" t="s">
        <v>333</v>
      </c>
      <c r="F228" t="s">
        <v>238</v>
      </c>
      <c r="G228">
        <v>2025</v>
      </c>
      <c r="H228" t="s">
        <v>827</v>
      </c>
      <c r="I228">
        <v>20071</v>
      </c>
      <c r="J228" t="s">
        <v>952</v>
      </c>
      <c r="L228">
        <v>20510</v>
      </c>
      <c r="M228" s="1">
        <v>45686</v>
      </c>
      <c r="N228" t="s">
        <v>38</v>
      </c>
      <c r="P228" t="s">
        <v>543</v>
      </c>
      <c r="Q228" t="s">
        <v>33</v>
      </c>
      <c r="R228" t="s">
        <v>241</v>
      </c>
      <c r="S228" s="1">
        <v>45686</v>
      </c>
      <c r="T228" t="s">
        <v>24</v>
      </c>
      <c r="U228" s="1">
        <v>44587</v>
      </c>
      <c r="W228">
        <v>0</v>
      </c>
      <c r="X228">
        <v>0</v>
      </c>
      <c r="Y228">
        <v>0</v>
      </c>
      <c r="Z228">
        <v>0</v>
      </c>
      <c r="AA228">
        <v>0</v>
      </c>
      <c r="AB228">
        <v>0</v>
      </c>
      <c r="AC228">
        <v>0</v>
      </c>
      <c r="AD228">
        <v>0</v>
      </c>
      <c r="AE228">
        <v>0</v>
      </c>
      <c r="AF228">
        <v>0</v>
      </c>
      <c r="AG228">
        <v>0</v>
      </c>
      <c r="AH228">
        <v>0</v>
      </c>
      <c r="AI228">
        <v>0</v>
      </c>
      <c r="AJ228">
        <v>0</v>
      </c>
      <c r="AK228">
        <v>0</v>
      </c>
      <c r="AL228">
        <v>0</v>
      </c>
      <c r="AM228">
        <v>0</v>
      </c>
      <c r="AN228">
        <v>1</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M228" t="s">
        <v>252</v>
      </c>
      <c r="BN228">
        <v>0</v>
      </c>
      <c r="BS228">
        <v>27376</v>
      </c>
      <c r="BT228">
        <v>0</v>
      </c>
      <c r="BU228">
        <v>0</v>
      </c>
      <c r="BV228">
        <v>0</v>
      </c>
      <c r="BW228">
        <v>0</v>
      </c>
      <c r="BX228">
        <v>0</v>
      </c>
      <c r="BY228">
        <v>2</v>
      </c>
      <c r="BZ228">
        <v>2</v>
      </c>
      <c r="CA228">
        <v>0</v>
      </c>
      <c r="CB228">
        <v>0</v>
      </c>
      <c r="CC228">
        <v>0</v>
      </c>
      <c r="CD228">
        <v>0</v>
      </c>
      <c r="CE228">
        <v>2</v>
      </c>
      <c r="CF228">
        <v>0</v>
      </c>
      <c r="CI228">
        <v>0</v>
      </c>
      <c r="CJ228">
        <v>2</v>
      </c>
      <c r="CK228">
        <v>2</v>
      </c>
      <c r="CL228" s="1">
        <v>45821</v>
      </c>
      <c r="CM228" t="s">
        <v>675</v>
      </c>
      <c r="CN228" t="s">
        <v>407</v>
      </c>
      <c r="CO228" t="s">
        <v>33</v>
      </c>
      <c r="CQ228">
        <v>2</v>
      </c>
    </row>
    <row r="229" spans="1:95" hidden="1" x14ac:dyDescent="0.35">
      <c r="A229" t="str">
        <f>_xlfn.XLOOKUP(Table1[[#This Row],[HMIS Project ID]],'Quick HIC'!G:G,'Quick HIC'!D:D,"",0)</f>
        <v>Dare</v>
      </c>
      <c r="B229">
        <v>198</v>
      </c>
      <c r="C229" t="s">
        <v>236</v>
      </c>
      <c r="D229" t="s">
        <v>41</v>
      </c>
      <c r="E229" t="s">
        <v>333</v>
      </c>
      <c r="F229" t="s">
        <v>238</v>
      </c>
      <c r="G229">
        <v>2025</v>
      </c>
      <c r="H229" t="s">
        <v>953</v>
      </c>
      <c r="I229">
        <v>5729</v>
      </c>
      <c r="J229" t="s">
        <v>954</v>
      </c>
      <c r="L229">
        <v>20513</v>
      </c>
      <c r="M229" s="1">
        <v>45686</v>
      </c>
      <c r="N229" t="s">
        <v>36</v>
      </c>
      <c r="O229" t="s">
        <v>258</v>
      </c>
      <c r="P229" t="s">
        <v>726</v>
      </c>
      <c r="Q229" t="s">
        <v>33</v>
      </c>
      <c r="R229" t="s">
        <v>241</v>
      </c>
      <c r="S229" s="1">
        <v>45597</v>
      </c>
      <c r="T229" t="s">
        <v>24</v>
      </c>
      <c r="U229" s="1">
        <v>44501</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1</v>
      </c>
      <c r="BL229" t="s">
        <v>955</v>
      </c>
      <c r="BM229" t="s">
        <v>249</v>
      </c>
      <c r="BN229">
        <v>0</v>
      </c>
      <c r="BO229" t="s">
        <v>956</v>
      </c>
      <c r="BQ229" t="s">
        <v>729</v>
      </c>
      <c r="BR229" t="s">
        <v>236</v>
      </c>
      <c r="BS229">
        <v>27959</v>
      </c>
      <c r="BT229">
        <v>0</v>
      </c>
      <c r="BU229">
        <v>0</v>
      </c>
      <c r="BV229">
        <v>0</v>
      </c>
      <c r="BW229">
        <v>0</v>
      </c>
      <c r="BX229">
        <v>0</v>
      </c>
      <c r="BY229">
        <v>0</v>
      </c>
      <c r="BZ229">
        <v>0</v>
      </c>
      <c r="CA229">
        <v>0</v>
      </c>
      <c r="CB229">
        <v>0</v>
      </c>
      <c r="CC229">
        <v>0</v>
      </c>
      <c r="CD229">
        <v>0</v>
      </c>
      <c r="CE229">
        <v>0</v>
      </c>
      <c r="CF229">
        <v>20</v>
      </c>
      <c r="CG229" s="1">
        <v>45597</v>
      </c>
      <c r="CH229" s="1">
        <v>45777</v>
      </c>
      <c r="CI229">
        <v>0</v>
      </c>
      <c r="CJ229">
        <v>14</v>
      </c>
      <c r="CK229">
        <v>20</v>
      </c>
      <c r="CL229" s="1">
        <v>45821</v>
      </c>
      <c r="CO229" t="s">
        <v>33</v>
      </c>
      <c r="CQ229">
        <v>2</v>
      </c>
    </row>
    <row r="230" spans="1:95" hidden="1" x14ac:dyDescent="0.35">
      <c r="A230" t="str">
        <f>_xlfn.XLOOKUP(Table1[[#This Row],[HMIS Project ID]],'Quick HIC'!G:G,'Quick HIC'!D:D,"",0)</f>
        <v>Johnston</v>
      </c>
      <c r="B230">
        <v>199</v>
      </c>
      <c r="C230" t="s">
        <v>236</v>
      </c>
      <c r="D230" t="s">
        <v>41</v>
      </c>
      <c r="E230" t="s">
        <v>333</v>
      </c>
      <c r="F230" t="s">
        <v>238</v>
      </c>
      <c r="G230">
        <v>2025</v>
      </c>
      <c r="H230" t="s">
        <v>528</v>
      </c>
      <c r="I230">
        <v>721</v>
      </c>
      <c r="J230" t="s">
        <v>957</v>
      </c>
      <c r="L230">
        <v>20514</v>
      </c>
      <c r="M230" s="1">
        <v>45686</v>
      </c>
      <c r="N230" t="s">
        <v>40</v>
      </c>
      <c r="P230" t="s">
        <v>530</v>
      </c>
      <c r="Q230" t="s">
        <v>33</v>
      </c>
      <c r="R230" t="s">
        <v>241</v>
      </c>
      <c r="S230" s="1">
        <v>45686</v>
      </c>
      <c r="T230" t="s">
        <v>24</v>
      </c>
      <c r="U230" s="1">
        <v>44562</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1</v>
      </c>
      <c r="BM230" t="s">
        <v>249</v>
      </c>
      <c r="BN230">
        <v>0</v>
      </c>
      <c r="BO230" t="s">
        <v>531</v>
      </c>
      <c r="BQ230" t="s">
        <v>532</v>
      </c>
      <c r="BR230" t="s">
        <v>236</v>
      </c>
      <c r="BS230">
        <v>27577</v>
      </c>
      <c r="BT230">
        <v>0</v>
      </c>
      <c r="BU230">
        <v>0</v>
      </c>
      <c r="BV230">
        <v>0</v>
      </c>
      <c r="BW230">
        <v>0</v>
      </c>
      <c r="BX230">
        <v>0</v>
      </c>
      <c r="BY230">
        <v>7</v>
      </c>
      <c r="BZ230">
        <v>0</v>
      </c>
      <c r="CA230">
        <v>0</v>
      </c>
      <c r="CB230">
        <v>0</v>
      </c>
      <c r="CC230">
        <v>0</v>
      </c>
      <c r="CD230">
        <v>0</v>
      </c>
      <c r="CE230">
        <v>7</v>
      </c>
      <c r="CF230">
        <v>0</v>
      </c>
      <c r="CI230">
        <v>0</v>
      </c>
      <c r="CJ230">
        <v>1</v>
      </c>
      <c r="CK230">
        <v>7</v>
      </c>
      <c r="CL230" s="1">
        <v>45821</v>
      </c>
      <c r="CO230" t="s">
        <v>33</v>
      </c>
      <c r="CQ230">
        <v>2</v>
      </c>
    </row>
    <row r="231" spans="1:95" hidden="1" x14ac:dyDescent="0.35">
      <c r="A231" t="str">
        <f>_xlfn.XLOOKUP(Table1[[#This Row],[HMIS Project ID]],'Quick HIC'!G:G,'Quick HIC'!D:D,"",0)</f>
        <v>Scotland</v>
      </c>
      <c r="B231">
        <v>200</v>
      </c>
      <c r="C231" t="s">
        <v>236</v>
      </c>
      <c r="D231" t="s">
        <v>41</v>
      </c>
      <c r="E231" t="s">
        <v>333</v>
      </c>
      <c r="F231" t="s">
        <v>238</v>
      </c>
      <c r="G231">
        <v>2025</v>
      </c>
      <c r="H231" t="s">
        <v>958</v>
      </c>
      <c r="I231">
        <v>5486</v>
      </c>
      <c r="J231" t="s">
        <v>959</v>
      </c>
      <c r="L231">
        <v>20520</v>
      </c>
      <c r="M231" s="1">
        <v>45686</v>
      </c>
      <c r="N231" t="s">
        <v>36</v>
      </c>
      <c r="O231" t="s">
        <v>258</v>
      </c>
      <c r="P231" t="s">
        <v>927</v>
      </c>
      <c r="Q231" t="s">
        <v>33</v>
      </c>
      <c r="R231" t="s">
        <v>241</v>
      </c>
      <c r="S231" s="1">
        <v>44587</v>
      </c>
      <c r="T231" t="s">
        <v>24</v>
      </c>
      <c r="U231" s="1">
        <v>44587</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1</v>
      </c>
      <c r="BM231" t="s">
        <v>249</v>
      </c>
      <c r="BN231">
        <v>0</v>
      </c>
      <c r="BO231" t="s">
        <v>960</v>
      </c>
      <c r="BQ231" t="s">
        <v>928</v>
      </c>
      <c r="BR231" t="s">
        <v>236</v>
      </c>
      <c r="BS231">
        <v>28352</v>
      </c>
      <c r="BT231">
        <v>0</v>
      </c>
      <c r="BU231">
        <v>0</v>
      </c>
      <c r="BV231">
        <v>0</v>
      </c>
      <c r="BW231">
        <v>0</v>
      </c>
      <c r="BX231">
        <v>0</v>
      </c>
      <c r="BY231">
        <v>8</v>
      </c>
      <c r="BZ231">
        <v>0</v>
      </c>
      <c r="CA231">
        <v>0</v>
      </c>
      <c r="CB231">
        <v>0</v>
      </c>
      <c r="CC231">
        <v>0</v>
      </c>
      <c r="CD231">
        <v>0</v>
      </c>
      <c r="CE231">
        <v>8</v>
      </c>
      <c r="CF231">
        <v>0</v>
      </c>
      <c r="CI231">
        <v>0</v>
      </c>
      <c r="CJ231">
        <v>4</v>
      </c>
      <c r="CK231">
        <v>8</v>
      </c>
      <c r="CL231" s="1">
        <v>45821</v>
      </c>
      <c r="CO231" t="s">
        <v>33</v>
      </c>
      <c r="CQ231">
        <v>2</v>
      </c>
    </row>
    <row r="232" spans="1:95" hidden="1" x14ac:dyDescent="0.35">
      <c r="A232" t="str">
        <f>_xlfn.XLOOKUP(Table1[[#This Row],[HMIS Project ID]],'Quick HIC'!G:G,'Quick HIC'!D:D,"",0)</f>
        <v>Pitt</v>
      </c>
      <c r="B232">
        <v>201</v>
      </c>
      <c r="C232" t="s">
        <v>236</v>
      </c>
      <c r="D232" t="s">
        <v>41</v>
      </c>
      <c r="E232" t="s">
        <v>333</v>
      </c>
      <c r="F232" t="s">
        <v>238</v>
      </c>
      <c r="G232">
        <v>2025</v>
      </c>
      <c r="H232" t="s">
        <v>473</v>
      </c>
      <c r="I232">
        <v>292</v>
      </c>
      <c r="J232" t="s">
        <v>961</v>
      </c>
      <c r="L232">
        <v>20524</v>
      </c>
      <c r="M232" s="1">
        <v>45686</v>
      </c>
      <c r="N232" t="s">
        <v>37</v>
      </c>
      <c r="P232" t="s">
        <v>475</v>
      </c>
      <c r="Q232" t="s">
        <v>33</v>
      </c>
      <c r="R232" t="s">
        <v>241</v>
      </c>
      <c r="S232" s="1">
        <v>45686</v>
      </c>
      <c r="T232" t="s">
        <v>24</v>
      </c>
      <c r="U232" s="1">
        <v>44587</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1</v>
      </c>
      <c r="BH232">
        <v>0</v>
      </c>
      <c r="BI232">
        <v>0</v>
      </c>
      <c r="BJ232">
        <v>0</v>
      </c>
      <c r="BK232">
        <v>0</v>
      </c>
      <c r="BM232" t="s">
        <v>252</v>
      </c>
      <c r="BN232">
        <v>0</v>
      </c>
      <c r="BQ232" t="s">
        <v>338</v>
      </c>
      <c r="BR232" t="s">
        <v>236</v>
      </c>
      <c r="BS232">
        <v>27834</v>
      </c>
      <c r="BT232">
        <v>4</v>
      </c>
      <c r="BU232">
        <v>1</v>
      </c>
      <c r="BV232">
        <v>0</v>
      </c>
      <c r="BW232">
        <v>0</v>
      </c>
      <c r="BX232">
        <v>0</v>
      </c>
      <c r="BY232">
        <v>24</v>
      </c>
      <c r="BZ232">
        <v>0</v>
      </c>
      <c r="CA232">
        <v>0</v>
      </c>
      <c r="CB232">
        <v>0</v>
      </c>
      <c r="CC232">
        <v>0</v>
      </c>
      <c r="CD232">
        <v>0</v>
      </c>
      <c r="CE232">
        <v>28</v>
      </c>
      <c r="CF232">
        <v>0</v>
      </c>
      <c r="CI232">
        <v>0</v>
      </c>
      <c r="CJ232">
        <v>19</v>
      </c>
      <c r="CK232">
        <v>28</v>
      </c>
      <c r="CL232" s="1">
        <v>45821</v>
      </c>
      <c r="CM232" t="s">
        <v>675</v>
      </c>
      <c r="CN232" t="s">
        <v>407</v>
      </c>
      <c r="CO232" t="s">
        <v>33</v>
      </c>
      <c r="CQ232">
        <v>2</v>
      </c>
    </row>
    <row r="233" spans="1:95" hidden="1" x14ac:dyDescent="0.35">
      <c r="A233">
        <f>_xlfn.XLOOKUP(Table1[[#This Row],[HMIS Project ID]],'Quick HIC'!G:G,'Quick HIC'!D:D,"",0)</f>
        <v>0</v>
      </c>
      <c r="B233">
        <v>202</v>
      </c>
      <c r="C233" t="s">
        <v>236</v>
      </c>
      <c r="D233" t="s">
        <v>41</v>
      </c>
      <c r="E233" t="s">
        <v>333</v>
      </c>
      <c r="F233" t="s">
        <v>238</v>
      </c>
      <c r="G233">
        <v>2025</v>
      </c>
      <c r="H233" t="s">
        <v>962</v>
      </c>
      <c r="I233">
        <v>20541</v>
      </c>
      <c r="J233" t="s">
        <v>963</v>
      </c>
      <c r="L233">
        <v>20542</v>
      </c>
      <c r="M233" s="1">
        <v>45686</v>
      </c>
      <c r="N233" t="s">
        <v>36</v>
      </c>
      <c r="O233" t="s">
        <v>258</v>
      </c>
      <c r="P233" t="s">
        <v>580</v>
      </c>
      <c r="Q233" t="s">
        <v>34</v>
      </c>
      <c r="R233" t="s">
        <v>241</v>
      </c>
      <c r="S233" s="1">
        <v>44835</v>
      </c>
      <c r="T233" t="s">
        <v>24</v>
      </c>
      <c r="U233" s="1">
        <v>44835</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1</v>
      </c>
      <c r="BM233" t="s">
        <v>249</v>
      </c>
      <c r="BN233">
        <v>0</v>
      </c>
      <c r="BO233" t="s">
        <v>964</v>
      </c>
      <c r="BQ233" t="s">
        <v>965</v>
      </c>
      <c r="BR233" t="s">
        <v>236</v>
      </c>
      <c r="BS233">
        <v>28726</v>
      </c>
      <c r="BT233">
        <v>0</v>
      </c>
      <c r="BU233">
        <v>0</v>
      </c>
      <c r="BV233">
        <v>0</v>
      </c>
      <c r="BW233">
        <v>0</v>
      </c>
      <c r="BX233">
        <v>0</v>
      </c>
      <c r="BY233">
        <v>0</v>
      </c>
      <c r="BZ233">
        <v>0</v>
      </c>
      <c r="CA233">
        <v>0</v>
      </c>
      <c r="CB233">
        <v>0</v>
      </c>
      <c r="CC233">
        <v>3</v>
      </c>
      <c r="CD233">
        <v>0</v>
      </c>
      <c r="CE233">
        <v>3</v>
      </c>
      <c r="CF233">
        <v>0</v>
      </c>
      <c r="CI233">
        <v>0</v>
      </c>
      <c r="CJ233">
        <v>1</v>
      </c>
      <c r="CK233">
        <v>3</v>
      </c>
      <c r="CL233" s="1">
        <v>45821</v>
      </c>
      <c r="CO233" t="s">
        <v>33</v>
      </c>
      <c r="CQ233">
        <v>2</v>
      </c>
    </row>
    <row r="234" spans="1:95" hidden="1" x14ac:dyDescent="0.35">
      <c r="A234">
        <f>_xlfn.XLOOKUP(Table1[[#This Row],[HMIS Project ID]],'Quick HIC'!G:G,'Quick HIC'!D:D,"",0)</f>
        <v>0</v>
      </c>
      <c r="B234">
        <v>203</v>
      </c>
      <c r="C234" t="s">
        <v>236</v>
      </c>
      <c r="D234" t="s">
        <v>41</v>
      </c>
      <c r="E234" t="s">
        <v>333</v>
      </c>
      <c r="F234" t="s">
        <v>238</v>
      </c>
      <c r="G234">
        <v>2025</v>
      </c>
      <c r="H234" t="s">
        <v>962</v>
      </c>
      <c r="I234">
        <v>20541</v>
      </c>
      <c r="J234" t="s">
        <v>966</v>
      </c>
      <c r="L234">
        <v>20544</v>
      </c>
      <c r="M234" s="1">
        <v>45686</v>
      </c>
      <c r="N234" t="s">
        <v>36</v>
      </c>
      <c r="O234" t="s">
        <v>258</v>
      </c>
      <c r="P234" t="s">
        <v>580</v>
      </c>
      <c r="Q234" t="s">
        <v>34</v>
      </c>
      <c r="R234" t="s">
        <v>241</v>
      </c>
      <c r="S234" s="1">
        <v>44958</v>
      </c>
      <c r="T234" t="s">
        <v>24</v>
      </c>
      <c r="U234" s="1">
        <v>44835</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1</v>
      </c>
      <c r="BM234" t="s">
        <v>249</v>
      </c>
      <c r="BN234">
        <v>0</v>
      </c>
      <c r="BO234" t="s">
        <v>964</v>
      </c>
      <c r="BQ234" t="s">
        <v>965</v>
      </c>
      <c r="BR234" t="s">
        <v>236</v>
      </c>
      <c r="BS234">
        <v>28726</v>
      </c>
      <c r="BT234">
        <v>0</v>
      </c>
      <c r="BU234">
        <v>0</v>
      </c>
      <c r="BV234">
        <v>0</v>
      </c>
      <c r="BW234">
        <v>0</v>
      </c>
      <c r="BX234">
        <v>0</v>
      </c>
      <c r="BY234">
        <v>4</v>
      </c>
      <c r="BZ234">
        <v>0</v>
      </c>
      <c r="CA234">
        <v>4</v>
      </c>
      <c r="CB234">
        <v>0</v>
      </c>
      <c r="CC234">
        <v>0</v>
      </c>
      <c r="CD234">
        <v>0</v>
      </c>
      <c r="CE234">
        <v>4</v>
      </c>
      <c r="CF234">
        <v>0</v>
      </c>
      <c r="CI234">
        <v>0</v>
      </c>
      <c r="CJ234">
        <v>4</v>
      </c>
      <c r="CK234">
        <v>4</v>
      </c>
      <c r="CL234" s="1">
        <v>45821</v>
      </c>
      <c r="CO234" t="s">
        <v>33</v>
      </c>
      <c r="CQ234">
        <v>2</v>
      </c>
    </row>
    <row r="235" spans="1:95" hidden="1" x14ac:dyDescent="0.35">
      <c r="A235">
        <f>_xlfn.XLOOKUP(Table1[[#This Row],[HMIS Project ID]],'Quick HIC'!G:G,'Quick HIC'!D:D,"",0)</f>
        <v>0</v>
      </c>
      <c r="B235">
        <v>204</v>
      </c>
      <c r="C235" t="s">
        <v>236</v>
      </c>
      <c r="D235" t="s">
        <v>41</v>
      </c>
      <c r="E235" t="s">
        <v>333</v>
      </c>
      <c r="F235" t="s">
        <v>238</v>
      </c>
      <c r="G235">
        <v>2025</v>
      </c>
      <c r="H235" t="s">
        <v>786</v>
      </c>
      <c r="I235">
        <v>7257</v>
      </c>
      <c r="J235" t="s">
        <v>967</v>
      </c>
      <c r="L235">
        <v>20546</v>
      </c>
      <c r="M235" s="1">
        <v>45686</v>
      </c>
      <c r="N235" t="s">
        <v>39</v>
      </c>
      <c r="P235" t="s">
        <v>580</v>
      </c>
      <c r="Q235" t="s">
        <v>34</v>
      </c>
      <c r="R235" t="s">
        <v>241</v>
      </c>
      <c r="S235" s="1">
        <v>45686</v>
      </c>
      <c r="T235" t="s">
        <v>24</v>
      </c>
      <c r="U235" s="1">
        <v>44805</v>
      </c>
      <c r="W235">
        <v>0</v>
      </c>
      <c r="X235">
        <v>0</v>
      </c>
      <c r="Y235">
        <v>0</v>
      </c>
      <c r="Z235">
        <v>0</v>
      </c>
      <c r="AA235">
        <v>0</v>
      </c>
      <c r="AB235">
        <v>0</v>
      </c>
      <c r="AC235">
        <v>0</v>
      </c>
      <c r="AD235">
        <v>1</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M235" t="s">
        <v>252</v>
      </c>
      <c r="BN235">
        <v>0</v>
      </c>
      <c r="BO235" t="s">
        <v>788</v>
      </c>
      <c r="BP235" t="s">
        <v>968</v>
      </c>
      <c r="BQ235" t="s">
        <v>582</v>
      </c>
      <c r="BR235" t="s">
        <v>236</v>
      </c>
      <c r="BS235">
        <v>28739</v>
      </c>
      <c r="BT235">
        <v>10</v>
      </c>
      <c r="BU235">
        <v>3</v>
      </c>
      <c r="BV235">
        <v>0</v>
      </c>
      <c r="BW235">
        <v>0</v>
      </c>
      <c r="BX235">
        <v>0</v>
      </c>
      <c r="BY235">
        <v>5</v>
      </c>
      <c r="BZ235">
        <v>0</v>
      </c>
      <c r="CA235">
        <v>0</v>
      </c>
      <c r="CB235">
        <v>0</v>
      </c>
      <c r="CC235">
        <v>0</v>
      </c>
      <c r="CD235">
        <v>0</v>
      </c>
      <c r="CE235">
        <v>15</v>
      </c>
      <c r="CF235">
        <v>0</v>
      </c>
      <c r="CI235">
        <v>0</v>
      </c>
      <c r="CJ235">
        <v>15</v>
      </c>
      <c r="CK235">
        <v>15</v>
      </c>
      <c r="CL235" s="1">
        <v>45821</v>
      </c>
      <c r="CO235" t="s">
        <v>33</v>
      </c>
      <c r="CQ235">
        <v>2</v>
      </c>
    </row>
    <row r="236" spans="1:95" hidden="1" x14ac:dyDescent="0.35">
      <c r="A236" t="str">
        <f>_xlfn.XLOOKUP(Table1[[#This Row],[HMIS Project ID]],'Quick HIC'!G:G,'Quick HIC'!D:D,"",0)</f>
        <v>Randolph</v>
      </c>
      <c r="B236">
        <v>205</v>
      </c>
      <c r="C236" t="s">
        <v>236</v>
      </c>
      <c r="D236" t="s">
        <v>41</v>
      </c>
      <c r="E236" t="s">
        <v>333</v>
      </c>
      <c r="F236" t="s">
        <v>238</v>
      </c>
      <c r="G236">
        <v>2025</v>
      </c>
      <c r="H236" t="s">
        <v>969</v>
      </c>
      <c r="I236">
        <v>7048</v>
      </c>
      <c r="J236" t="s">
        <v>970</v>
      </c>
      <c r="L236">
        <v>20548</v>
      </c>
      <c r="M236" s="1">
        <v>45686</v>
      </c>
      <c r="N236" t="s">
        <v>36</v>
      </c>
      <c r="O236" t="s">
        <v>258</v>
      </c>
      <c r="P236" t="s">
        <v>598</v>
      </c>
      <c r="Q236" t="s">
        <v>33</v>
      </c>
      <c r="R236" t="s">
        <v>241</v>
      </c>
      <c r="S236" s="1">
        <v>45686</v>
      </c>
      <c r="T236" t="s">
        <v>24</v>
      </c>
      <c r="U236" s="1">
        <v>44835</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1</v>
      </c>
      <c r="BL236" t="s">
        <v>971</v>
      </c>
      <c r="BM236" t="s">
        <v>249</v>
      </c>
      <c r="BN236">
        <v>0</v>
      </c>
      <c r="BO236" t="s">
        <v>972</v>
      </c>
      <c r="BQ236" t="s">
        <v>600</v>
      </c>
      <c r="BR236" t="s">
        <v>236</v>
      </c>
      <c r="BS236">
        <v>27203</v>
      </c>
      <c r="BT236">
        <v>0</v>
      </c>
      <c r="BU236">
        <v>0</v>
      </c>
      <c r="BV236">
        <v>0</v>
      </c>
      <c r="BW236">
        <v>0</v>
      </c>
      <c r="BX236">
        <v>0</v>
      </c>
      <c r="BY236">
        <v>29</v>
      </c>
      <c r="BZ236">
        <v>0</v>
      </c>
      <c r="CA236">
        <v>0</v>
      </c>
      <c r="CB236">
        <v>0</v>
      </c>
      <c r="CC236">
        <v>0</v>
      </c>
      <c r="CD236">
        <v>0</v>
      </c>
      <c r="CE236">
        <v>29</v>
      </c>
      <c r="CF236">
        <v>0</v>
      </c>
      <c r="CI236">
        <v>0</v>
      </c>
      <c r="CJ236">
        <v>26</v>
      </c>
      <c r="CK236">
        <v>29</v>
      </c>
      <c r="CL236" s="1">
        <v>45821</v>
      </c>
      <c r="CO236" t="s">
        <v>33</v>
      </c>
      <c r="CQ236">
        <v>2</v>
      </c>
    </row>
    <row r="237" spans="1:95" hidden="1" x14ac:dyDescent="0.35">
      <c r="A237">
        <f>_xlfn.XLOOKUP(Table1[[#This Row],[HMIS Project ID]],'Quick HIC'!G:G,'Quick HIC'!D:D,"",0)</f>
        <v>0</v>
      </c>
      <c r="B237">
        <v>207</v>
      </c>
      <c r="C237" t="s">
        <v>236</v>
      </c>
      <c r="D237" t="s">
        <v>41</v>
      </c>
      <c r="E237" t="s">
        <v>333</v>
      </c>
      <c r="F237" t="s">
        <v>238</v>
      </c>
      <c r="G237">
        <v>2025</v>
      </c>
      <c r="H237" t="s">
        <v>973</v>
      </c>
      <c r="I237">
        <v>1945</v>
      </c>
      <c r="J237" t="s">
        <v>974</v>
      </c>
      <c r="L237">
        <v>20552</v>
      </c>
      <c r="M237" s="1">
        <v>45686</v>
      </c>
      <c r="N237" t="s">
        <v>36</v>
      </c>
      <c r="O237" t="s">
        <v>258</v>
      </c>
      <c r="P237" t="s">
        <v>975</v>
      </c>
      <c r="Q237" t="s">
        <v>34</v>
      </c>
      <c r="R237" t="s">
        <v>241</v>
      </c>
      <c r="S237" s="1">
        <v>44880</v>
      </c>
      <c r="T237" t="s">
        <v>24</v>
      </c>
      <c r="U237" s="1">
        <v>44880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1</v>
      </c>
      <c r="BL237" t="s">
        <v>976</v>
      </c>
      <c r="BM237" t="s">
        <v>249</v>
      </c>
      <c r="BN237">
        <v>0</v>
      </c>
      <c r="BO237" t="s">
        <v>977</v>
      </c>
      <c r="BQ237" t="s">
        <v>595</v>
      </c>
      <c r="BR237" t="s">
        <v>236</v>
      </c>
      <c r="BS237">
        <v>28655</v>
      </c>
      <c r="BT237">
        <v>0</v>
      </c>
      <c r="BU237">
        <v>0</v>
      </c>
      <c r="BV237">
        <v>0</v>
      </c>
      <c r="BW237">
        <v>0</v>
      </c>
      <c r="BX237">
        <v>0</v>
      </c>
      <c r="BY237">
        <v>16</v>
      </c>
      <c r="BZ237">
        <v>0</v>
      </c>
      <c r="CA237">
        <v>0</v>
      </c>
      <c r="CB237">
        <v>0</v>
      </c>
      <c r="CC237">
        <v>0</v>
      </c>
      <c r="CD237">
        <v>0</v>
      </c>
      <c r="CE237">
        <v>16</v>
      </c>
      <c r="CF237">
        <v>0</v>
      </c>
      <c r="CI237">
        <v>0</v>
      </c>
      <c r="CJ237">
        <v>10</v>
      </c>
      <c r="CK237">
        <v>16</v>
      </c>
      <c r="CL237" s="1">
        <v>45821</v>
      </c>
      <c r="CO237" t="s">
        <v>33</v>
      </c>
      <c r="CQ237">
        <v>2</v>
      </c>
    </row>
    <row r="238" spans="1:95" hidden="1" x14ac:dyDescent="0.35">
      <c r="A238" t="str">
        <f>_xlfn.XLOOKUP(Table1[[#This Row],[HMIS Project ID]],'Quick HIC'!G:G,'Quick HIC'!D:D,"",0)</f>
        <v>Randolph</v>
      </c>
      <c r="B238">
        <v>208</v>
      </c>
      <c r="C238" t="s">
        <v>236</v>
      </c>
      <c r="D238" t="s">
        <v>41</v>
      </c>
      <c r="E238" t="s">
        <v>333</v>
      </c>
      <c r="F238" t="s">
        <v>238</v>
      </c>
      <c r="G238">
        <v>2025</v>
      </c>
      <c r="H238" t="s">
        <v>978</v>
      </c>
      <c r="I238">
        <v>20560</v>
      </c>
      <c r="J238" t="s">
        <v>979</v>
      </c>
      <c r="L238">
        <v>20561</v>
      </c>
      <c r="M238" s="1">
        <v>45686</v>
      </c>
      <c r="N238" t="s">
        <v>36</v>
      </c>
      <c r="O238" t="s">
        <v>258</v>
      </c>
      <c r="P238" t="s">
        <v>598</v>
      </c>
      <c r="Q238" t="s">
        <v>33</v>
      </c>
      <c r="R238" t="s">
        <v>241</v>
      </c>
      <c r="S238" s="1">
        <v>45686</v>
      </c>
      <c r="T238" t="s">
        <v>24</v>
      </c>
      <c r="U238" s="1">
        <v>44963</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1</v>
      </c>
      <c r="BL238" t="s">
        <v>980</v>
      </c>
      <c r="BM238" t="s">
        <v>249</v>
      </c>
      <c r="BN238">
        <v>0</v>
      </c>
      <c r="BO238" t="s">
        <v>981</v>
      </c>
      <c r="BQ238" t="s">
        <v>600</v>
      </c>
      <c r="BR238" t="s">
        <v>236</v>
      </c>
      <c r="BS238">
        <v>27203</v>
      </c>
      <c r="BT238">
        <v>32</v>
      </c>
      <c r="BU238">
        <v>6</v>
      </c>
      <c r="BV238">
        <v>0</v>
      </c>
      <c r="BW238">
        <v>0</v>
      </c>
      <c r="BX238">
        <v>0</v>
      </c>
      <c r="BY238">
        <v>12</v>
      </c>
      <c r="BZ238">
        <v>0</v>
      </c>
      <c r="CA238">
        <v>0</v>
      </c>
      <c r="CB238">
        <v>0</v>
      </c>
      <c r="CC238">
        <v>0</v>
      </c>
      <c r="CD238">
        <v>0</v>
      </c>
      <c r="CE238">
        <v>44</v>
      </c>
      <c r="CF238">
        <v>0</v>
      </c>
      <c r="CI238">
        <v>0</v>
      </c>
      <c r="CJ238">
        <v>43</v>
      </c>
      <c r="CK238">
        <v>44</v>
      </c>
      <c r="CL238" s="1">
        <v>45821</v>
      </c>
      <c r="CO238" t="s">
        <v>33</v>
      </c>
      <c r="CQ238">
        <v>2</v>
      </c>
    </row>
    <row r="239" spans="1:95" hidden="1" x14ac:dyDescent="0.35">
      <c r="A239" t="str">
        <f>_xlfn.XLOOKUP(Table1[[#This Row],[HMIS Project ID]],'Quick HIC'!G:G,'Quick HIC'!D:D,"",0)</f>
        <v>Catawba</v>
      </c>
      <c r="B239">
        <v>209</v>
      </c>
      <c r="C239" t="s">
        <v>236</v>
      </c>
      <c r="D239" t="s">
        <v>41</v>
      </c>
      <c r="E239" t="s">
        <v>333</v>
      </c>
      <c r="F239" t="s">
        <v>238</v>
      </c>
      <c r="G239">
        <v>2025</v>
      </c>
      <c r="H239" t="s">
        <v>907</v>
      </c>
      <c r="I239">
        <v>20417</v>
      </c>
      <c r="J239" t="s">
        <v>982</v>
      </c>
      <c r="L239">
        <v>20562</v>
      </c>
      <c r="M239" s="1">
        <v>45686</v>
      </c>
      <c r="N239" t="s">
        <v>37</v>
      </c>
      <c r="P239" t="s">
        <v>467</v>
      </c>
      <c r="Q239" t="s">
        <v>33</v>
      </c>
      <c r="R239" t="s">
        <v>241</v>
      </c>
      <c r="S239" s="1">
        <v>45686</v>
      </c>
      <c r="T239" t="s">
        <v>24</v>
      </c>
      <c r="U239" s="1">
        <v>44587</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1</v>
      </c>
      <c r="BH239">
        <v>0</v>
      </c>
      <c r="BI239">
        <v>0</v>
      </c>
      <c r="BJ239">
        <v>0</v>
      </c>
      <c r="BK239">
        <v>0</v>
      </c>
      <c r="BM239" t="s">
        <v>252</v>
      </c>
      <c r="BN239">
        <v>0</v>
      </c>
      <c r="BO239" t="s">
        <v>909</v>
      </c>
      <c r="BQ239" t="s">
        <v>401</v>
      </c>
      <c r="BR239" t="s">
        <v>236</v>
      </c>
      <c r="BS239">
        <v>28601</v>
      </c>
      <c r="BT239">
        <v>0</v>
      </c>
      <c r="BU239">
        <v>0</v>
      </c>
      <c r="BV239">
        <v>0</v>
      </c>
      <c r="BW239">
        <v>0</v>
      </c>
      <c r="BX239">
        <v>0</v>
      </c>
      <c r="BY239">
        <v>1</v>
      </c>
      <c r="BZ239">
        <v>0</v>
      </c>
      <c r="CA239">
        <v>0</v>
      </c>
      <c r="CB239">
        <v>0</v>
      </c>
      <c r="CC239">
        <v>0</v>
      </c>
      <c r="CD239">
        <v>0</v>
      </c>
      <c r="CE239">
        <v>1</v>
      </c>
      <c r="CF239">
        <v>0</v>
      </c>
      <c r="CI239">
        <v>0</v>
      </c>
      <c r="CJ239">
        <v>0</v>
      </c>
      <c r="CK239">
        <v>1</v>
      </c>
      <c r="CL239" s="1">
        <v>45821</v>
      </c>
      <c r="CO239" t="s">
        <v>33</v>
      </c>
      <c r="CQ239">
        <v>2</v>
      </c>
    </row>
    <row r="240" spans="1:95" hidden="1" x14ac:dyDescent="0.35">
      <c r="A240" t="str">
        <f>_xlfn.XLOOKUP(Table1[[#This Row],[HMIS Project ID]],'Quick HIC'!G:G,'Quick HIC'!D:D,"",0)</f>
        <v>Iredell</v>
      </c>
      <c r="B240">
        <v>210</v>
      </c>
      <c r="C240" t="s">
        <v>236</v>
      </c>
      <c r="D240" t="s">
        <v>41</v>
      </c>
      <c r="E240" t="s">
        <v>333</v>
      </c>
      <c r="F240" t="s">
        <v>238</v>
      </c>
      <c r="G240">
        <v>2025</v>
      </c>
      <c r="H240" t="s">
        <v>983</v>
      </c>
      <c r="I240">
        <v>20457</v>
      </c>
      <c r="J240" t="s">
        <v>984</v>
      </c>
      <c r="L240">
        <v>20565</v>
      </c>
      <c r="M240" s="1">
        <v>45686</v>
      </c>
      <c r="N240" t="s">
        <v>36</v>
      </c>
      <c r="O240" t="s">
        <v>258</v>
      </c>
      <c r="P240" t="s">
        <v>394</v>
      </c>
      <c r="Q240" t="s">
        <v>33</v>
      </c>
      <c r="R240" t="s">
        <v>241</v>
      </c>
      <c r="S240" s="1">
        <v>45686</v>
      </c>
      <c r="T240" t="s">
        <v>24</v>
      </c>
      <c r="U240" s="1">
        <v>44659</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1</v>
      </c>
      <c r="BM240" t="s">
        <v>249</v>
      </c>
      <c r="BN240">
        <v>0</v>
      </c>
      <c r="BO240" t="s">
        <v>985</v>
      </c>
      <c r="BQ240" t="s">
        <v>986</v>
      </c>
      <c r="BR240" t="s">
        <v>236</v>
      </c>
      <c r="BS240">
        <v>28115</v>
      </c>
      <c r="BT240">
        <v>12</v>
      </c>
      <c r="BU240">
        <v>4</v>
      </c>
      <c r="BV240">
        <v>0</v>
      </c>
      <c r="BW240">
        <v>0</v>
      </c>
      <c r="BX240">
        <v>0</v>
      </c>
      <c r="BY240">
        <v>0</v>
      </c>
      <c r="BZ240">
        <v>0</v>
      </c>
      <c r="CA240">
        <v>0</v>
      </c>
      <c r="CB240">
        <v>0</v>
      </c>
      <c r="CC240">
        <v>1</v>
      </c>
      <c r="CD240">
        <v>0</v>
      </c>
      <c r="CE240">
        <v>13</v>
      </c>
      <c r="CF240">
        <v>0</v>
      </c>
      <c r="CI240">
        <v>0</v>
      </c>
      <c r="CJ240">
        <v>13</v>
      </c>
      <c r="CK240">
        <v>13</v>
      </c>
      <c r="CL240" s="1">
        <v>45821</v>
      </c>
      <c r="CM240" t="s">
        <v>987</v>
      </c>
      <c r="CO240" t="s">
        <v>33</v>
      </c>
      <c r="CQ240">
        <v>2</v>
      </c>
    </row>
    <row r="241" spans="1:95" hidden="1" x14ac:dyDescent="0.35">
      <c r="A241" t="str">
        <f>_xlfn.XLOOKUP(Table1[[#This Row],[HMIS Project ID]],'Quick HIC'!G:G,'Quick HIC'!D:D,"",0)</f>
        <v>Sampson</v>
      </c>
      <c r="B241">
        <v>211</v>
      </c>
      <c r="C241" t="s">
        <v>236</v>
      </c>
      <c r="D241" t="s">
        <v>41</v>
      </c>
      <c r="E241" t="s">
        <v>333</v>
      </c>
      <c r="F241" t="s">
        <v>238</v>
      </c>
      <c r="G241">
        <v>2025</v>
      </c>
      <c r="H241" t="s">
        <v>988</v>
      </c>
      <c r="I241">
        <v>1604</v>
      </c>
      <c r="J241" t="s">
        <v>989</v>
      </c>
      <c r="L241">
        <v>20574</v>
      </c>
      <c r="M241" s="1">
        <v>45686</v>
      </c>
      <c r="N241" t="s">
        <v>36</v>
      </c>
      <c r="O241" t="s">
        <v>258</v>
      </c>
      <c r="P241" t="s">
        <v>990</v>
      </c>
      <c r="Q241" t="s">
        <v>33</v>
      </c>
      <c r="R241" t="s">
        <v>241</v>
      </c>
      <c r="S241" s="1">
        <v>45686</v>
      </c>
      <c r="T241" t="s">
        <v>42</v>
      </c>
      <c r="U241" s="1">
        <v>44951</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1</v>
      </c>
      <c r="BL241" t="s">
        <v>991</v>
      </c>
      <c r="BM241" t="s">
        <v>249</v>
      </c>
      <c r="BN241" t="s">
        <v>260</v>
      </c>
      <c r="BO241" t="s">
        <v>992</v>
      </c>
      <c r="BQ241" t="s">
        <v>993</v>
      </c>
      <c r="BR241" t="s">
        <v>236</v>
      </c>
      <c r="BS241">
        <v>28328</v>
      </c>
      <c r="BT241">
        <v>8</v>
      </c>
      <c r="BU241">
        <v>3</v>
      </c>
      <c r="BV241">
        <v>0</v>
      </c>
      <c r="BW241">
        <v>0</v>
      </c>
      <c r="BX241">
        <v>0</v>
      </c>
      <c r="BY241">
        <v>4</v>
      </c>
      <c r="BZ241">
        <v>0</v>
      </c>
      <c r="CA241">
        <v>0</v>
      </c>
      <c r="CB241">
        <v>0</v>
      </c>
      <c r="CC241">
        <v>0</v>
      </c>
      <c r="CD241">
        <v>0</v>
      </c>
      <c r="CE241">
        <v>12</v>
      </c>
      <c r="CF241">
        <v>0</v>
      </c>
      <c r="CI241">
        <v>0</v>
      </c>
      <c r="CJ241">
        <v>9</v>
      </c>
      <c r="CK241">
        <v>12</v>
      </c>
      <c r="CL241" s="1">
        <v>45821</v>
      </c>
      <c r="CO241" t="s">
        <v>33</v>
      </c>
      <c r="CQ241">
        <v>2</v>
      </c>
    </row>
    <row r="242" spans="1:95" hidden="1" x14ac:dyDescent="0.35">
      <c r="A242" t="str">
        <f>_xlfn.XLOOKUP(Table1[[#This Row],[HMIS Project ID]],'Quick HIC'!G:G,'Quick HIC'!D:D,"",0)</f>
        <v>Davie</v>
      </c>
      <c r="B242">
        <v>212</v>
      </c>
      <c r="C242" t="s">
        <v>236</v>
      </c>
      <c r="D242" t="s">
        <v>41</v>
      </c>
      <c r="E242" t="s">
        <v>333</v>
      </c>
      <c r="F242" t="s">
        <v>238</v>
      </c>
      <c r="G242">
        <v>2025</v>
      </c>
      <c r="H242" t="s">
        <v>994</v>
      </c>
      <c r="I242">
        <v>20353</v>
      </c>
      <c r="J242" t="s">
        <v>995</v>
      </c>
      <c r="L242">
        <v>20576</v>
      </c>
      <c r="M242" s="1">
        <v>45686</v>
      </c>
      <c r="N242" t="s">
        <v>36</v>
      </c>
      <c r="O242" t="s">
        <v>258</v>
      </c>
      <c r="P242" t="s">
        <v>996</v>
      </c>
      <c r="Q242" t="s">
        <v>34</v>
      </c>
      <c r="R242" t="s">
        <v>241</v>
      </c>
      <c r="S242" s="1">
        <v>45322</v>
      </c>
      <c r="T242" t="s">
        <v>24</v>
      </c>
      <c r="U242" s="1">
        <v>45017</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1</v>
      </c>
      <c r="BL242" t="s">
        <v>997</v>
      </c>
      <c r="BM242" t="s">
        <v>249</v>
      </c>
      <c r="BN242">
        <v>0</v>
      </c>
      <c r="BO242" t="s">
        <v>998</v>
      </c>
      <c r="BQ242" t="s">
        <v>999</v>
      </c>
      <c r="BR242" t="s">
        <v>236</v>
      </c>
      <c r="BS242">
        <v>27028</v>
      </c>
      <c r="BT242">
        <v>8</v>
      </c>
      <c r="BU242">
        <v>2</v>
      </c>
      <c r="BV242">
        <v>0</v>
      </c>
      <c r="BW242">
        <v>0</v>
      </c>
      <c r="BX242">
        <v>0</v>
      </c>
      <c r="BY242">
        <v>0</v>
      </c>
      <c r="BZ242">
        <v>0</v>
      </c>
      <c r="CA242">
        <v>0</v>
      </c>
      <c r="CB242">
        <v>0</v>
      </c>
      <c r="CC242">
        <v>0</v>
      </c>
      <c r="CD242">
        <v>0</v>
      </c>
      <c r="CE242">
        <v>8</v>
      </c>
      <c r="CF242">
        <v>0</v>
      </c>
      <c r="CI242">
        <v>0</v>
      </c>
      <c r="CJ242">
        <v>2</v>
      </c>
      <c r="CK242">
        <v>8</v>
      </c>
      <c r="CL242" s="1">
        <v>45821</v>
      </c>
      <c r="CO242" t="s">
        <v>33</v>
      </c>
      <c r="CQ242">
        <v>2</v>
      </c>
    </row>
    <row r="243" spans="1:95" hidden="1" x14ac:dyDescent="0.35">
      <c r="A243" t="str">
        <f>_xlfn.XLOOKUP(Table1[[#This Row],[HMIS Project ID]],'Quick HIC'!G:G,'Quick HIC'!D:D,"",0)</f>
        <v>Davie</v>
      </c>
      <c r="B243">
        <v>213</v>
      </c>
      <c r="C243" t="s">
        <v>236</v>
      </c>
      <c r="D243" t="s">
        <v>41</v>
      </c>
      <c r="E243" t="s">
        <v>333</v>
      </c>
      <c r="F243" t="s">
        <v>238</v>
      </c>
      <c r="G243">
        <v>2025</v>
      </c>
      <c r="H243" t="s">
        <v>994</v>
      </c>
      <c r="I243">
        <v>20353</v>
      </c>
      <c r="J243" t="s">
        <v>1000</v>
      </c>
      <c r="L243">
        <v>20577</v>
      </c>
      <c r="M243" s="1">
        <v>45686</v>
      </c>
      <c r="N243" t="s">
        <v>40</v>
      </c>
      <c r="P243" t="s">
        <v>996</v>
      </c>
      <c r="Q243" t="s">
        <v>34</v>
      </c>
      <c r="R243" t="s">
        <v>241</v>
      </c>
      <c r="S243" s="1">
        <v>45324</v>
      </c>
      <c r="T243" t="s">
        <v>24</v>
      </c>
      <c r="U243" s="1">
        <v>45017</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1</v>
      </c>
      <c r="BL243" t="s">
        <v>997</v>
      </c>
      <c r="BM243" t="s">
        <v>249</v>
      </c>
      <c r="BN243">
        <v>0</v>
      </c>
      <c r="BO243" t="s">
        <v>998</v>
      </c>
      <c r="BQ243" t="s">
        <v>999</v>
      </c>
      <c r="BR243" t="s">
        <v>236</v>
      </c>
      <c r="BS243">
        <v>27028</v>
      </c>
      <c r="BT243">
        <v>10</v>
      </c>
      <c r="BU243">
        <v>2</v>
      </c>
      <c r="BV243">
        <v>0</v>
      </c>
      <c r="BW243">
        <v>0</v>
      </c>
      <c r="BX243">
        <v>0</v>
      </c>
      <c r="BY243">
        <v>0</v>
      </c>
      <c r="BZ243">
        <v>0</v>
      </c>
      <c r="CA243">
        <v>0</v>
      </c>
      <c r="CB243">
        <v>0</v>
      </c>
      <c r="CC243">
        <v>0</v>
      </c>
      <c r="CD243">
        <v>0</v>
      </c>
      <c r="CE243">
        <v>10</v>
      </c>
      <c r="CF243">
        <v>0</v>
      </c>
      <c r="CI243">
        <v>0</v>
      </c>
      <c r="CJ243">
        <v>7</v>
      </c>
      <c r="CK243">
        <v>10</v>
      </c>
      <c r="CL243" s="1">
        <v>45821</v>
      </c>
      <c r="CM243" t="s">
        <v>1001</v>
      </c>
      <c r="CO243" t="s">
        <v>33</v>
      </c>
      <c r="CQ243">
        <v>2</v>
      </c>
    </row>
    <row r="244" spans="1:95" hidden="1" x14ac:dyDescent="0.35">
      <c r="A244" t="str">
        <f>_xlfn.XLOOKUP(Table1[[#This Row],[HMIS Project ID]],'Quick HIC'!G:G,'Quick HIC'!D:D,"",0)</f>
        <v>Johnston</v>
      </c>
      <c r="B244">
        <v>214</v>
      </c>
      <c r="C244" t="s">
        <v>236</v>
      </c>
      <c r="D244" t="s">
        <v>41</v>
      </c>
      <c r="E244" t="s">
        <v>333</v>
      </c>
      <c r="F244" t="s">
        <v>238</v>
      </c>
      <c r="G244">
        <v>2025</v>
      </c>
      <c r="H244" t="s">
        <v>827</v>
      </c>
      <c r="I244">
        <v>20071</v>
      </c>
      <c r="J244" t="s">
        <v>1002</v>
      </c>
      <c r="L244">
        <v>20583</v>
      </c>
      <c r="M244" s="1">
        <v>45686</v>
      </c>
      <c r="N244" t="s">
        <v>38</v>
      </c>
      <c r="P244" t="s">
        <v>530</v>
      </c>
      <c r="Q244" t="s">
        <v>33</v>
      </c>
      <c r="R244" t="s">
        <v>241</v>
      </c>
      <c r="S244" s="1">
        <v>44951</v>
      </c>
      <c r="T244" t="s">
        <v>24</v>
      </c>
      <c r="U244" s="1">
        <v>44951</v>
      </c>
      <c r="W244">
        <v>0</v>
      </c>
      <c r="X244">
        <v>0</v>
      </c>
      <c r="Y244">
        <v>0</v>
      </c>
      <c r="Z244">
        <v>0</v>
      </c>
      <c r="AA244">
        <v>0</v>
      </c>
      <c r="AB244">
        <v>0</v>
      </c>
      <c r="AC244">
        <v>0</v>
      </c>
      <c r="AD244">
        <v>0</v>
      </c>
      <c r="AE244">
        <v>0</v>
      </c>
      <c r="AF244">
        <v>0</v>
      </c>
      <c r="AG244">
        <v>0</v>
      </c>
      <c r="AH244">
        <v>0</v>
      </c>
      <c r="AI244">
        <v>0</v>
      </c>
      <c r="AJ244">
        <v>0</v>
      </c>
      <c r="AK244">
        <v>0</v>
      </c>
      <c r="AL244">
        <v>0</v>
      </c>
      <c r="AM244">
        <v>0</v>
      </c>
      <c r="AN244">
        <v>1</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M244" t="s">
        <v>252</v>
      </c>
      <c r="BN244">
        <v>0</v>
      </c>
      <c r="BS244">
        <v>27504</v>
      </c>
      <c r="BT244">
        <v>0</v>
      </c>
      <c r="BU244">
        <v>0</v>
      </c>
      <c r="BV244">
        <v>0</v>
      </c>
      <c r="BW244">
        <v>0</v>
      </c>
      <c r="BX244">
        <v>0</v>
      </c>
      <c r="BY244">
        <v>1</v>
      </c>
      <c r="BZ244">
        <v>1</v>
      </c>
      <c r="CA244">
        <v>0</v>
      </c>
      <c r="CB244">
        <v>0</v>
      </c>
      <c r="CC244">
        <v>0</v>
      </c>
      <c r="CD244">
        <v>0</v>
      </c>
      <c r="CE244">
        <v>1</v>
      </c>
      <c r="CF244">
        <v>0</v>
      </c>
      <c r="CI244">
        <v>0</v>
      </c>
      <c r="CJ244">
        <v>1</v>
      </c>
      <c r="CK244">
        <v>1</v>
      </c>
      <c r="CL244" s="1">
        <v>45821</v>
      </c>
      <c r="CM244" t="s">
        <v>791</v>
      </c>
      <c r="CN244" t="s">
        <v>407</v>
      </c>
      <c r="CO244" t="s">
        <v>33</v>
      </c>
      <c r="CQ244">
        <v>2</v>
      </c>
    </row>
    <row r="245" spans="1:95" hidden="1" x14ac:dyDescent="0.35">
      <c r="A245" t="str">
        <f>_xlfn.XLOOKUP(Table1[[#This Row],[HMIS Project ID]],'Quick HIC'!G:G,'Quick HIC'!D:D,"",0)</f>
        <v>Jones</v>
      </c>
      <c r="B245">
        <v>215</v>
      </c>
      <c r="C245" t="s">
        <v>236</v>
      </c>
      <c r="D245" t="s">
        <v>41</v>
      </c>
      <c r="E245" t="s">
        <v>333</v>
      </c>
      <c r="F245" t="s">
        <v>238</v>
      </c>
      <c r="G245">
        <v>2025</v>
      </c>
      <c r="H245" t="s">
        <v>827</v>
      </c>
      <c r="I245">
        <v>20071</v>
      </c>
      <c r="J245" t="s">
        <v>1003</v>
      </c>
      <c r="L245">
        <v>20584</v>
      </c>
      <c r="M245" s="1">
        <v>45686</v>
      </c>
      <c r="N245" t="s">
        <v>38</v>
      </c>
      <c r="P245" t="s">
        <v>530</v>
      </c>
      <c r="Q245" t="s">
        <v>33</v>
      </c>
      <c r="R245" t="s">
        <v>241</v>
      </c>
      <c r="S245" s="1">
        <v>45686</v>
      </c>
      <c r="T245" t="s">
        <v>24</v>
      </c>
      <c r="U245" s="1">
        <v>44951</v>
      </c>
      <c r="W245">
        <v>0</v>
      </c>
      <c r="X245">
        <v>0</v>
      </c>
      <c r="Y245">
        <v>0</v>
      </c>
      <c r="Z245">
        <v>0</v>
      </c>
      <c r="AA245">
        <v>0</v>
      </c>
      <c r="AB245">
        <v>0</v>
      </c>
      <c r="AC245">
        <v>0</v>
      </c>
      <c r="AD245">
        <v>0</v>
      </c>
      <c r="AE245">
        <v>0</v>
      </c>
      <c r="AF245">
        <v>0</v>
      </c>
      <c r="AG245">
        <v>0</v>
      </c>
      <c r="AH245">
        <v>0</v>
      </c>
      <c r="AI245">
        <v>0</v>
      </c>
      <c r="AJ245">
        <v>0</v>
      </c>
      <c r="AK245">
        <v>0</v>
      </c>
      <c r="AL245">
        <v>0</v>
      </c>
      <c r="AM245">
        <v>0</v>
      </c>
      <c r="AN245">
        <v>1</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M245" t="s">
        <v>252</v>
      </c>
      <c r="BN245">
        <v>0</v>
      </c>
      <c r="BS245">
        <v>28555</v>
      </c>
      <c r="BT245">
        <v>0</v>
      </c>
      <c r="BU245">
        <v>0</v>
      </c>
      <c r="BV245">
        <v>0</v>
      </c>
      <c r="BW245">
        <v>0</v>
      </c>
      <c r="BX245">
        <v>0</v>
      </c>
      <c r="BY245">
        <v>3</v>
      </c>
      <c r="BZ245">
        <v>3</v>
      </c>
      <c r="CA245">
        <v>0</v>
      </c>
      <c r="CB245">
        <v>0</v>
      </c>
      <c r="CC245">
        <v>0</v>
      </c>
      <c r="CD245">
        <v>0</v>
      </c>
      <c r="CE245">
        <v>3</v>
      </c>
      <c r="CF245">
        <v>0</v>
      </c>
      <c r="CI245">
        <v>0</v>
      </c>
      <c r="CJ245">
        <v>3</v>
      </c>
      <c r="CK245">
        <v>3</v>
      </c>
      <c r="CL245" s="1">
        <v>45821</v>
      </c>
      <c r="CM245" t="s">
        <v>675</v>
      </c>
      <c r="CN245" t="s">
        <v>407</v>
      </c>
      <c r="CO245" t="s">
        <v>33</v>
      </c>
      <c r="CQ245">
        <v>2</v>
      </c>
    </row>
    <row r="246" spans="1:95" hidden="1" x14ac:dyDescent="0.35">
      <c r="A246" t="str">
        <f>_xlfn.XLOOKUP(Table1[[#This Row],[HMIS Project ID]],'Quick HIC'!G:G,'Quick HIC'!D:D,"",0)</f>
        <v>Sampson</v>
      </c>
      <c r="B246">
        <v>216</v>
      </c>
      <c r="C246" t="s">
        <v>236</v>
      </c>
      <c r="D246" t="s">
        <v>41</v>
      </c>
      <c r="E246" t="s">
        <v>333</v>
      </c>
      <c r="F246" t="s">
        <v>238</v>
      </c>
      <c r="G246">
        <v>2025</v>
      </c>
      <c r="H246" t="s">
        <v>827</v>
      </c>
      <c r="I246">
        <v>20071</v>
      </c>
      <c r="J246" t="s">
        <v>1004</v>
      </c>
      <c r="L246">
        <v>20585</v>
      </c>
      <c r="M246" s="1">
        <v>45686</v>
      </c>
      <c r="N246" t="s">
        <v>38</v>
      </c>
      <c r="P246" t="s">
        <v>530</v>
      </c>
      <c r="Q246" t="s">
        <v>33</v>
      </c>
      <c r="R246" t="s">
        <v>241</v>
      </c>
      <c r="S246" s="1">
        <v>45686</v>
      </c>
      <c r="T246" t="s">
        <v>24</v>
      </c>
      <c r="U246" s="1">
        <v>44951</v>
      </c>
      <c r="W246">
        <v>0</v>
      </c>
      <c r="X246">
        <v>0</v>
      </c>
      <c r="Y246">
        <v>0</v>
      </c>
      <c r="Z246">
        <v>0</v>
      </c>
      <c r="AA246">
        <v>0</v>
      </c>
      <c r="AB246">
        <v>0</v>
      </c>
      <c r="AC246">
        <v>0</v>
      </c>
      <c r="AD246">
        <v>0</v>
      </c>
      <c r="AE246">
        <v>0</v>
      </c>
      <c r="AF246">
        <v>0</v>
      </c>
      <c r="AG246">
        <v>0</v>
      </c>
      <c r="AH246">
        <v>0</v>
      </c>
      <c r="AI246">
        <v>0</v>
      </c>
      <c r="AJ246">
        <v>0</v>
      </c>
      <c r="AK246">
        <v>0</v>
      </c>
      <c r="AL246">
        <v>0</v>
      </c>
      <c r="AM246">
        <v>0</v>
      </c>
      <c r="AN246">
        <v>1</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M246" t="s">
        <v>252</v>
      </c>
      <c r="BN246">
        <v>0</v>
      </c>
      <c r="BS246">
        <v>27576</v>
      </c>
      <c r="BT246">
        <v>0</v>
      </c>
      <c r="BU246">
        <v>0</v>
      </c>
      <c r="BV246">
        <v>0</v>
      </c>
      <c r="BW246">
        <v>0</v>
      </c>
      <c r="BX246">
        <v>0</v>
      </c>
      <c r="BY246">
        <v>1</v>
      </c>
      <c r="BZ246">
        <v>1</v>
      </c>
      <c r="CA246">
        <v>0</v>
      </c>
      <c r="CB246">
        <v>0</v>
      </c>
      <c r="CC246">
        <v>0</v>
      </c>
      <c r="CD246">
        <v>0</v>
      </c>
      <c r="CE246">
        <v>1</v>
      </c>
      <c r="CF246">
        <v>0</v>
      </c>
      <c r="CI246">
        <v>0</v>
      </c>
      <c r="CJ246">
        <v>1</v>
      </c>
      <c r="CK246">
        <v>1</v>
      </c>
      <c r="CL246" s="1">
        <v>45821</v>
      </c>
      <c r="CM246" t="s">
        <v>675</v>
      </c>
      <c r="CN246" t="s">
        <v>407</v>
      </c>
      <c r="CO246" t="s">
        <v>33</v>
      </c>
      <c r="CQ246">
        <v>2</v>
      </c>
    </row>
    <row r="247" spans="1:95" hidden="1" x14ac:dyDescent="0.35">
      <c r="A247" t="str">
        <f>_xlfn.XLOOKUP(Table1[[#This Row],[HMIS Project ID]],'Quick HIC'!G:G,'Quick HIC'!D:D,"",0)</f>
        <v>Halifax</v>
      </c>
      <c r="B247">
        <v>217</v>
      </c>
      <c r="C247" t="s">
        <v>236</v>
      </c>
      <c r="D247" t="s">
        <v>41</v>
      </c>
      <c r="E247" t="s">
        <v>333</v>
      </c>
      <c r="F247" t="s">
        <v>238</v>
      </c>
      <c r="G247">
        <v>2025</v>
      </c>
      <c r="H247" t="s">
        <v>888</v>
      </c>
      <c r="I247">
        <v>20054</v>
      </c>
      <c r="J247" t="s">
        <v>1005</v>
      </c>
      <c r="L247">
        <v>20586</v>
      </c>
      <c r="M247" s="1">
        <v>45686</v>
      </c>
      <c r="N247" t="s">
        <v>38</v>
      </c>
      <c r="P247" t="s">
        <v>683</v>
      </c>
      <c r="Q247" t="s">
        <v>33</v>
      </c>
      <c r="R247" t="s">
        <v>241</v>
      </c>
      <c r="S247" s="1">
        <v>45686</v>
      </c>
      <c r="T247" t="s">
        <v>24</v>
      </c>
      <c r="U247" s="1">
        <v>44951</v>
      </c>
      <c r="W247">
        <v>0</v>
      </c>
      <c r="X247">
        <v>0</v>
      </c>
      <c r="Y247">
        <v>0</v>
      </c>
      <c r="Z247">
        <v>0</v>
      </c>
      <c r="AA247">
        <v>0</v>
      </c>
      <c r="AB247">
        <v>0</v>
      </c>
      <c r="AC247">
        <v>0</v>
      </c>
      <c r="AD247">
        <v>0</v>
      </c>
      <c r="AE247">
        <v>0</v>
      </c>
      <c r="AF247">
        <v>0</v>
      </c>
      <c r="AG247">
        <v>0</v>
      </c>
      <c r="AH247">
        <v>0</v>
      </c>
      <c r="AI247">
        <v>0</v>
      </c>
      <c r="AJ247">
        <v>0</v>
      </c>
      <c r="AK247">
        <v>0</v>
      </c>
      <c r="AL247">
        <v>0</v>
      </c>
      <c r="AM247">
        <v>0</v>
      </c>
      <c r="AN247">
        <v>1</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M247" t="s">
        <v>252</v>
      </c>
      <c r="BN247">
        <v>0</v>
      </c>
      <c r="BS247">
        <v>27823</v>
      </c>
      <c r="BT247">
        <v>0</v>
      </c>
      <c r="BU247">
        <v>0</v>
      </c>
      <c r="BV247">
        <v>0</v>
      </c>
      <c r="BW247">
        <v>0</v>
      </c>
      <c r="BX247">
        <v>0</v>
      </c>
      <c r="BY247">
        <v>1</v>
      </c>
      <c r="BZ247">
        <v>1</v>
      </c>
      <c r="CA247">
        <v>0</v>
      </c>
      <c r="CB247">
        <v>0</v>
      </c>
      <c r="CC247">
        <v>0</v>
      </c>
      <c r="CD247">
        <v>0</v>
      </c>
      <c r="CE247">
        <v>1</v>
      </c>
      <c r="CF247">
        <v>0</v>
      </c>
      <c r="CI247">
        <v>0</v>
      </c>
      <c r="CJ247">
        <v>1</v>
      </c>
      <c r="CK247">
        <v>1</v>
      </c>
      <c r="CL247" s="1">
        <v>45821</v>
      </c>
      <c r="CM247" t="s">
        <v>675</v>
      </c>
      <c r="CN247" t="s">
        <v>407</v>
      </c>
      <c r="CO247" t="s">
        <v>33</v>
      </c>
      <c r="CQ247">
        <v>2</v>
      </c>
    </row>
    <row r="248" spans="1:95" hidden="1" x14ac:dyDescent="0.35">
      <c r="A248">
        <f>_xlfn.XLOOKUP(Table1[[#This Row],[HMIS Project ID]],'Quick HIC'!G:G,'Quick HIC'!D:D,"",0)</f>
        <v>0</v>
      </c>
      <c r="B248">
        <v>220</v>
      </c>
      <c r="C248" t="s">
        <v>236</v>
      </c>
      <c r="D248" t="s">
        <v>41</v>
      </c>
      <c r="E248" t="s">
        <v>333</v>
      </c>
      <c r="F248" t="s">
        <v>238</v>
      </c>
      <c r="G248">
        <v>2025</v>
      </c>
      <c r="H248" t="s">
        <v>753</v>
      </c>
      <c r="I248">
        <v>662</v>
      </c>
      <c r="J248" t="s">
        <v>1006</v>
      </c>
      <c r="L248">
        <v>20604</v>
      </c>
      <c r="M248" s="1">
        <v>45686</v>
      </c>
      <c r="N248" t="s">
        <v>40</v>
      </c>
      <c r="P248" t="s">
        <v>344</v>
      </c>
      <c r="Q248" t="s">
        <v>34</v>
      </c>
      <c r="R248" t="s">
        <v>241</v>
      </c>
      <c r="S248" s="1">
        <v>45078</v>
      </c>
      <c r="T248" t="s">
        <v>24</v>
      </c>
      <c r="U248" s="1">
        <v>45078</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1</v>
      </c>
      <c r="BL248" t="s">
        <v>323</v>
      </c>
      <c r="BM248" t="s">
        <v>249</v>
      </c>
      <c r="BN248">
        <v>0</v>
      </c>
      <c r="BO248" t="s">
        <v>1007</v>
      </c>
      <c r="BQ248" t="s">
        <v>367</v>
      </c>
      <c r="BR248" t="s">
        <v>236</v>
      </c>
      <c r="BS248">
        <v>27030</v>
      </c>
      <c r="BT248">
        <v>0</v>
      </c>
      <c r="BU248">
        <v>0</v>
      </c>
      <c r="BV248">
        <v>0</v>
      </c>
      <c r="BW248">
        <v>0</v>
      </c>
      <c r="BX248">
        <v>0</v>
      </c>
      <c r="BY248">
        <v>10</v>
      </c>
      <c r="BZ248">
        <v>0</v>
      </c>
      <c r="CA248">
        <v>0</v>
      </c>
      <c r="CB248">
        <v>0</v>
      </c>
      <c r="CC248">
        <v>0</v>
      </c>
      <c r="CD248">
        <v>0</v>
      </c>
      <c r="CE248">
        <v>10</v>
      </c>
      <c r="CF248">
        <v>0</v>
      </c>
      <c r="CI248">
        <v>0</v>
      </c>
      <c r="CJ248">
        <v>5</v>
      </c>
      <c r="CK248">
        <v>10</v>
      </c>
      <c r="CL248" s="1">
        <v>45821</v>
      </c>
      <c r="CO248" t="s">
        <v>33</v>
      </c>
      <c r="CQ248">
        <v>2</v>
      </c>
    </row>
    <row r="249" spans="1:95" hidden="1" x14ac:dyDescent="0.35">
      <c r="A249">
        <f>_xlfn.XLOOKUP(Table1[[#This Row],[HMIS Project ID]],'Quick HIC'!G:G,'Quick HIC'!D:D,"",0)</f>
        <v>0</v>
      </c>
      <c r="B249">
        <v>221</v>
      </c>
      <c r="C249" t="s">
        <v>236</v>
      </c>
      <c r="D249" t="s">
        <v>41</v>
      </c>
      <c r="E249" t="s">
        <v>333</v>
      </c>
      <c r="F249" t="s">
        <v>238</v>
      </c>
      <c r="G249">
        <v>2025</v>
      </c>
      <c r="H249" t="s">
        <v>1008</v>
      </c>
      <c r="I249">
        <v>20611</v>
      </c>
      <c r="J249" t="s">
        <v>1009</v>
      </c>
      <c r="L249">
        <v>20612</v>
      </c>
      <c r="M249" s="1">
        <v>45686</v>
      </c>
      <c r="N249" t="s">
        <v>38</v>
      </c>
      <c r="P249" t="s">
        <v>536</v>
      </c>
      <c r="Q249" t="s">
        <v>34</v>
      </c>
      <c r="R249" t="s">
        <v>241</v>
      </c>
      <c r="S249" s="1">
        <v>45686</v>
      </c>
      <c r="T249" t="s">
        <v>24</v>
      </c>
      <c r="U249" s="1">
        <v>45170</v>
      </c>
      <c r="W249">
        <v>0</v>
      </c>
      <c r="X249">
        <v>0</v>
      </c>
      <c r="Y249">
        <v>0</v>
      </c>
      <c r="Z249">
        <v>0</v>
      </c>
      <c r="AA249">
        <v>0</v>
      </c>
      <c r="AB249">
        <v>0</v>
      </c>
      <c r="AC249">
        <v>1</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M249" t="s">
        <v>252</v>
      </c>
      <c r="BN249">
        <v>0</v>
      </c>
      <c r="BO249" t="s">
        <v>1010</v>
      </c>
      <c r="BQ249" t="s">
        <v>538</v>
      </c>
      <c r="BR249" t="s">
        <v>236</v>
      </c>
      <c r="BS249">
        <v>27330</v>
      </c>
      <c r="BT249">
        <v>0</v>
      </c>
      <c r="BU249">
        <v>0</v>
      </c>
      <c r="BV249">
        <v>0</v>
      </c>
      <c r="BW249">
        <v>0</v>
      </c>
      <c r="BX249">
        <v>0</v>
      </c>
      <c r="BY249">
        <v>8</v>
      </c>
      <c r="BZ249">
        <v>0</v>
      </c>
      <c r="CA249">
        <v>0</v>
      </c>
      <c r="CB249">
        <v>8</v>
      </c>
      <c r="CC249">
        <v>0</v>
      </c>
      <c r="CD249">
        <v>0</v>
      </c>
      <c r="CE249">
        <v>8</v>
      </c>
      <c r="CF249">
        <v>0</v>
      </c>
      <c r="CI249">
        <v>0</v>
      </c>
      <c r="CJ249">
        <v>8</v>
      </c>
      <c r="CK249">
        <v>8</v>
      </c>
      <c r="CL249" s="1">
        <v>45821</v>
      </c>
      <c r="CO249" t="s">
        <v>33</v>
      </c>
      <c r="CQ249">
        <v>2</v>
      </c>
    </row>
    <row r="250" spans="1:95" hidden="1" x14ac:dyDescent="0.35">
      <c r="A250">
        <f>_xlfn.XLOOKUP(Table1[[#This Row],[HMIS Project ID]],'Quick HIC'!G:G,'Quick HIC'!D:D,"",0)</f>
        <v>0</v>
      </c>
      <c r="B250">
        <v>222</v>
      </c>
      <c r="C250" t="s">
        <v>236</v>
      </c>
      <c r="D250" t="s">
        <v>41</v>
      </c>
      <c r="E250" t="s">
        <v>333</v>
      </c>
      <c r="F250" t="s">
        <v>238</v>
      </c>
      <c r="G250">
        <v>2025</v>
      </c>
      <c r="H250" t="s">
        <v>862</v>
      </c>
      <c r="I250">
        <v>2137</v>
      </c>
      <c r="J250" t="s">
        <v>1011</v>
      </c>
      <c r="L250">
        <v>20622</v>
      </c>
      <c r="M250" s="1">
        <v>45686</v>
      </c>
      <c r="N250" t="s">
        <v>36</v>
      </c>
      <c r="O250" t="s">
        <v>306</v>
      </c>
      <c r="P250" t="s">
        <v>491</v>
      </c>
      <c r="Q250" t="s">
        <v>34</v>
      </c>
      <c r="R250" t="s">
        <v>241</v>
      </c>
      <c r="S250" s="1">
        <v>44986</v>
      </c>
      <c r="T250" t="s">
        <v>24</v>
      </c>
      <c r="U250" s="1">
        <v>44986</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1</v>
      </c>
      <c r="BM250" t="s">
        <v>252</v>
      </c>
      <c r="BN250">
        <v>0</v>
      </c>
      <c r="BO250" t="s">
        <v>864</v>
      </c>
      <c r="BQ250" t="s">
        <v>493</v>
      </c>
      <c r="BR250" t="s">
        <v>236</v>
      </c>
      <c r="BS250">
        <v>27909</v>
      </c>
      <c r="BT250">
        <v>0</v>
      </c>
      <c r="BU250">
        <v>0</v>
      </c>
      <c r="BV250">
        <v>0</v>
      </c>
      <c r="BW250">
        <v>0</v>
      </c>
      <c r="BX250">
        <v>0</v>
      </c>
      <c r="BY250">
        <v>0</v>
      </c>
      <c r="BZ250">
        <v>0</v>
      </c>
      <c r="CA250">
        <v>0</v>
      </c>
      <c r="CB250">
        <v>0</v>
      </c>
      <c r="CC250">
        <v>0</v>
      </c>
      <c r="CD250">
        <v>0</v>
      </c>
      <c r="CE250">
        <v>0</v>
      </c>
      <c r="CF250">
        <v>0</v>
      </c>
      <c r="CI250">
        <v>18</v>
      </c>
      <c r="CJ250">
        <v>8</v>
      </c>
      <c r="CK250">
        <v>18</v>
      </c>
      <c r="CL250" s="1">
        <v>45821</v>
      </c>
      <c r="CO250" t="s">
        <v>33</v>
      </c>
      <c r="CQ250">
        <v>2</v>
      </c>
    </row>
    <row r="251" spans="1:95" hidden="1" x14ac:dyDescent="0.35">
      <c r="A251">
        <f>_xlfn.XLOOKUP(Table1[[#This Row],[HMIS Project ID]],'Quick HIC'!G:G,'Quick HIC'!D:D,"",0)</f>
        <v>0</v>
      </c>
      <c r="B251">
        <v>223</v>
      </c>
      <c r="C251" t="s">
        <v>236</v>
      </c>
      <c r="D251" t="s">
        <v>41</v>
      </c>
      <c r="E251" t="s">
        <v>333</v>
      </c>
      <c r="F251" t="s">
        <v>238</v>
      </c>
      <c r="G251">
        <v>2025</v>
      </c>
      <c r="H251" t="s">
        <v>1012</v>
      </c>
      <c r="I251">
        <v>7616</v>
      </c>
      <c r="J251" t="s">
        <v>1013</v>
      </c>
      <c r="L251">
        <v>20623</v>
      </c>
      <c r="M251" s="1">
        <v>45686</v>
      </c>
      <c r="N251" t="s">
        <v>39</v>
      </c>
      <c r="P251" t="s">
        <v>514</v>
      </c>
      <c r="Q251" t="s">
        <v>34</v>
      </c>
      <c r="R251" t="s">
        <v>241</v>
      </c>
      <c r="S251" s="1">
        <v>45200</v>
      </c>
      <c r="T251" t="s">
        <v>24</v>
      </c>
      <c r="U251" s="1">
        <v>45200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1</v>
      </c>
      <c r="BM251" t="s">
        <v>252</v>
      </c>
      <c r="BN251">
        <v>0</v>
      </c>
      <c r="BO251" t="s">
        <v>1014</v>
      </c>
      <c r="BQ251" t="s">
        <v>1015</v>
      </c>
      <c r="BR251" t="s">
        <v>236</v>
      </c>
      <c r="BS251">
        <v>27344</v>
      </c>
      <c r="BT251">
        <v>0</v>
      </c>
      <c r="BU251">
        <v>0</v>
      </c>
      <c r="BV251">
        <v>0</v>
      </c>
      <c r="BW251">
        <v>0</v>
      </c>
      <c r="BX251">
        <v>0</v>
      </c>
      <c r="BY251">
        <v>0</v>
      </c>
      <c r="BZ251">
        <v>0</v>
      </c>
      <c r="CA251">
        <v>0</v>
      </c>
      <c r="CB251">
        <v>0</v>
      </c>
      <c r="CC251">
        <v>0</v>
      </c>
      <c r="CD251">
        <v>0</v>
      </c>
      <c r="CE251">
        <v>0</v>
      </c>
      <c r="CF251">
        <v>0</v>
      </c>
      <c r="CI251">
        <v>0</v>
      </c>
      <c r="CJ251">
        <v>0</v>
      </c>
      <c r="CK251">
        <v>0</v>
      </c>
      <c r="CL251" s="1">
        <v>45821</v>
      </c>
      <c r="CO251" t="s">
        <v>33</v>
      </c>
      <c r="CQ251">
        <v>2</v>
      </c>
    </row>
    <row r="252" spans="1:95" hidden="1" x14ac:dyDescent="0.35">
      <c r="A252">
        <f>_xlfn.XLOOKUP(Table1[[#This Row],[HMIS Project ID]],'Quick HIC'!G:G,'Quick HIC'!D:D,"",0)</f>
        <v>0</v>
      </c>
      <c r="B252">
        <v>225</v>
      </c>
      <c r="C252" t="s">
        <v>236</v>
      </c>
      <c r="D252" t="s">
        <v>41</v>
      </c>
      <c r="E252" t="s">
        <v>333</v>
      </c>
      <c r="F252" t="s">
        <v>238</v>
      </c>
      <c r="G252">
        <v>2025</v>
      </c>
      <c r="H252" t="s">
        <v>1016</v>
      </c>
      <c r="I252">
        <v>20638</v>
      </c>
      <c r="J252" t="s">
        <v>1017</v>
      </c>
      <c r="L252">
        <v>20640</v>
      </c>
      <c r="M252" s="1">
        <v>45686</v>
      </c>
      <c r="N252" t="s">
        <v>38</v>
      </c>
      <c r="P252" t="s">
        <v>610</v>
      </c>
      <c r="Q252" t="s">
        <v>34</v>
      </c>
      <c r="R252" t="s">
        <v>241</v>
      </c>
      <c r="S252" s="1">
        <v>45383</v>
      </c>
      <c r="T252" t="s">
        <v>24</v>
      </c>
      <c r="U252" s="1">
        <v>45200</v>
      </c>
      <c r="W252">
        <v>0</v>
      </c>
      <c r="X252">
        <v>0</v>
      </c>
      <c r="Y252">
        <v>0</v>
      </c>
      <c r="Z252">
        <v>0</v>
      </c>
      <c r="AA252">
        <v>0</v>
      </c>
      <c r="AB252">
        <v>0</v>
      </c>
      <c r="AC252">
        <v>0</v>
      </c>
      <c r="AD252">
        <v>0</v>
      </c>
      <c r="AE252">
        <v>0</v>
      </c>
      <c r="AF252">
        <v>0</v>
      </c>
      <c r="AG252">
        <v>0</v>
      </c>
      <c r="AH252">
        <v>0</v>
      </c>
      <c r="AI252">
        <v>0</v>
      </c>
      <c r="AJ252">
        <v>0</v>
      </c>
      <c r="AK252">
        <v>0</v>
      </c>
      <c r="AL252">
        <v>1</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M252" t="s">
        <v>252</v>
      </c>
      <c r="BN252">
        <v>0</v>
      </c>
      <c r="BO252" t="s">
        <v>839</v>
      </c>
      <c r="BQ252" t="s">
        <v>840</v>
      </c>
      <c r="BR252" t="s">
        <v>236</v>
      </c>
      <c r="BS252">
        <v>28786</v>
      </c>
      <c r="BT252">
        <v>5</v>
      </c>
      <c r="BU252">
        <v>1</v>
      </c>
      <c r="BV252">
        <v>0</v>
      </c>
      <c r="BW252">
        <v>0</v>
      </c>
      <c r="BX252">
        <v>0</v>
      </c>
      <c r="BY252">
        <v>2</v>
      </c>
      <c r="BZ252">
        <v>0</v>
      </c>
      <c r="CA252">
        <v>0</v>
      </c>
      <c r="CB252">
        <v>0</v>
      </c>
      <c r="CC252">
        <v>0</v>
      </c>
      <c r="CD252">
        <v>0</v>
      </c>
      <c r="CE252">
        <v>7</v>
      </c>
      <c r="CF252">
        <v>0</v>
      </c>
      <c r="CI252">
        <v>0</v>
      </c>
      <c r="CJ252">
        <v>7</v>
      </c>
      <c r="CK252">
        <v>7</v>
      </c>
      <c r="CL252" s="1">
        <v>45821</v>
      </c>
      <c r="CO252" t="s">
        <v>33</v>
      </c>
      <c r="CQ252">
        <v>2</v>
      </c>
    </row>
    <row r="253" spans="1:95" hidden="1" x14ac:dyDescent="0.35">
      <c r="A253">
        <f>_xlfn.XLOOKUP(Table1[[#This Row],[HMIS Project ID]],'Quick HIC'!G:G,'Quick HIC'!D:D,"",0)</f>
        <v>0</v>
      </c>
      <c r="B253">
        <v>226</v>
      </c>
      <c r="C253" t="s">
        <v>236</v>
      </c>
      <c r="D253" t="s">
        <v>41</v>
      </c>
      <c r="E253" t="s">
        <v>333</v>
      </c>
      <c r="F253" t="s">
        <v>238</v>
      </c>
      <c r="G253">
        <v>2025</v>
      </c>
      <c r="H253" t="s">
        <v>1016</v>
      </c>
      <c r="I253">
        <v>20638</v>
      </c>
      <c r="J253" t="s">
        <v>1018</v>
      </c>
      <c r="L253">
        <v>20641</v>
      </c>
      <c r="M253" s="1">
        <v>45686</v>
      </c>
      <c r="N253" t="s">
        <v>39</v>
      </c>
      <c r="P253" t="s">
        <v>610</v>
      </c>
      <c r="Q253" t="s">
        <v>34</v>
      </c>
      <c r="R253" t="s">
        <v>241</v>
      </c>
      <c r="S253" s="1">
        <v>45686</v>
      </c>
      <c r="T253" t="s">
        <v>24</v>
      </c>
      <c r="U253" s="1">
        <v>45200</v>
      </c>
      <c r="W253">
        <v>0</v>
      </c>
      <c r="X253">
        <v>0</v>
      </c>
      <c r="Y253">
        <v>0</v>
      </c>
      <c r="Z253">
        <v>0</v>
      </c>
      <c r="AA253">
        <v>0</v>
      </c>
      <c r="AB253">
        <v>0</v>
      </c>
      <c r="AC253">
        <v>0</v>
      </c>
      <c r="AD253">
        <v>1</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M253" t="s">
        <v>252</v>
      </c>
      <c r="BN253">
        <v>0</v>
      </c>
      <c r="BO253" t="s">
        <v>839</v>
      </c>
      <c r="BQ253" t="s">
        <v>840</v>
      </c>
      <c r="BR253" t="s">
        <v>236</v>
      </c>
      <c r="BS253">
        <v>28786</v>
      </c>
      <c r="BT253">
        <v>19</v>
      </c>
      <c r="BU253">
        <v>4</v>
      </c>
      <c r="BV253">
        <v>0</v>
      </c>
      <c r="BW253">
        <v>0</v>
      </c>
      <c r="BX253">
        <v>0</v>
      </c>
      <c r="BY253">
        <v>21</v>
      </c>
      <c r="BZ253">
        <v>0</v>
      </c>
      <c r="CA253">
        <v>0</v>
      </c>
      <c r="CB253">
        <v>0</v>
      </c>
      <c r="CC253">
        <v>0</v>
      </c>
      <c r="CD253">
        <v>0</v>
      </c>
      <c r="CE253">
        <v>40</v>
      </c>
      <c r="CF253">
        <v>0</v>
      </c>
      <c r="CI253">
        <v>0</v>
      </c>
      <c r="CJ253">
        <v>40</v>
      </c>
      <c r="CK253">
        <v>40</v>
      </c>
      <c r="CL253" s="1">
        <v>45821</v>
      </c>
      <c r="CO253" t="s">
        <v>33</v>
      </c>
      <c r="CQ253">
        <v>2</v>
      </c>
    </row>
    <row r="254" spans="1:95" hidden="1" x14ac:dyDescent="0.35">
      <c r="A254">
        <f>_xlfn.XLOOKUP(Table1[[#This Row],[HMIS Project ID]],'Quick HIC'!G:G,'Quick HIC'!D:D,"",0)</f>
        <v>0</v>
      </c>
      <c r="B254">
        <v>227</v>
      </c>
      <c r="C254" t="s">
        <v>236</v>
      </c>
      <c r="D254" t="s">
        <v>41</v>
      </c>
      <c r="E254" t="s">
        <v>333</v>
      </c>
      <c r="F254" t="s">
        <v>238</v>
      </c>
      <c r="G254">
        <v>2025</v>
      </c>
      <c r="H254" t="s">
        <v>1016</v>
      </c>
      <c r="I254">
        <v>20638</v>
      </c>
      <c r="J254" t="s">
        <v>1019</v>
      </c>
      <c r="L254">
        <v>20642</v>
      </c>
      <c r="M254" s="1">
        <v>45686</v>
      </c>
      <c r="N254" t="s">
        <v>39</v>
      </c>
      <c r="P254" t="s">
        <v>610</v>
      </c>
      <c r="Q254" t="s">
        <v>34</v>
      </c>
      <c r="R254" t="s">
        <v>241</v>
      </c>
      <c r="S254" s="1">
        <v>45686</v>
      </c>
      <c r="T254" t="s">
        <v>24</v>
      </c>
      <c r="U254" s="1">
        <v>45200</v>
      </c>
      <c r="W254">
        <v>0</v>
      </c>
      <c r="X254">
        <v>0</v>
      </c>
      <c r="Y254">
        <v>0</v>
      </c>
      <c r="Z254">
        <v>0</v>
      </c>
      <c r="AA254">
        <v>0</v>
      </c>
      <c r="AB254">
        <v>0</v>
      </c>
      <c r="AC254">
        <v>0</v>
      </c>
      <c r="AD254">
        <v>1</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M254" t="s">
        <v>252</v>
      </c>
      <c r="BN254">
        <v>0</v>
      </c>
      <c r="BO254" t="s">
        <v>839</v>
      </c>
      <c r="BQ254" t="s">
        <v>840</v>
      </c>
      <c r="BR254" t="s">
        <v>236</v>
      </c>
      <c r="BS254">
        <v>28786</v>
      </c>
      <c r="BT254">
        <v>2</v>
      </c>
      <c r="BU254">
        <v>1</v>
      </c>
      <c r="BV254">
        <v>0</v>
      </c>
      <c r="BW254">
        <v>0</v>
      </c>
      <c r="BX254">
        <v>0</v>
      </c>
      <c r="BY254">
        <v>22</v>
      </c>
      <c r="BZ254">
        <v>0</v>
      </c>
      <c r="CA254">
        <v>0</v>
      </c>
      <c r="CB254">
        <v>0</v>
      </c>
      <c r="CC254">
        <v>0</v>
      </c>
      <c r="CD254">
        <v>0</v>
      </c>
      <c r="CE254">
        <v>24</v>
      </c>
      <c r="CF254">
        <v>0</v>
      </c>
      <c r="CI254">
        <v>0</v>
      </c>
      <c r="CJ254">
        <v>24</v>
      </c>
      <c r="CK254">
        <v>24</v>
      </c>
      <c r="CL254" s="1">
        <v>45821</v>
      </c>
      <c r="CO254" t="s">
        <v>33</v>
      </c>
      <c r="CQ254">
        <v>2</v>
      </c>
    </row>
    <row r="255" spans="1:95" hidden="1" x14ac:dyDescent="0.35">
      <c r="A255">
        <f>_xlfn.XLOOKUP(Table1[[#This Row],[HMIS Project ID]],'Quick HIC'!G:G,'Quick HIC'!D:D,"",0)</f>
        <v>0</v>
      </c>
      <c r="B255">
        <v>229</v>
      </c>
      <c r="C255" t="s">
        <v>236</v>
      </c>
      <c r="D255" t="s">
        <v>41</v>
      </c>
      <c r="E255" t="s">
        <v>333</v>
      </c>
      <c r="F255" t="s">
        <v>238</v>
      </c>
      <c r="G255">
        <v>2025</v>
      </c>
      <c r="H255" t="s">
        <v>1016</v>
      </c>
      <c r="I255">
        <v>20638</v>
      </c>
      <c r="J255" t="s">
        <v>1020</v>
      </c>
      <c r="L255">
        <v>20646</v>
      </c>
      <c r="M255" s="1">
        <v>45686</v>
      </c>
      <c r="N255" t="s">
        <v>39</v>
      </c>
      <c r="P255" t="s">
        <v>432</v>
      </c>
      <c r="Q255" t="s">
        <v>34</v>
      </c>
      <c r="R255" t="s">
        <v>241</v>
      </c>
      <c r="S255" s="1">
        <v>45686</v>
      </c>
      <c r="T255" t="s">
        <v>24</v>
      </c>
      <c r="U255" s="1">
        <v>45200</v>
      </c>
      <c r="W255">
        <v>0</v>
      </c>
      <c r="X255">
        <v>0</v>
      </c>
      <c r="Y255">
        <v>0</v>
      </c>
      <c r="Z255">
        <v>0</v>
      </c>
      <c r="AA255">
        <v>0</v>
      </c>
      <c r="AB255">
        <v>0</v>
      </c>
      <c r="AC255">
        <v>0</v>
      </c>
      <c r="AD255">
        <v>0</v>
      </c>
      <c r="AE255">
        <v>0</v>
      </c>
      <c r="AF255">
        <v>0</v>
      </c>
      <c r="AG255">
        <v>0</v>
      </c>
      <c r="AH255">
        <v>0</v>
      </c>
      <c r="AI255">
        <v>0</v>
      </c>
      <c r="AJ255">
        <v>0</v>
      </c>
      <c r="AK255">
        <v>0</v>
      </c>
      <c r="AL255">
        <v>0</v>
      </c>
      <c r="AM255">
        <v>1</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M255" t="s">
        <v>252</v>
      </c>
      <c r="BN255">
        <v>0</v>
      </c>
      <c r="BO255" t="s">
        <v>1021</v>
      </c>
      <c r="BQ255" t="s">
        <v>538</v>
      </c>
      <c r="BR255" t="s">
        <v>236</v>
      </c>
      <c r="BS255">
        <v>27292</v>
      </c>
      <c r="BT255">
        <v>69</v>
      </c>
      <c r="BU255">
        <v>22</v>
      </c>
      <c r="BV255">
        <v>0</v>
      </c>
      <c r="BW255">
        <v>0</v>
      </c>
      <c r="BX255">
        <v>0</v>
      </c>
      <c r="BY255">
        <v>10</v>
      </c>
      <c r="BZ255">
        <v>0</v>
      </c>
      <c r="CA255">
        <v>0</v>
      </c>
      <c r="CB255">
        <v>0</v>
      </c>
      <c r="CC255">
        <v>0</v>
      </c>
      <c r="CD255">
        <v>0</v>
      </c>
      <c r="CE255">
        <v>79</v>
      </c>
      <c r="CF255">
        <v>0</v>
      </c>
      <c r="CI255">
        <v>0</v>
      </c>
      <c r="CJ255">
        <v>79</v>
      </c>
      <c r="CK255">
        <v>79</v>
      </c>
      <c r="CL255" s="1">
        <v>45821</v>
      </c>
      <c r="CO255" t="s">
        <v>33</v>
      </c>
      <c r="CQ255">
        <v>2</v>
      </c>
    </row>
    <row r="256" spans="1:95" hidden="1" x14ac:dyDescent="0.35">
      <c r="A256">
        <f>_xlfn.XLOOKUP(Table1[[#This Row],[HMIS Project ID]],'Quick HIC'!G:G,'Quick HIC'!D:D,"",0)</f>
        <v>0</v>
      </c>
      <c r="B256">
        <v>230</v>
      </c>
      <c r="C256" t="s">
        <v>236</v>
      </c>
      <c r="D256" t="s">
        <v>41</v>
      </c>
      <c r="E256" t="s">
        <v>333</v>
      </c>
      <c r="F256" t="s">
        <v>238</v>
      </c>
      <c r="G256">
        <v>2025</v>
      </c>
      <c r="H256" t="s">
        <v>1016</v>
      </c>
      <c r="I256">
        <v>20638</v>
      </c>
      <c r="J256" t="s">
        <v>1022</v>
      </c>
      <c r="L256">
        <v>20648</v>
      </c>
      <c r="M256" s="1">
        <v>45686</v>
      </c>
      <c r="N256" t="s">
        <v>39</v>
      </c>
      <c r="P256" t="s">
        <v>394</v>
      </c>
      <c r="Q256" t="s">
        <v>34</v>
      </c>
      <c r="R256" t="s">
        <v>241</v>
      </c>
      <c r="S256" s="1">
        <v>45686</v>
      </c>
      <c r="T256" t="s">
        <v>24</v>
      </c>
      <c r="U256" s="1">
        <v>45200</v>
      </c>
      <c r="W256">
        <v>0</v>
      </c>
      <c r="X256">
        <v>0</v>
      </c>
      <c r="Y256">
        <v>0</v>
      </c>
      <c r="Z256">
        <v>0</v>
      </c>
      <c r="AA256">
        <v>0</v>
      </c>
      <c r="AB256">
        <v>0</v>
      </c>
      <c r="AC256">
        <v>0</v>
      </c>
      <c r="AD256">
        <v>1</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M256" t="s">
        <v>252</v>
      </c>
      <c r="BN256">
        <v>0</v>
      </c>
      <c r="BO256" t="s">
        <v>395</v>
      </c>
      <c r="BQ256" t="s">
        <v>396</v>
      </c>
      <c r="BR256" t="s">
        <v>236</v>
      </c>
      <c r="BS256">
        <v>28687</v>
      </c>
      <c r="BT256">
        <v>32</v>
      </c>
      <c r="BU256">
        <v>9</v>
      </c>
      <c r="BV256">
        <v>0</v>
      </c>
      <c r="BW256">
        <v>0</v>
      </c>
      <c r="BX256">
        <v>0</v>
      </c>
      <c r="BY256">
        <v>16</v>
      </c>
      <c r="BZ256">
        <v>0</v>
      </c>
      <c r="CA256">
        <v>0</v>
      </c>
      <c r="CB256">
        <v>0</v>
      </c>
      <c r="CC256">
        <v>0</v>
      </c>
      <c r="CD256">
        <v>0</v>
      </c>
      <c r="CE256">
        <v>48</v>
      </c>
      <c r="CF256">
        <v>0</v>
      </c>
      <c r="CI256">
        <v>0</v>
      </c>
      <c r="CJ256">
        <v>48</v>
      </c>
      <c r="CK256">
        <v>48</v>
      </c>
      <c r="CL256" s="1">
        <v>45821</v>
      </c>
      <c r="CO256" t="s">
        <v>33</v>
      </c>
      <c r="CQ256">
        <v>2</v>
      </c>
    </row>
    <row r="257" spans="1:95" hidden="1" x14ac:dyDescent="0.35">
      <c r="A257">
        <f>_xlfn.XLOOKUP(Table1[[#This Row],[HMIS Project ID]],'Quick HIC'!G:G,'Quick HIC'!D:D,"",0)</f>
        <v>0</v>
      </c>
      <c r="B257">
        <v>231</v>
      </c>
      <c r="C257" t="s">
        <v>236</v>
      </c>
      <c r="D257" t="s">
        <v>41</v>
      </c>
      <c r="E257" t="s">
        <v>333</v>
      </c>
      <c r="F257" t="s">
        <v>238</v>
      </c>
      <c r="G257">
        <v>2025</v>
      </c>
      <c r="H257" t="s">
        <v>1016</v>
      </c>
      <c r="I257">
        <v>20638</v>
      </c>
      <c r="J257" t="s">
        <v>1023</v>
      </c>
      <c r="L257">
        <v>20651</v>
      </c>
      <c r="M257" s="1">
        <v>45686</v>
      </c>
      <c r="N257" t="s">
        <v>39</v>
      </c>
      <c r="P257" t="s">
        <v>394</v>
      </c>
      <c r="Q257" t="s">
        <v>34</v>
      </c>
      <c r="R257" t="s">
        <v>241</v>
      </c>
      <c r="S257" s="1">
        <v>45686</v>
      </c>
      <c r="T257" t="s">
        <v>24</v>
      </c>
      <c r="U257" s="1">
        <v>45200</v>
      </c>
      <c r="W257">
        <v>0</v>
      </c>
      <c r="X257">
        <v>0</v>
      </c>
      <c r="Y257">
        <v>0</v>
      </c>
      <c r="Z257">
        <v>0</v>
      </c>
      <c r="AA257">
        <v>0</v>
      </c>
      <c r="AB257">
        <v>0</v>
      </c>
      <c r="AC257">
        <v>0</v>
      </c>
      <c r="AD257">
        <v>1</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M257" t="s">
        <v>252</v>
      </c>
      <c r="BN257">
        <v>0</v>
      </c>
      <c r="BO257" t="s">
        <v>1024</v>
      </c>
      <c r="BQ257" t="s">
        <v>396</v>
      </c>
      <c r="BR257" t="s">
        <v>236</v>
      </c>
      <c r="BS257">
        <v>28677</v>
      </c>
      <c r="BT257">
        <v>5</v>
      </c>
      <c r="BU257">
        <v>1</v>
      </c>
      <c r="BV257">
        <v>0</v>
      </c>
      <c r="BW257">
        <v>0</v>
      </c>
      <c r="BX257">
        <v>0</v>
      </c>
      <c r="BY257">
        <v>18</v>
      </c>
      <c r="BZ257">
        <v>0</v>
      </c>
      <c r="CA257">
        <v>0</v>
      </c>
      <c r="CB257">
        <v>0</v>
      </c>
      <c r="CC257">
        <v>0</v>
      </c>
      <c r="CD257">
        <v>0</v>
      </c>
      <c r="CE257">
        <v>23</v>
      </c>
      <c r="CF257">
        <v>0</v>
      </c>
      <c r="CI257">
        <v>0</v>
      </c>
      <c r="CJ257">
        <v>23</v>
      </c>
      <c r="CK257">
        <v>23</v>
      </c>
      <c r="CL257" s="1">
        <v>45821</v>
      </c>
      <c r="CO257" t="s">
        <v>33</v>
      </c>
      <c r="CQ257">
        <v>2</v>
      </c>
    </row>
    <row r="258" spans="1:95" hidden="1" x14ac:dyDescent="0.35">
      <c r="A258">
        <f>_xlfn.XLOOKUP(Table1[[#This Row],[HMIS Project ID]],'Quick HIC'!G:G,'Quick HIC'!D:D,"",0)</f>
        <v>0</v>
      </c>
      <c r="B258">
        <v>232</v>
      </c>
      <c r="C258" t="s">
        <v>236</v>
      </c>
      <c r="D258" t="s">
        <v>41</v>
      </c>
      <c r="E258" t="s">
        <v>333</v>
      </c>
      <c r="F258" t="s">
        <v>238</v>
      </c>
      <c r="G258">
        <v>2025</v>
      </c>
      <c r="H258" t="s">
        <v>1016</v>
      </c>
      <c r="I258">
        <v>20638</v>
      </c>
      <c r="J258" t="s">
        <v>1025</v>
      </c>
      <c r="L258">
        <v>20654</v>
      </c>
      <c r="M258" s="1">
        <v>45686</v>
      </c>
      <c r="N258" t="s">
        <v>39</v>
      </c>
      <c r="P258" t="s">
        <v>498</v>
      </c>
      <c r="Q258" t="s">
        <v>34</v>
      </c>
      <c r="R258" t="s">
        <v>241</v>
      </c>
      <c r="S258" s="1">
        <v>45686</v>
      </c>
      <c r="T258" t="s">
        <v>24</v>
      </c>
      <c r="U258" s="1">
        <v>45200</v>
      </c>
      <c r="W258">
        <v>0</v>
      </c>
      <c r="X258">
        <v>0</v>
      </c>
      <c r="Y258">
        <v>0</v>
      </c>
      <c r="Z258">
        <v>0</v>
      </c>
      <c r="AA258">
        <v>0</v>
      </c>
      <c r="AB258">
        <v>0</v>
      </c>
      <c r="AC258">
        <v>0</v>
      </c>
      <c r="AD258">
        <v>1</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M258" t="s">
        <v>252</v>
      </c>
      <c r="BN258">
        <v>0</v>
      </c>
      <c r="BO258" t="s">
        <v>1026</v>
      </c>
      <c r="BQ258" t="s">
        <v>401</v>
      </c>
      <c r="BR258" t="s">
        <v>236</v>
      </c>
      <c r="BS258">
        <v>28025</v>
      </c>
      <c r="BT258">
        <v>86</v>
      </c>
      <c r="BU258">
        <v>22</v>
      </c>
      <c r="BV258">
        <v>0</v>
      </c>
      <c r="BW258">
        <v>0</v>
      </c>
      <c r="BX258">
        <v>0</v>
      </c>
      <c r="BY258">
        <v>21</v>
      </c>
      <c r="BZ258">
        <v>0</v>
      </c>
      <c r="CA258">
        <v>0</v>
      </c>
      <c r="CB258">
        <v>0</v>
      </c>
      <c r="CC258">
        <v>0</v>
      </c>
      <c r="CD258">
        <v>0</v>
      </c>
      <c r="CE258">
        <v>107</v>
      </c>
      <c r="CF258">
        <v>0</v>
      </c>
      <c r="CI258">
        <v>0</v>
      </c>
      <c r="CJ258">
        <v>107</v>
      </c>
      <c r="CK258">
        <v>107</v>
      </c>
      <c r="CL258" s="1">
        <v>45821</v>
      </c>
      <c r="CO258" t="s">
        <v>33</v>
      </c>
      <c r="CQ258">
        <v>2</v>
      </c>
    </row>
    <row r="259" spans="1:95" hidden="1" x14ac:dyDescent="0.35">
      <c r="A259">
        <f>_xlfn.XLOOKUP(Table1[[#This Row],[HMIS Project ID]],'Quick HIC'!G:G,'Quick HIC'!D:D,"",0)</f>
        <v>0</v>
      </c>
      <c r="B259">
        <v>233</v>
      </c>
      <c r="C259" t="s">
        <v>236</v>
      </c>
      <c r="D259" t="s">
        <v>41</v>
      </c>
      <c r="E259" t="s">
        <v>333</v>
      </c>
      <c r="F259" t="s">
        <v>238</v>
      </c>
      <c r="G259">
        <v>2025</v>
      </c>
      <c r="H259" t="s">
        <v>1016</v>
      </c>
      <c r="I259">
        <v>20638</v>
      </c>
      <c r="J259" t="s">
        <v>1027</v>
      </c>
      <c r="L259">
        <v>20655</v>
      </c>
      <c r="M259" s="1">
        <v>45686</v>
      </c>
      <c r="N259" t="s">
        <v>39</v>
      </c>
      <c r="P259" t="s">
        <v>375</v>
      </c>
      <c r="Q259" t="s">
        <v>34</v>
      </c>
      <c r="R259" t="s">
        <v>241</v>
      </c>
      <c r="S259" s="1">
        <v>45686</v>
      </c>
      <c r="T259" t="s">
        <v>24</v>
      </c>
      <c r="U259" s="1">
        <v>45200</v>
      </c>
      <c r="W259">
        <v>0</v>
      </c>
      <c r="X259">
        <v>0</v>
      </c>
      <c r="Y259">
        <v>0</v>
      </c>
      <c r="Z259">
        <v>0</v>
      </c>
      <c r="AA259">
        <v>0</v>
      </c>
      <c r="AB259">
        <v>0</v>
      </c>
      <c r="AC259">
        <v>0</v>
      </c>
      <c r="AD259">
        <v>1</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M259" t="s">
        <v>252</v>
      </c>
      <c r="BN259">
        <v>0</v>
      </c>
      <c r="BO259" t="s">
        <v>1026</v>
      </c>
      <c r="BQ259" t="s">
        <v>401</v>
      </c>
      <c r="BR259" t="s">
        <v>236</v>
      </c>
      <c r="BS259">
        <v>28001</v>
      </c>
      <c r="BT259">
        <v>17</v>
      </c>
      <c r="BU259">
        <v>6</v>
      </c>
      <c r="BV259">
        <v>0</v>
      </c>
      <c r="BW259">
        <v>0</v>
      </c>
      <c r="BX259">
        <v>0</v>
      </c>
      <c r="BY259">
        <v>18</v>
      </c>
      <c r="BZ259">
        <v>0</v>
      </c>
      <c r="CA259">
        <v>0</v>
      </c>
      <c r="CB259">
        <v>0</v>
      </c>
      <c r="CC259">
        <v>0</v>
      </c>
      <c r="CD259">
        <v>0</v>
      </c>
      <c r="CE259">
        <v>35</v>
      </c>
      <c r="CF259">
        <v>0</v>
      </c>
      <c r="CI259">
        <v>0</v>
      </c>
      <c r="CJ259">
        <v>35</v>
      </c>
      <c r="CK259">
        <v>35</v>
      </c>
      <c r="CL259" s="1">
        <v>45821</v>
      </c>
      <c r="CO259" t="s">
        <v>33</v>
      </c>
      <c r="CQ259">
        <v>2</v>
      </c>
    </row>
    <row r="260" spans="1:95" hidden="1" x14ac:dyDescent="0.35">
      <c r="A260">
        <f>_xlfn.XLOOKUP(Table1[[#This Row],[HMIS Project ID]],'Quick HIC'!G:G,'Quick HIC'!D:D,"",0)</f>
        <v>0</v>
      </c>
      <c r="B260">
        <v>234</v>
      </c>
      <c r="C260" t="s">
        <v>236</v>
      </c>
      <c r="D260" t="s">
        <v>41</v>
      </c>
      <c r="E260" t="s">
        <v>333</v>
      </c>
      <c r="F260" t="s">
        <v>238</v>
      </c>
      <c r="G260">
        <v>2025</v>
      </c>
      <c r="H260" t="s">
        <v>1016</v>
      </c>
      <c r="I260">
        <v>20638</v>
      </c>
      <c r="J260" t="s">
        <v>1028</v>
      </c>
      <c r="L260">
        <v>20657</v>
      </c>
      <c r="M260" s="1">
        <v>45686</v>
      </c>
      <c r="N260" t="s">
        <v>39</v>
      </c>
      <c r="P260" t="s">
        <v>521</v>
      </c>
      <c r="Q260" t="s">
        <v>34</v>
      </c>
      <c r="R260" t="s">
        <v>241</v>
      </c>
      <c r="S260" s="1">
        <v>45474</v>
      </c>
      <c r="T260" t="s">
        <v>24</v>
      </c>
      <c r="U260" s="1">
        <v>45200</v>
      </c>
      <c r="W260">
        <v>0</v>
      </c>
      <c r="X260">
        <v>0</v>
      </c>
      <c r="Y260">
        <v>0</v>
      </c>
      <c r="Z260">
        <v>0</v>
      </c>
      <c r="AA260">
        <v>0</v>
      </c>
      <c r="AB260">
        <v>0</v>
      </c>
      <c r="AC260">
        <v>0</v>
      </c>
      <c r="AD260">
        <v>1</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M260" t="s">
        <v>252</v>
      </c>
      <c r="BN260">
        <v>0</v>
      </c>
      <c r="BO260" t="s">
        <v>1021</v>
      </c>
      <c r="BQ260" t="s">
        <v>538</v>
      </c>
      <c r="BR260" t="s">
        <v>236</v>
      </c>
      <c r="BS260">
        <v>28358</v>
      </c>
      <c r="BT260">
        <v>11</v>
      </c>
      <c r="BU260">
        <v>4</v>
      </c>
      <c r="BV260">
        <v>0</v>
      </c>
      <c r="BW260">
        <v>0</v>
      </c>
      <c r="BX260">
        <v>0</v>
      </c>
      <c r="BY260">
        <v>1</v>
      </c>
      <c r="BZ260">
        <v>0</v>
      </c>
      <c r="CA260">
        <v>0</v>
      </c>
      <c r="CB260">
        <v>0</v>
      </c>
      <c r="CC260">
        <v>0</v>
      </c>
      <c r="CD260">
        <v>0</v>
      </c>
      <c r="CE260">
        <v>12</v>
      </c>
      <c r="CF260">
        <v>0</v>
      </c>
      <c r="CI260">
        <v>0</v>
      </c>
      <c r="CJ260">
        <v>12</v>
      </c>
      <c r="CK260">
        <v>12</v>
      </c>
      <c r="CL260" s="1">
        <v>45821</v>
      </c>
      <c r="CO260" t="s">
        <v>33</v>
      </c>
      <c r="CQ260">
        <v>2</v>
      </c>
    </row>
    <row r="261" spans="1:95" hidden="1" x14ac:dyDescent="0.35">
      <c r="A261">
        <f>_xlfn.XLOOKUP(Table1[[#This Row],[HMIS Project ID]],'Quick HIC'!G:G,'Quick HIC'!D:D,"",0)</f>
        <v>0</v>
      </c>
      <c r="B261">
        <v>235</v>
      </c>
      <c r="C261" t="s">
        <v>236</v>
      </c>
      <c r="D261" t="s">
        <v>41</v>
      </c>
      <c r="E261" t="s">
        <v>333</v>
      </c>
      <c r="F261" t="s">
        <v>238</v>
      </c>
      <c r="G261">
        <v>2025</v>
      </c>
      <c r="H261" t="s">
        <v>1016</v>
      </c>
      <c r="I261">
        <v>20638</v>
      </c>
      <c r="J261" t="s">
        <v>1029</v>
      </c>
      <c r="L261">
        <v>20660</v>
      </c>
      <c r="M261" s="1">
        <v>45686</v>
      </c>
      <c r="N261" t="s">
        <v>39</v>
      </c>
      <c r="P261" t="s">
        <v>521</v>
      </c>
      <c r="Q261" t="s">
        <v>34</v>
      </c>
      <c r="R261" t="s">
        <v>241</v>
      </c>
      <c r="S261" s="1">
        <v>45686</v>
      </c>
      <c r="T261" t="s">
        <v>24</v>
      </c>
      <c r="U261" s="1">
        <v>45200</v>
      </c>
      <c r="W261">
        <v>0</v>
      </c>
      <c r="X261">
        <v>0</v>
      </c>
      <c r="Y261">
        <v>0</v>
      </c>
      <c r="Z261">
        <v>0</v>
      </c>
      <c r="AA261">
        <v>0</v>
      </c>
      <c r="AB261">
        <v>0</v>
      </c>
      <c r="AC261">
        <v>0</v>
      </c>
      <c r="AD261">
        <v>1</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M261" t="s">
        <v>252</v>
      </c>
      <c r="BN261">
        <v>0</v>
      </c>
      <c r="BO261" t="s">
        <v>472</v>
      </c>
      <c r="BQ261" t="s">
        <v>338</v>
      </c>
      <c r="BR261" t="s">
        <v>236</v>
      </c>
      <c r="BS261">
        <v>28358</v>
      </c>
      <c r="BT261">
        <v>10</v>
      </c>
      <c r="BU261">
        <v>3</v>
      </c>
      <c r="BV261">
        <v>0</v>
      </c>
      <c r="BW261">
        <v>0</v>
      </c>
      <c r="BX261">
        <v>0</v>
      </c>
      <c r="BY261">
        <v>19</v>
      </c>
      <c r="BZ261">
        <v>0</v>
      </c>
      <c r="CA261">
        <v>0</v>
      </c>
      <c r="CB261">
        <v>0</v>
      </c>
      <c r="CC261">
        <v>0</v>
      </c>
      <c r="CD261">
        <v>0</v>
      </c>
      <c r="CE261">
        <v>29</v>
      </c>
      <c r="CF261">
        <v>0</v>
      </c>
      <c r="CI261">
        <v>0</v>
      </c>
      <c r="CJ261">
        <v>29</v>
      </c>
      <c r="CK261">
        <v>29</v>
      </c>
      <c r="CL261" s="1">
        <v>45821</v>
      </c>
      <c r="CO261" t="s">
        <v>33</v>
      </c>
      <c r="CQ261">
        <v>2</v>
      </c>
    </row>
    <row r="262" spans="1:95" hidden="1" x14ac:dyDescent="0.35">
      <c r="A262">
        <f>_xlfn.XLOOKUP(Table1[[#This Row],[HMIS Project ID]],'Quick HIC'!G:G,'Quick HIC'!D:D,"",0)</f>
        <v>0</v>
      </c>
      <c r="B262">
        <v>236</v>
      </c>
      <c r="C262" t="s">
        <v>236</v>
      </c>
      <c r="D262" t="s">
        <v>41</v>
      </c>
      <c r="E262" t="s">
        <v>333</v>
      </c>
      <c r="F262" t="s">
        <v>238</v>
      </c>
      <c r="G262">
        <v>2025</v>
      </c>
      <c r="H262" t="s">
        <v>1016</v>
      </c>
      <c r="I262">
        <v>20638</v>
      </c>
      <c r="J262" t="s">
        <v>1030</v>
      </c>
      <c r="L262">
        <v>20667</v>
      </c>
      <c r="M262" s="1">
        <v>45686</v>
      </c>
      <c r="N262" t="s">
        <v>39</v>
      </c>
      <c r="P262" t="s">
        <v>383</v>
      </c>
      <c r="Q262" t="s">
        <v>34</v>
      </c>
      <c r="R262" t="s">
        <v>241</v>
      </c>
      <c r="S262" s="1">
        <v>45474</v>
      </c>
      <c r="T262" t="s">
        <v>24</v>
      </c>
      <c r="U262" s="1">
        <v>45200</v>
      </c>
      <c r="W262">
        <v>0</v>
      </c>
      <c r="X262">
        <v>0</v>
      </c>
      <c r="Y262">
        <v>0</v>
      </c>
      <c r="Z262">
        <v>0</v>
      </c>
      <c r="AA262">
        <v>0</v>
      </c>
      <c r="AB262">
        <v>0</v>
      </c>
      <c r="AC262">
        <v>0</v>
      </c>
      <c r="AD262">
        <v>1</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M262" t="s">
        <v>252</v>
      </c>
      <c r="BN262">
        <v>0</v>
      </c>
      <c r="BO262" t="s">
        <v>1031</v>
      </c>
      <c r="BQ262" t="s">
        <v>134</v>
      </c>
      <c r="BR262" t="s">
        <v>236</v>
      </c>
      <c r="BS262">
        <v>28144</v>
      </c>
      <c r="BT262">
        <v>0</v>
      </c>
      <c r="BU262">
        <v>0</v>
      </c>
      <c r="BV262">
        <v>0</v>
      </c>
      <c r="BW262">
        <v>0</v>
      </c>
      <c r="BX262">
        <v>0</v>
      </c>
      <c r="BY262">
        <v>35</v>
      </c>
      <c r="BZ262">
        <v>0</v>
      </c>
      <c r="CA262">
        <v>0</v>
      </c>
      <c r="CB262">
        <v>0</v>
      </c>
      <c r="CC262">
        <v>0</v>
      </c>
      <c r="CD262">
        <v>0</v>
      </c>
      <c r="CE262">
        <v>35</v>
      </c>
      <c r="CF262">
        <v>0</v>
      </c>
      <c r="CI262">
        <v>0</v>
      </c>
      <c r="CJ262">
        <v>35</v>
      </c>
      <c r="CK262">
        <v>35</v>
      </c>
      <c r="CL262" s="1">
        <v>45821</v>
      </c>
      <c r="CO262" t="s">
        <v>33</v>
      </c>
      <c r="CQ262">
        <v>2</v>
      </c>
    </row>
    <row r="263" spans="1:95" hidden="1" x14ac:dyDescent="0.35">
      <c r="A263">
        <f>_xlfn.XLOOKUP(Table1[[#This Row],[HMIS Project ID]],'Quick HIC'!G:G,'Quick HIC'!D:D,"",0)</f>
        <v>0</v>
      </c>
      <c r="B263">
        <v>237</v>
      </c>
      <c r="C263" t="s">
        <v>236</v>
      </c>
      <c r="D263" t="s">
        <v>41</v>
      </c>
      <c r="E263" t="s">
        <v>333</v>
      </c>
      <c r="F263" t="s">
        <v>238</v>
      </c>
      <c r="G263">
        <v>2025</v>
      </c>
      <c r="H263" t="s">
        <v>1016</v>
      </c>
      <c r="I263">
        <v>20638</v>
      </c>
      <c r="J263" t="s">
        <v>1032</v>
      </c>
      <c r="L263">
        <v>20669</v>
      </c>
      <c r="M263" s="1">
        <v>45686</v>
      </c>
      <c r="N263" t="s">
        <v>39</v>
      </c>
      <c r="P263" t="s">
        <v>777</v>
      </c>
      <c r="Q263" t="s">
        <v>34</v>
      </c>
      <c r="R263" t="s">
        <v>241</v>
      </c>
      <c r="S263" s="1">
        <v>45686</v>
      </c>
      <c r="T263" t="s">
        <v>24</v>
      </c>
      <c r="U263" s="1">
        <v>45200</v>
      </c>
      <c r="W263">
        <v>0</v>
      </c>
      <c r="X263">
        <v>0</v>
      </c>
      <c r="Y263">
        <v>0</v>
      </c>
      <c r="Z263">
        <v>0</v>
      </c>
      <c r="AA263">
        <v>0</v>
      </c>
      <c r="AB263">
        <v>0</v>
      </c>
      <c r="AC263">
        <v>0</v>
      </c>
      <c r="AD263">
        <v>1</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M263" t="s">
        <v>252</v>
      </c>
      <c r="BN263">
        <v>0</v>
      </c>
      <c r="BO263" t="s">
        <v>788</v>
      </c>
      <c r="BQ263" t="s">
        <v>582</v>
      </c>
      <c r="BR263" t="s">
        <v>236</v>
      </c>
      <c r="BS263">
        <v>28043</v>
      </c>
      <c r="BT263">
        <v>11</v>
      </c>
      <c r="BU263">
        <v>3</v>
      </c>
      <c r="BV263">
        <v>0</v>
      </c>
      <c r="BW263">
        <v>0</v>
      </c>
      <c r="BX263">
        <v>0</v>
      </c>
      <c r="BY263">
        <v>6</v>
      </c>
      <c r="BZ263">
        <v>0</v>
      </c>
      <c r="CA263">
        <v>0</v>
      </c>
      <c r="CB263">
        <v>0</v>
      </c>
      <c r="CC263">
        <v>0</v>
      </c>
      <c r="CD263">
        <v>0</v>
      </c>
      <c r="CE263">
        <v>17</v>
      </c>
      <c r="CF263">
        <v>0</v>
      </c>
      <c r="CI263">
        <v>0</v>
      </c>
      <c r="CJ263">
        <v>17</v>
      </c>
      <c r="CK263">
        <v>17</v>
      </c>
      <c r="CL263" s="1">
        <v>45821</v>
      </c>
      <c r="CO263" t="s">
        <v>33</v>
      </c>
      <c r="CQ263">
        <v>2</v>
      </c>
    </row>
    <row r="264" spans="1:95" hidden="1" x14ac:dyDescent="0.35">
      <c r="A264">
        <f>_xlfn.XLOOKUP(Table1[[#This Row],[HMIS Project ID]],'Quick HIC'!G:G,'Quick HIC'!D:D,"",0)</f>
        <v>0</v>
      </c>
      <c r="B264">
        <v>238</v>
      </c>
      <c r="C264" t="s">
        <v>236</v>
      </c>
      <c r="D264" t="s">
        <v>41</v>
      </c>
      <c r="E264" t="s">
        <v>333</v>
      </c>
      <c r="F264" t="s">
        <v>238</v>
      </c>
      <c r="G264">
        <v>2025</v>
      </c>
      <c r="H264" t="s">
        <v>1016</v>
      </c>
      <c r="I264">
        <v>20638</v>
      </c>
      <c r="J264" t="s">
        <v>1033</v>
      </c>
      <c r="L264">
        <v>20671</v>
      </c>
      <c r="M264" s="1">
        <v>45686</v>
      </c>
      <c r="N264" t="s">
        <v>39</v>
      </c>
      <c r="P264" t="s">
        <v>508</v>
      </c>
      <c r="Q264" t="s">
        <v>34</v>
      </c>
      <c r="R264" t="s">
        <v>241</v>
      </c>
      <c r="S264" s="1">
        <v>45686</v>
      </c>
      <c r="T264" t="s">
        <v>24</v>
      </c>
      <c r="U264" s="1">
        <v>45200</v>
      </c>
      <c r="W264">
        <v>0</v>
      </c>
      <c r="X264">
        <v>0</v>
      </c>
      <c r="Y264">
        <v>0</v>
      </c>
      <c r="Z264">
        <v>0</v>
      </c>
      <c r="AA264">
        <v>0</v>
      </c>
      <c r="AB264">
        <v>0</v>
      </c>
      <c r="AC264">
        <v>0</v>
      </c>
      <c r="AD264">
        <v>1</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M264" t="s">
        <v>252</v>
      </c>
      <c r="BN264">
        <v>0</v>
      </c>
      <c r="BO264" t="s">
        <v>869</v>
      </c>
      <c r="BQ264" t="s">
        <v>565</v>
      </c>
      <c r="BR264" t="s">
        <v>236</v>
      </c>
      <c r="BS264">
        <v>27801</v>
      </c>
      <c r="BT264">
        <v>0</v>
      </c>
      <c r="BU264">
        <v>0</v>
      </c>
      <c r="BV264">
        <v>0</v>
      </c>
      <c r="BW264">
        <v>0</v>
      </c>
      <c r="BX264">
        <v>0</v>
      </c>
      <c r="BY264">
        <v>2</v>
      </c>
      <c r="BZ264">
        <v>0</v>
      </c>
      <c r="CA264">
        <v>0</v>
      </c>
      <c r="CB264">
        <v>0</v>
      </c>
      <c r="CC264">
        <v>0</v>
      </c>
      <c r="CD264">
        <v>0</v>
      </c>
      <c r="CE264">
        <v>2</v>
      </c>
      <c r="CF264">
        <v>0</v>
      </c>
      <c r="CI264">
        <v>0</v>
      </c>
      <c r="CJ264">
        <v>2</v>
      </c>
      <c r="CK264">
        <v>2</v>
      </c>
      <c r="CL264" s="1">
        <v>45821</v>
      </c>
      <c r="CO264" t="s">
        <v>33</v>
      </c>
      <c r="CQ264">
        <v>2</v>
      </c>
    </row>
    <row r="265" spans="1:95" hidden="1" x14ac:dyDescent="0.35">
      <c r="A265">
        <f>_xlfn.XLOOKUP(Table1[[#This Row],[HMIS Project ID]],'Quick HIC'!G:G,'Quick HIC'!D:D,"",0)</f>
        <v>0</v>
      </c>
      <c r="B265">
        <v>239</v>
      </c>
      <c r="C265" t="s">
        <v>236</v>
      </c>
      <c r="D265" t="s">
        <v>41</v>
      </c>
      <c r="E265" t="s">
        <v>333</v>
      </c>
      <c r="F265" t="s">
        <v>238</v>
      </c>
      <c r="G265">
        <v>2025</v>
      </c>
      <c r="H265" t="s">
        <v>1016</v>
      </c>
      <c r="I265">
        <v>20638</v>
      </c>
      <c r="J265" t="s">
        <v>1034</v>
      </c>
      <c r="L265">
        <v>20673</v>
      </c>
      <c r="M265" s="1">
        <v>45686</v>
      </c>
      <c r="N265" t="s">
        <v>39</v>
      </c>
      <c r="P265" t="s">
        <v>580</v>
      </c>
      <c r="Q265" t="s">
        <v>34</v>
      </c>
      <c r="R265" t="s">
        <v>241</v>
      </c>
      <c r="S265" s="1">
        <v>45686</v>
      </c>
      <c r="T265" t="s">
        <v>24</v>
      </c>
      <c r="U265" s="1">
        <v>45200</v>
      </c>
      <c r="W265">
        <v>0</v>
      </c>
      <c r="X265">
        <v>0</v>
      </c>
      <c r="Y265">
        <v>0</v>
      </c>
      <c r="Z265">
        <v>0</v>
      </c>
      <c r="AA265">
        <v>0</v>
      </c>
      <c r="AB265">
        <v>0</v>
      </c>
      <c r="AC265">
        <v>0</v>
      </c>
      <c r="AD265">
        <v>1</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M265" t="s">
        <v>252</v>
      </c>
      <c r="BN265">
        <v>0</v>
      </c>
      <c r="BO265" t="s">
        <v>788</v>
      </c>
      <c r="BQ265" t="s">
        <v>582</v>
      </c>
      <c r="BR265" t="s">
        <v>236</v>
      </c>
      <c r="BS265">
        <v>28792</v>
      </c>
      <c r="BT265">
        <v>25</v>
      </c>
      <c r="BU265">
        <v>9</v>
      </c>
      <c r="BV265">
        <v>0</v>
      </c>
      <c r="BW265">
        <v>0</v>
      </c>
      <c r="BX265">
        <v>0</v>
      </c>
      <c r="BY265">
        <v>32</v>
      </c>
      <c r="BZ265">
        <v>0</v>
      </c>
      <c r="CA265">
        <v>0</v>
      </c>
      <c r="CB265">
        <v>0</v>
      </c>
      <c r="CC265">
        <v>0</v>
      </c>
      <c r="CD265">
        <v>0</v>
      </c>
      <c r="CE265">
        <v>57</v>
      </c>
      <c r="CF265">
        <v>0</v>
      </c>
      <c r="CI265">
        <v>0</v>
      </c>
      <c r="CJ265">
        <v>57</v>
      </c>
      <c r="CK265">
        <v>57</v>
      </c>
      <c r="CL265" s="1">
        <v>45821</v>
      </c>
      <c r="CO265" t="s">
        <v>33</v>
      </c>
      <c r="CQ265">
        <v>2</v>
      </c>
    </row>
    <row r="266" spans="1:95" hidden="1" x14ac:dyDescent="0.35">
      <c r="A266">
        <f>_xlfn.XLOOKUP(Table1[[#This Row],[HMIS Project ID]],'Quick HIC'!G:G,'Quick HIC'!D:D,"",0)</f>
        <v>0</v>
      </c>
      <c r="B266">
        <v>240</v>
      </c>
      <c r="C266" t="s">
        <v>236</v>
      </c>
      <c r="D266" t="s">
        <v>41</v>
      </c>
      <c r="E266" t="s">
        <v>333</v>
      </c>
      <c r="F266" t="s">
        <v>238</v>
      </c>
      <c r="G266">
        <v>2025</v>
      </c>
      <c r="H266" t="s">
        <v>1016</v>
      </c>
      <c r="I266">
        <v>20638</v>
      </c>
      <c r="J266" t="s">
        <v>1035</v>
      </c>
      <c r="L266">
        <v>20675</v>
      </c>
      <c r="M266" s="1">
        <v>45686</v>
      </c>
      <c r="N266" t="s">
        <v>39</v>
      </c>
      <c r="P266" t="s">
        <v>553</v>
      </c>
      <c r="Q266" t="s">
        <v>34</v>
      </c>
      <c r="R266" t="s">
        <v>241</v>
      </c>
      <c r="S266" s="1">
        <v>45200</v>
      </c>
      <c r="T266" t="s">
        <v>24</v>
      </c>
      <c r="U266" s="1">
        <v>45200</v>
      </c>
      <c r="W266">
        <v>0</v>
      </c>
      <c r="X266">
        <v>0</v>
      </c>
      <c r="Y266">
        <v>0</v>
      </c>
      <c r="Z266">
        <v>0</v>
      </c>
      <c r="AA266">
        <v>0</v>
      </c>
      <c r="AB266">
        <v>0</v>
      </c>
      <c r="AC266">
        <v>0</v>
      </c>
      <c r="AD266">
        <v>1</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M266" t="s">
        <v>252</v>
      </c>
      <c r="BN266">
        <v>0</v>
      </c>
      <c r="BO266" t="s">
        <v>472</v>
      </c>
      <c r="BQ266" t="s">
        <v>338</v>
      </c>
      <c r="BR266" t="s">
        <v>236</v>
      </c>
      <c r="BS266">
        <v>27856</v>
      </c>
      <c r="BT266">
        <v>0</v>
      </c>
      <c r="BU266">
        <v>0</v>
      </c>
      <c r="BV266">
        <v>0</v>
      </c>
      <c r="BW266">
        <v>0</v>
      </c>
      <c r="BX266">
        <v>0</v>
      </c>
      <c r="BY266">
        <v>0</v>
      </c>
      <c r="BZ266">
        <v>0</v>
      </c>
      <c r="CA266">
        <v>0</v>
      </c>
      <c r="CB266">
        <v>0</v>
      </c>
      <c r="CC266">
        <v>0</v>
      </c>
      <c r="CD266">
        <v>0</v>
      </c>
      <c r="CE266">
        <v>0</v>
      </c>
      <c r="CF266">
        <v>0</v>
      </c>
      <c r="CI266">
        <v>0</v>
      </c>
      <c r="CJ266">
        <v>0</v>
      </c>
      <c r="CK266">
        <v>0</v>
      </c>
      <c r="CL266" s="1">
        <v>45821</v>
      </c>
      <c r="CO266" t="s">
        <v>33</v>
      </c>
      <c r="CQ266">
        <v>2</v>
      </c>
    </row>
    <row r="267" spans="1:95" hidden="1" x14ac:dyDescent="0.35">
      <c r="A267">
        <f>_xlfn.XLOOKUP(Table1[[#This Row],[HMIS Project ID]],'Quick HIC'!G:G,'Quick HIC'!D:D,"",0)</f>
        <v>0</v>
      </c>
      <c r="B267">
        <v>241</v>
      </c>
      <c r="C267" t="s">
        <v>236</v>
      </c>
      <c r="D267" t="s">
        <v>41</v>
      </c>
      <c r="E267" t="s">
        <v>333</v>
      </c>
      <c r="F267" t="s">
        <v>238</v>
      </c>
      <c r="G267">
        <v>2025</v>
      </c>
      <c r="H267" t="s">
        <v>1016</v>
      </c>
      <c r="I267">
        <v>20638</v>
      </c>
      <c r="J267" t="s">
        <v>1036</v>
      </c>
      <c r="L267">
        <v>20680</v>
      </c>
      <c r="M267" s="1">
        <v>45686</v>
      </c>
      <c r="N267" t="s">
        <v>39</v>
      </c>
      <c r="P267" t="s">
        <v>696</v>
      </c>
      <c r="Q267" t="s">
        <v>34</v>
      </c>
      <c r="R267" t="s">
        <v>241</v>
      </c>
      <c r="S267" s="1">
        <v>45686</v>
      </c>
      <c r="T267" t="s">
        <v>24</v>
      </c>
      <c r="U267" s="1">
        <v>45200</v>
      </c>
      <c r="W267">
        <v>0</v>
      </c>
      <c r="X267">
        <v>0</v>
      </c>
      <c r="Y267">
        <v>0</v>
      </c>
      <c r="Z267">
        <v>0</v>
      </c>
      <c r="AA267">
        <v>0</v>
      </c>
      <c r="AB267">
        <v>0</v>
      </c>
      <c r="AC267">
        <v>0</v>
      </c>
      <c r="AD267">
        <v>1</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M267" t="s">
        <v>252</v>
      </c>
      <c r="BN267">
        <v>0</v>
      </c>
      <c r="BO267" t="s">
        <v>1037</v>
      </c>
      <c r="BQ267" t="s">
        <v>104</v>
      </c>
      <c r="BR267" t="s">
        <v>236</v>
      </c>
      <c r="BS267">
        <v>27536</v>
      </c>
      <c r="BT267">
        <v>28</v>
      </c>
      <c r="BU267">
        <v>8</v>
      </c>
      <c r="BV267">
        <v>0</v>
      </c>
      <c r="BW267">
        <v>0</v>
      </c>
      <c r="BX267">
        <v>0</v>
      </c>
      <c r="BY267">
        <v>4</v>
      </c>
      <c r="BZ267">
        <v>0</v>
      </c>
      <c r="CA267">
        <v>0</v>
      </c>
      <c r="CB267">
        <v>0</v>
      </c>
      <c r="CC267">
        <v>0</v>
      </c>
      <c r="CD267">
        <v>0</v>
      </c>
      <c r="CE267">
        <v>32</v>
      </c>
      <c r="CF267">
        <v>0</v>
      </c>
      <c r="CI267">
        <v>0</v>
      </c>
      <c r="CJ267">
        <v>32</v>
      </c>
      <c r="CK267">
        <v>32</v>
      </c>
      <c r="CL267" s="1">
        <v>45821</v>
      </c>
      <c r="CO267" t="s">
        <v>33</v>
      </c>
      <c r="CQ267">
        <v>2</v>
      </c>
    </row>
    <row r="268" spans="1:95" hidden="1" x14ac:dyDescent="0.35">
      <c r="A268">
        <f>_xlfn.XLOOKUP(Table1[[#This Row],[HMIS Project ID]],'Quick HIC'!G:G,'Quick HIC'!D:D,"",0)</f>
        <v>0</v>
      </c>
      <c r="B268">
        <v>243</v>
      </c>
      <c r="C268" t="s">
        <v>236</v>
      </c>
      <c r="D268" t="s">
        <v>41</v>
      </c>
      <c r="E268" t="s">
        <v>333</v>
      </c>
      <c r="F268" t="s">
        <v>238</v>
      </c>
      <c r="G268">
        <v>2025</v>
      </c>
      <c r="H268" t="s">
        <v>1016</v>
      </c>
      <c r="I268">
        <v>20638</v>
      </c>
      <c r="J268" t="s">
        <v>1038</v>
      </c>
      <c r="L268">
        <v>20685</v>
      </c>
      <c r="M268" s="1">
        <v>45686</v>
      </c>
      <c r="N268" t="s">
        <v>39</v>
      </c>
      <c r="P268" t="s">
        <v>621</v>
      </c>
      <c r="Q268" t="s">
        <v>34</v>
      </c>
      <c r="R268" t="s">
        <v>241</v>
      </c>
      <c r="S268" s="1">
        <v>45686</v>
      </c>
      <c r="T268" t="s">
        <v>24</v>
      </c>
      <c r="U268" s="1">
        <v>45200</v>
      </c>
      <c r="W268">
        <v>0</v>
      </c>
      <c r="X268">
        <v>0</v>
      </c>
      <c r="Y268">
        <v>0</v>
      </c>
      <c r="Z268">
        <v>0</v>
      </c>
      <c r="AA268">
        <v>0</v>
      </c>
      <c r="AB268">
        <v>0</v>
      </c>
      <c r="AC268">
        <v>0</v>
      </c>
      <c r="AD268">
        <v>1</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M268" t="s">
        <v>252</v>
      </c>
      <c r="BN268">
        <v>0</v>
      </c>
      <c r="BO268" t="s">
        <v>1039</v>
      </c>
      <c r="BQ268" t="s">
        <v>1040</v>
      </c>
      <c r="BR268" t="s">
        <v>236</v>
      </c>
      <c r="BS268">
        <v>27573</v>
      </c>
      <c r="BT268">
        <v>0</v>
      </c>
      <c r="BU268">
        <v>0</v>
      </c>
      <c r="BV268">
        <v>0</v>
      </c>
      <c r="BW268">
        <v>0</v>
      </c>
      <c r="BX268">
        <v>0</v>
      </c>
      <c r="BY268">
        <v>1</v>
      </c>
      <c r="BZ268">
        <v>0</v>
      </c>
      <c r="CA268">
        <v>0</v>
      </c>
      <c r="CB268">
        <v>0</v>
      </c>
      <c r="CC268">
        <v>0</v>
      </c>
      <c r="CD268">
        <v>0</v>
      </c>
      <c r="CE268">
        <v>1</v>
      </c>
      <c r="CF268">
        <v>0</v>
      </c>
      <c r="CI268">
        <v>0</v>
      </c>
      <c r="CJ268">
        <v>1</v>
      </c>
      <c r="CK268">
        <v>1</v>
      </c>
      <c r="CL268" s="1">
        <v>45821</v>
      </c>
      <c r="CO268" t="s">
        <v>33</v>
      </c>
      <c r="CQ268">
        <v>2</v>
      </c>
    </row>
    <row r="269" spans="1:95" hidden="1" x14ac:dyDescent="0.35">
      <c r="A269">
        <f>_xlfn.XLOOKUP(Table1[[#This Row],[HMIS Project ID]],'Quick HIC'!G:G,'Quick HIC'!D:D,"",0)</f>
        <v>0</v>
      </c>
      <c r="B269">
        <v>244</v>
      </c>
      <c r="C269" t="s">
        <v>236</v>
      </c>
      <c r="D269" t="s">
        <v>41</v>
      </c>
      <c r="E269" t="s">
        <v>333</v>
      </c>
      <c r="F269" t="s">
        <v>238</v>
      </c>
      <c r="G269">
        <v>2025</v>
      </c>
      <c r="H269" t="s">
        <v>1016</v>
      </c>
      <c r="I269">
        <v>20638</v>
      </c>
      <c r="J269" t="s">
        <v>1041</v>
      </c>
      <c r="L269">
        <v>20687</v>
      </c>
      <c r="M269" s="1">
        <v>45686</v>
      </c>
      <c r="N269" t="s">
        <v>39</v>
      </c>
      <c r="P269" t="s">
        <v>575</v>
      </c>
      <c r="Q269" t="s">
        <v>34</v>
      </c>
      <c r="R269" t="s">
        <v>241</v>
      </c>
      <c r="S269" s="1">
        <v>45686</v>
      </c>
      <c r="T269" t="s">
        <v>24</v>
      </c>
      <c r="U269" s="1">
        <v>45200</v>
      </c>
      <c r="W269">
        <v>0</v>
      </c>
      <c r="X269">
        <v>0</v>
      </c>
      <c r="Y269">
        <v>0</v>
      </c>
      <c r="Z269">
        <v>0</v>
      </c>
      <c r="AA269">
        <v>0</v>
      </c>
      <c r="AB269">
        <v>0</v>
      </c>
      <c r="AC269">
        <v>0</v>
      </c>
      <c r="AD269">
        <v>1</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M269" t="s">
        <v>252</v>
      </c>
      <c r="BN269">
        <v>0</v>
      </c>
      <c r="BO269" t="s">
        <v>1039</v>
      </c>
      <c r="BQ269" t="s">
        <v>1040</v>
      </c>
      <c r="BR269" t="s">
        <v>236</v>
      </c>
      <c r="BS269">
        <v>27375</v>
      </c>
      <c r="BT269">
        <v>21</v>
      </c>
      <c r="BU269">
        <v>7</v>
      </c>
      <c r="BV269">
        <v>0</v>
      </c>
      <c r="BW269">
        <v>0</v>
      </c>
      <c r="BX269">
        <v>0</v>
      </c>
      <c r="BY269">
        <v>12</v>
      </c>
      <c r="BZ269">
        <v>0</v>
      </c>
      <c r="CA269">
        <v>0</v>
      </c>
      <c r="CB269">
        <v>0</v>
      </c>
      <c r="CC269">
        <v>0</v>
      </c>
      <c r="CD269">
        <v>0</v>
      </c>
      <c r="CE269">
        <v>33</v>
      </c>
      <c r="CF269">
        <v>0</v>
      </c>
      <c r="CI269">
        <v>0</v>
      </c>
      <c r="CJ269">
        <v>33</v>
      </c>
      <c r="CK269">
        <v>33</v>
      </c>
      <c r="CL269" s="1">
        <v>45821</v>
      </c>
      <c r="CO269" t="s">
        <v>33</v>
      </c>
      <c r="CQ269">
        <v>2</v>
      </c>
    </row>
    <row r="270" spans="1:95" hidden="1" x14ac:dyDescent="0.35">
      <c r="A270">
        <f>_xlfn.XLOOKUP(Table1[[#This Row],[HMIS Project ID]],'Quick HIC'!G:G,'Quick HIC'!D:D,"",0)</f>
        <v>0</v>
      </c>
      <c r="B270">
        <v>245</v>
      </c>
      <c r="C270" t="s">
        <v>236</v>
      </c>
      <c r="D270" t="s">
        <v>41</v>
      </c>
      <c r="E270" t="s">
        <v>333</v>
      </c>
      <c r="F270" t="s">
        <v>238</v>
      </c>
      <c r="G270">
        <v>2025</v>
      </c>
      <c r="H270" t="s">
        <v>1016</v>
      </c>
      <c r="I270">
        <v>20638</v>
      </c>
      <c r="J270" t="s">
        <v>1042</v>
      </c>
      <c r="L270">
        <v>20691</v>
      </c>
      <c r="M270" s="1">
        <v>45686</v>
      </c>
      <c r="N270" t="s">
        <v>39</v>
      </c>
      <c r="P270" t="s">
        <v>410</v>
      </c>
      <c r="Q270" t="s">
        <v>34</v>
      </c>
      <c r="R270" t="s">
        <v>241</v>
      </c>
      <c r="S270" s="1">
        <v>45686</v>
      </c>
      <c r="T270" t="s">
        <v>24</v>
      </c>
      <c r="U270" s="1">
        <v>45200</v>
      </c>
      <c r="W270">
        <v>0</v>
      </c>
      <c r="X270">
        <v>0</v>
      </c>
      <c r="Y270">
        <v>0</v>
      </c>
      <c r="Z270">
        <v>0</v>
      </c>
      <c r="AA270">
        <v>0</v>
      </c>
      <c r="AB270">
        <v>0</v>
      </c>
      <c r="AC270">
        <v>0</v>
      </c>
      <c r="AD270">
        <v>1</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M270" t="s">
        <v>252</v>
      </c>
      <c r="BN270">
        <v>0</v>
      </c>
      <c r="BO270" t="s">
        <v>869</v>
      </c>
      <c r="BQ270" t="s">
        <v>565</v>
      </c>
      <c r="BR270" t="s">
        <v>236</v>
      </c>
      <c r="BS270">
        <v>27530</v>
      </c>
      <c r="BT270">
        <v>0</v>
      </c>
      <c r="BU270">
        <v>0</v>
      </c>
      <c r="BV270">
        <v>0</v>
      </c>
      <c r="BW270">
        <v>0</v>
      </c>
      <c r="BX270">
        <v>0</v>
      </c>
      <c r="BY270">
        <v>14</v>
      </c>
      <c r="BZ270">
        <v>0</v>
      </c>
      <c r="CA270">
        <v>0</v>
      </c>
      <c r="CB270">
        <v>0</v>
      </c>
      <c r="CC270">
        <v>0</v>
      </c>
      <c r="CD270">
        <v>0</v>
      </c>
      <c r="CE270">
        <v>14</v>
      </c>
      <c r="CF270">
        <v>0</v>
      </c>
      <c r="CI270">
        <v>0</v>
      </c>
      <c r="CJ270">
        <v>14</v>
      </c>
      <c r="CK270">
        <v>14</v>
      </c>
      <c r="CL270" s="1">
        <v>45821</v>
      </c>
      <c r="CO270" t="s">
        <v>33</v>
      </c>
      <c r="CQ270">
        <v>2</v>
      </c>
    </row>
    <row r="271" spans="1:95" hidden="1" x14ac:dyDescent="0.35">
      <c r="A271">
        <f>_xlfn.XLOOKUP(Table1[[#This Row],[HMIS Project ID]],'Quick HIC'!G:G,'Quick HIC'!D:D,"",0)</f>
        <v>0</v>
      </c>
      <c r="B271">
        <v>246</v>
      </c>
      <c r="C271" t="s">
        <v>236</v>
      </c>
      <c r="D271" t="s">
        <v>41</v>
      </c>
      <c r="E271" t="s">
        <v>333</v>
      </c>
      <c r="F271" t="s">
        <v>238</v>
      </c>
      <c r="G271">
        <v>2025</v>
      </c>
      <c r="H271" t="s">
        <v>1016</v>
      </c>
      <c r="I271">
        <v>20638</v>
      </c>
      <c r="J271" t="s">
        <v>1043</v>
      </c>
      <c r="L271">
        <v>20692</v>
      </c>
      <c r="M271" s="1">
        <v>45686</v>
      </c>
      <c r="N271" t="s">
        <v>39</v>
      </c>
      <c r="P271" t="s">
        <v>341</v>
      </c>
      <c r="Q271" t="s">
        <v>34</v>
      </c>
      <c r="R271" t="s">
        <v>241</v>
      </c>
      <c r="S271" s="1">
        <v>45686</v>
      </c>
      <c r="T271" t="s">
        <v>24</v>
      </c>
      <c r="U271" s="1">
        <v>45200</v>
      </c>
      <c r="W271">
        <v>0</v>
      </c>
      <c r="X271">
        <v>0</v>
      </c>
      <c r="Y271">
        <v>0</v>
      </c>
      <c r="Z271">
        <v>0</v>
      </c>
      <c r="AA271">
        <v>0</v>
      </c>
      <c r="AB271">
        <v>0</v>
      </c>
      <c r="AC271">
        <v>0</v>
      </c>
      <c r="AD271">
        <v>1</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M271" t="s">
        <v>252</v>
      </c>
      <c r="BN271">
        <v>0</v>
      </c>
      <c r="BO271" t="s">
        <v>869</v>
      </c>
      <c r="BQ271" t="s">
        <v>565</v>
      </c>
      <c r="BR271" t="s">
        <v>236</v>
      </c>
      <c r="BS271">
        <v>27893</v>
      </c>
      <c r="BT271">
        <v>0</v>
      </c>
      <c r="BU271">
        <v>0</v>
      </c>
      <c r="BV271">
        <v>0</v>
      </c>
      <c r="BW271">
        <v>0</v>
      </c>
      <c r="BX271">
        <v>0</v>
      </c>
      <c r="BY271">
        <v>57</v>
      </c>
      <c r="BZ271">
        <v>0</v>
      </c>
      <c r="CA271">
        <v>0</v>
      </c>
      <c r="CB271">
        <v>0</v>
      </c>
      <c r="CC271">
        <v>0</v>
      </c>
      <c r="CD271">
        <v>0</v>
      </c>
      <c r="CE271">
        <v>57</v>
      </c>
      <c r="CF271">
        <v>0</v>
      </c>
      <c r="CI271">
        <v>0</v>
      </c>
      <c r="CJ271">
        <v>57</v>
      </c>
      <c r="CK271">
        <v>57</v>
      </c>
      <c r="CL271" s="1">
        <v>45821</v>
      </c>
      <c r="CO271" t="s">
        <v>33</v>
      </c>
      <c r="CQ271">
        <v>2</v>
      </c>
    </row>
    <row r="272" spans="1:95" hidden="1" x14ac:dyDescent="0.35">
      <c r="A272">
        <f>_xlfn.XLOOKUP(Table1[[#This Row],[HMIS Project ID]],'Quick HIC'!G:G,'Quick HIC'!D:D,"",0)</f>
        <v>0</v>
      </c>
      <c r="B272">
        <v>247</v>
      </c>
      <c r="C272" t="s">
        <v>236</v>
      </c>
      <c r="D272" t="s">
        <v>41</v>
      </c>
      <c r="E272" t="s">
        <v>333</v>
      </c>
      <c r="F272" t="s">
        <v>238</v>
      </c>
      <c r="G272">
        <v>2025</v>
      </c>
      <c r="H272" t="s">
        <v>1016</v>
      </c>
      <c r="I272">
        <v>20638</v>
      </c>
      <c r="J272" t="s">
        <v>1044</v>
      </c>
      <c r="L272">
        <v>20695</v>
      </c>
      <c r="M272" s="1">
        <v>45686</v>
      </c>
      <c r="N272" t="s">
        <v>39</v>
      </c>
      <c r="P272" t="s">
        <v>467</v>
      </c>
      <c r="Q272" t="s">
        <v>34</v>
      </c>
      <c r="R272" t="s">
        <v>241</v>
      </c>
      <c r="S272" s="1">
        <v>45686</v>
      </c>
      <c r="T272" t="s">
        <v>24</v>
      </c>
      <c r="U272" s="1">
        <v>45200</v>
      </c>
      <c r="W272">
        <v>0</v>
      </c>
      <c r="X272">
        <v>0</v>
      </c>
      <c r="Y272">
        <v>0</v>
      </c>
      <c r="Z272">
        <v>0</v>
      </c>
      <c r="AA272">
        <v>0</v>
      </c>
      <c r="AB272">
        <v>0</v>
      </c>
      <c r="AC272">
        <v>0</v>
      </c>
      <c r="AD272">
        <v>1</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M272" t="s">
        <v>252</v>
      </c>
      <c r="BN272">
        <v>0</v>
      </c>
      <c r="BO272" t="s">
        <v>1026</v>
      </c>
      <c r="BQ272" t="s">
        <v>401</v>
      </c>
      <c r="BR272" t="s">
        <v>236</v>
      </c>
      <c r="BS272">
        <v>28601</v>
      </c>
      <c r="BT272">
        <v>17</v>
      </c>
      <c r="BU272">
        <v>5</v>
      </c>
      <c r="BV272">
        <v>0</v>
      </c>
      <c r="BW272">
        <v>0</v>
      </c>
      <c r="BX272">
        <v>0</v>
      </c>
      <c r="BY272">
        <v>20</v>
      </c>
      <c r="BZ272">
        <v>0</v>
      </c>
      <c r="CA272">
        <v>0</v>
      </c>
      <c r="CB272">
        <v>0</v>
      </c>
      <c r="CC272">
        <v>0</v>
      </c>
      <c r="CD272">
        <v>0</v>
      </c>
      <c r="CE272">
        <v>37</v>
      </c>
      <c r="CF272">
        <v>0</v>
      </c>
      <c r="CI272">
        <v>0</v>
      </c>
      <c r="CJ272">
        <v>37</v>
      </c>
      <c r="CK272">
        <v>37</v>
      </c>
      <c r="CL272" s="1">
        <v>45821</v>
      </c>
      <c r="CO272" t="s">
        <v>33</v>
      </c>
      <c r="CQ272">
        <v>2</v>
      </c>
    </row>
    <row r="273" spans="1:95" hidden="1" x14ac:dyDescent="0.35">
      <c r="A273">
        <f>_xlfn.XLOOKUP(Table1[[#This Row],[HMIS Project ID]],'Quick HIC'!G:G,'Quick HIC'!D:D,"",0)</f>
        <v>0</v>
      </c>
      <c r="B273">
        <v>248</v>
      </c>
      <c r="C273" t="s">
        <v>236</v>
      </c>
      <c r="D273" t="s">
        <v>41</v>
      </c>
      <c r="E273" t="s">
        <v>333</v>
      </c>
      <c r="F273" t="s">
        <v>238</v>
      </c>
      <c r="G273">
        <v>2025</v>
      </c>
      <c r="H273" t="s">
        <v>1016</v>
      </c>
      <c r="I273">
        <v>20638</v>
      </c>
      <c r="J273" t="s">
        <v>1045</v>
      </c>
      <c r="L273">
        <v>20698</v>
      </c>
      <c r="M273" s="1">
        <v>45686</v>
      </c>
      <c r="N273" t="s">
        <v>39</v>
      </c>
      <c r="P273" t="s">
        <v>485</v>
      </c>
      <c r="Q273" t="s">
        <v>34</v>
      </c>
      <c r="R273" t="s">
        <v>241</v>
      </c>
      <c r="S273" s="1">
        <v>45686</v>
      </c>
      <c r="T273" t="s">
        <v>24</v>
      </c>
      <c r="U273" s="1">
        <v>45200</v>
      </c>
      <c r="W273">
        <v>0</v>
      </c>
      <c r="X273">
        <v>0</v>
      </c>
      <c r="Y273">
        <v>0</v>
      </c>
      <c r="Z273">
        <v>0</v>
      </c>
      <c r="AA273">
        <v>0</v>
      </c>
      <c r="AB273">
        <v>0</v>
      </c>
      <c r="AC273">
        <v>0</v>
      </c>
      <c r="AD273">
        <v>1</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M273" t="s">
        <v>252</v>
      </c>
      <c r="BN273">
        <v>0</v>
      </c>
      <c r="BO273" t="s">
        <v>1021</v>
      </c>
      <c r="BQ273" t="s">
        <v>538</v>
      </c>
      <c r="BR273" t="s">
        <v>236</v>
      </c>
      <c r="BS273">
        <v>28334</v>
      </c>
      <c r="BT273">
        <v>62</v>
      </c>
      <c r="BU273">
        <v>19</v>
      </c>
      <c r="BV273">
        <v>0</v>
      </c>
      <c r="BW273">
        <v>0</v>
      </c>
      <c r="BX273">
        <v>0</v>
      </c>
      <c r="BY273">
        <v>21</v>
      </c>
      <c r="BZ273">
        <v>0</v>
      </c>
      <c r="CA273">
        <v>0</v>
      </c>
      <c r="CB273">
        <v>0</v>
      </c>
      <c r="CC273">
        <v>0</v>
      </c>
      <c r="CD273">
        <v>0</v>
      </c>
      <c r="CE273">
        <v>83</v>
      </c>
      <c r="CF273">
        <v>0</v>
      </c>
      <c r="CI273">
        <v>0</v>
      </c>
      <c r="CJ273">
        <v>83</v>
      </c>
      <c r="CK273">
        <v>83</v>
      </c>
      <c r="CL273" s="1">
        <v>45821</v>
      </c>
      <c r="CO273" t="s">
        <v>33</v>
      </c>
      <c r="CQ273">
        <v>2</v>
      </c>
    </row>
    <row r="274" spans="1:95" hidden="1" x14ac:dyDescent="0.35">
      <c r="A274">
        <f>_xlfn.XLOOKUP(Table1[[#This Row],[HMIS Project ID]],'Quick HIC'!G:G,'Quick HIC'!D:D,"",0)</f>
        <v>0</v>
      </c>
      <c r="B274">
        <v>249</v>
      </c>
      <c r="C274" t="s">
        <v>236</v>
      </c>
      <c r="D274" t="s">
        <v>41</v>
      </c>
      <c r="E274" t="s">
        <v>333</v>
      </c>
      <c r="F274" t="s">
        <v>238</v>
      </c>
      <c r="G274">
        <v>2025</v>
      </c>
      <c r="H274" t="s">
        <v>1016</v>
      </c>
      <c r="I274">
        <v>20638</v>
      </c>
      <c r="J274" t="s">
        <v>1046</v>
      </c>
      <c r="L274">
        <v>20700</v>
      </c>
      <c r="M274" s="1">
        <v>45686</v>
      </c>
      <c r="N274" t="s">
        <v>39</v>
      </c>
      <c r="P274" t="s">
        <v>485</v>
      </c>
      <c r="Q274" t="s">
        <v>34</v>
      </c>
      <c r="R274" t="s">
        <v>241</v>
      </c>
      <c r="S274" s="1">
        <v>45686</v>
      </c>
      <c r="T274" t="s">
        <v>24</v>
      </c>
      <c r="U274" s="1">
        <v>45200</v>
      </c>
      <c r="W274">
        <v>0</v>
      </c>
      <c r="X274">
        <v>0</v>
      </c>
      <c r="Y274">
        <v>0</v>
      </c>
      <c r="Z274">
        <v>0</v>
      </c>
      <c r="AA274">
        <v>0</v>
      </c>
      <c r="AB274">
        <v>0</v>
      </c>
      <c r="AC274">
        <v>0</v>
      </c>
      <c r="AD274">
        <v>0</v>
      </c>
      <c r="AE274">
        <v>0</v>
      </c>
      <c r="AF274">
        <v>0</v>
      </c>
      <c r="AG274">
        <v>0</v>
      </c>
      <c r="AH274">
        <v>0</v>
      </c>
      <c r="AI274">
        <v>0</v>
      </c>
      <c r="AJ274">
        <v>0</v>
      </c>
      <c r="AK274">
        <v>0</v>
      </c>
      <c r="AL274">
        <v>0</v>
      </c>
      <c r="AM274">
        <v>1</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M274" t="s">
        <v>252</v>
      </c>
      <c r="BN274">
        <v>0</v>
      </c>
      <c r="BO274" t="s">
        <v>1021</v>
      </c>
      <c r="BQ274" t="s">
        <v>538</v>
      </c>
      <c r="BR274" t="s">
        <v>236</v>
      </c>
      <c r="BS274">
        <v>28334</v>
      </c>
      <c r="BT274">
        <v>4</v>
      </c>
      <c r="BU274">
        <v>1</v>
      </c>
      <c r="BV274">
        <v>0</v>
      </c>
      <c r="BW274">
        <v>0</v>
      </c>
      <c r="BX274">
        <v>0</v>
      </c>
      <c r="BY274">
        <v>1</v>
      </c>
      <c r="BZ274">
        <v>0</v>
      </c>
      <c r="CA274">
        <v>0</v>
      </c>
      <c r="CB274">
        <v>0</v>
      </c>
      <c r="CC274">
        <v>0</v>
      </c>
      <c r="CD274">
        <v>0</v>
      </c>
      <c r="CE274">
        <v>5</v>
      </c>
      <c r="CF274">
        <v>0</v>
      </c>
      <c r="CI274">
        <v>0</v>
      </c>
      <c r="CJ274">
        <v>5</v>
      </c>
      <c r="CK274">
        <v>5</v>
      </c>
      <c r="CL274" s="1">
        <v>45821</v>
      </c>
      <c r="CO274" t="s">
        <v>33</v>
      </c>
      <c r="CQ274">
        <v>2</v>
      </c>
    </row>
    <row r="275" spans="1:95" hidden="1" x14ac:dyDescent="0.35">
      <c r="A275">
        <f>_xlfn.XLOOKUP(Table1[[#This Row],[HMIS Project ID]],'Quick HIC'!G:G,'Quick HIC'!D:D,"",0)</f>
        <v>0</v>
      </c>
      <c r="B275">
        <v>251</v>
      </c>
      <c r="C275" t="s">
        <v>236</v>
      </c>
      <c r="D275" t="s">
        <v>41</v>
      </c>
      <c r="E275" t="s">
        <v>333</v>
      </c>
      <c r="F275" t="s">
        <v>238</v>
      </c>
      <c r="G275">
        <v>2025</v>
      </c>
      <c r="H275" t="s">
        <v>1016</v>
      </c>
      <c r="I275">
        <v>20638</v>
      </c>
      <c r="J275" t="s">
        <v>1047</v>
      </c>
      <c r="L275">
        <v>20703</v>
      </c>
      <c r="M275" s="1">
        <v>45686</v>
      </c>
      <c r="N275" t="s">
        <v>39</v>
      </c>
      <c r="P275" t="s">
        <v>491</v>
      </c>
      <c r="Q275" t="s">
        <v>34</v>
      </c>
      <c r="R275" t="s">
        <v>241</v>
      </c>
      <c r="S275" s="1">
        <v>45686</v>
      </c>
      <c r="T275" t="s">
        <v>24</v>
      </c>
      <c r="U275" s="1">
        <v>45200</v>
      </c>
      <c r="W275">
        <v>0</v>
      </c>
      <c r="X275">
        <v>0</v>
      </c>
      <c r="Y275">
        <v>0</v>
      </c>
      <c r="Z275">
        <v>0</v>
      </c>
      <c r="AA275">
        <v>0</v>
      </c>
      <c r="AB275">
        <v>0</v>
      </c>
      <c r="AC275">
        <v>0</v>
      </c>
      <c r="AD275">
        <v>1</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M275" t="s">
        <v>252</v>
      </c>
      <c r="BN275">
        <v>0</v>
      </c>
      <c r="BO275" t="s">
        <v>472</v>
      </c>
      <c r="BQ275" t="s">
        <v>338</v>
      </c>
      <c r="BR275" t="s">
        <v>236</v>
      </c>
      <c r="BS275">
        <v>27909</v>
      </c>
      <c r="BT275">
        <v>9</v>
      </c>
      <c r="BU275">
        <v>2</v>
      </c>
      <c r="BV275">
        <v>0</v>
      </c>
      <c r="BW275">
        <v>0</v>
      </c>
      <c r="BX275">
        <v>0</v>
      </c>
      <c r="BY275">
        <v>3</v>
      </c>
      <c r="BZ275">
        <v>0</v>
      </c>
      <c r="CA275">
        <v>0</v>
      </c>
      <c r="CB275">
        <v>0</v>
      </c>
      <c r="CC275">
        <v>0</v>
      </c>
      <c r="CD275">
        <v>0</v>
      </c>
      <c r="CE275">
        <v>12</v>
      </c>
      <c r="CF275">
        <v>0</v>
      </c>
      <c r="CI275">
        <v>0</v>
      </c>
      <c r="CJ275">
        <v>12</v>
      </c>
      <c r="CK275">
        <v>12</v>
      </c>
      <c r="CL275" s="1">
        <v>45821</v>
      </c>
      <c r="CO275" t="s">
        <v>33</v>
      </c>
      <c r="CQ275">
        <v>2</v>
      </c>
    </row>
    <row r="276" spans="1:95" hidden="1" x14ac:dyDescent="0.35">
      <c r="A276">
        <f>_xlfn.XLOOKUP(Table1[[#This Row],[HMIS Project ID]],'Quick HIC'!G:G,'Quick HIC'!D:D,"",0)</f>
        <v>0</v>
      </c>
      <c r="B276">
        <v>253</v>
      </c>
      <c r="C276" t="s">
        <v>236</v>
      </c>
      <c r="D276" t="s">
        <v>41</v>
      </c>
      <c r="E276" t="s">
        <v>333</v>
      </c>
      <c r="F276" t="s">
        <v>238</v>
      </c>
      <c r="G276">
        <v>2025</v>
      </c>
      <c r="H276" t="s">
        <v>1016</v>
      </c>
      <c r="I276">
        <v>20638</v>
      </c>
      <c r="J276" t="s">
        <v>1048</v>
      </c>
      <c r="L276">
        <v>20706</v>
      </c>
      <c r="M276" s="1">
        <v>45686</v>
      </c>
      <c r="N276" t="s">
        <v>39</v>
      </c>
      <c r="P276" t="s">
        <v>419</v>
      </c>
      <c r="Q276" t="s">
        <v>34</v>
      </c>
      <c r="R276" t="s">
        <v>241</v>
      </c>
      <c r="S276" s="1">
        <v>45474</v>
      </c>
      <c r="T276" t="s">
        <v>24</v>
      </c>
      <c r="U276" s="1">
        <v>45200</v>
      </c>
      <c r="W276">
        <v>0</v>
      </c>
      <c r="X276">
        <v>0</v>
      </c>
      <c r="Y276">
        <v>0</v>
      </c>
      <c r="Z276">
        <v>0</v>
      </c>
      <c r="AA276">
        <v>0</v>
      </c>
      <c r="AB276">
        <v>0</v>
      </c>
      <c r="AC276">
        <v>0</v>
      </c>
      <c r="AD276">
        <v>1</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M276" t="s">
        <v>252</v>
      </c>
      <c r="BN276">
        <v>0</v>
      </c>
      <c r="BO276" t="s">
        <v>472</v>
      </c>
      <c r="BQ276" t="s">
        <v>338</v>
      </c>
      <c r="BR276" t="s">
        <v>236</v>
      </c>
      <c r="BS276">
        <v>27889</v>
      </c>
      <c r="BT276">
        <v>6</v>
      </c>
      <c r="BU276">
        <v>1</v>
      </c>
      <c r="BV276">
        <v>0</v>
      </c>
      <c r="BW276">
        <v>0</v>
      </c>
      <c r="BX276">
        <v>0</v>
      </c>
      <c r="BY276">
        <v>2</v>
      </c>
      <c r="BZ276">
        <v>0</v>
      </c>
      <c r="CA276">
        <v>0</v>
      </c>
      <c r="CB276">
        <v>0</v>
      </c>
      <c r="CC276">
        <v>0</v>
      </c>
      <c r="CD276">
        <v>0</v>
      </c>
      <c r="CE276">
        <v>8</v>
      </c>
      <c r="CF276">
        <v>0</v>
      </c>
      <c r="CI276">
        <v>0</v>
      </c>
      <c r="CJ276">
        <v>8</v>
      </c>
      <c r="CK276">
        <v>8</v>
      </c>
      <c r="CL276" s="1">
        <v>45821</v>
      </c>
      <c r="CO276" t="s">
        <v>33</v>
      </c>
      <c r="CQ276">
        <v>2</v>
      </c>
    </row>
    <row r="277" spans="1:95" hidden="1" x14ac:dyDescent="0.35">
      <c r="A277">
        <f>_xlfn.XLOOKUP(Table1[[#This Row],[HMIS Project ID]],'Quick HIC'!G:G,'Quick HIC'!D:D,"",0)</f>
        <v>0</v>
      </c>
      <c r="B277">
        <v>255</v>
      </c>
      <c r="C277" t="s">
        <v>236</v>
      </c>
      <c r="D277" t="s">
        <v>41</v>
      </c>
      <c r="E277" t="s">
        <v>333</v>
      </c>
      <c r="F277" t="s">
        <v>238</v>
      </c>
      <c r="G277">
        <v>2025</v>
      </c>
      <c r="H277" t="s">
        <v>1016</v>
      </c>
      <c r="I277">
        <v>20638</v>
      </c>
      <c r="J277" t="s">
        <v>1049</v>
      </c>
      <c r="L277">
        <v>20708</v>
      </c>
      <c r="M277" s="1">
        <v>45686</v>
      </c>
      <c r="N277" t="s">
        <v>39</v>
      </c>
      <c r="P277" t="s">
        <v>475</v>
      </c>
      <c r="Q277" t="s">
        <v>34</v>
      </c>
      <c r="R277" t="s">
        <v>241</v>
      </c>
      <c r="S277" s="1">
        <v>45686</v>
      </c>
      <c r="T277" t="s">
        <v>24</v>
      </c>
      <c r="U277" s="1">
        <v>45200</v>
      </c>
      <c r="W277">
        <v>0</v>
      </c>
      <c r="X277">
        <v>0</v>
      </c>
      <c r="Y277">
        <v>0</v>
      </c>
      <c r="Z277">
        <v>0</v>
      </c>
      <c r="AA277">
        <v>0</v>
      </c>
      <c r="AB277">
        <v>0</v>
      </c>
      <c r="AC277">
        <v>0</v>
      </c>
      <c r="AD277">
        <v>1</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M277" t="s">
        <v>252</v>
      </c>
      <c r="BN277">
        <v>0</v>
      </c>
      <c r="BO277" t="s">
        <v>472</v>
      </c>
      <c r="BQ277" t="s">
        <v>338</v>
      </c>
      <c r="BR277" t="s">
        <v>236</v>
      </c>
      <c r="BS277">
        <v>27858</v>
      </c>
      <c r="BT277">
        <v>54</v>
      </c>
      <c r="BU277">
        <v>14</v>
      </c>
      <c r="BV277">
        <v>0</v>
      </c>
      <c r="BW277">
        <v>0</v>
      </c>
      <c r="BX277">
        <v>0</v>
      </c>
      <c r="BY277">
        <v>31</v>
      </c>
      <c r="BZ277">
        <v>0</v>
      </c>
      <c r="CA277">
        <v>0</v>
      </c>
      <c r="CB277">
        <v>0</v>
      </c>
      <c r="CC277">
        <v>0</v>
      </c>
      <c r="CD277">
        <v>0</v>
      </c>
      <c r="CE277">
        <v>85</v>
      </c>
      <c r="CF277">
        <v>0</v>
      </c>
      <c r="CI277">
        <v>0</v>
      </c>
      <c r="CJ277">
        <v>85</v>
      </c>
      <c r="CK277">
        <v>85</v>
      </c>
      <c r="CL277" s="1">
        <v>45821</v>
      </c>
      <c r="CO277" t="s">
        <v>33</v>
      </c>
      <c r="CQ277">
        <v>2</v>
      </c>
    </row>
    <row r="278" spans="1:95" hidden="1" x14ac:dyDescent="0.35">
      <c r="A278">
        <f>_xlfn.XLOOKUP(Table1[[#This Row],[HMIS Project ID]],'Quick HIC'!G:G,'Quick HIC'!D:D,"",0)</f>
        <v>0</v>
      </c>
      <c r="B278">
        <v>257</v>
      </c>
      <c r="C278" t="s">
        <v>236</v>
      </c>
      <c r="D278" t="s">
        <v>41</v>
      </c>
      <c r="E278" t="s">
        <v>333</v>
      </c>
      <c r="F278" t="s">
        <v>238</v>
      </c>
      <c r="G278">
        <v>2025</v>
      </c>
      <c r="H278" t="s">
        <v>1016</v>
      </c>
      <c r="I278">
        <v>20638</v>
      </c>
      <c r="J278" t="s">
        <v>1050</v>
      </c>
      <c r="L278">
        <v>20711</v>
      </c>
      <c r="M278" s="1">
        <v>45686</v>
      </c>
      <c r="N278" t="s">
        <v>39</v>
      </c>
      <c r="P278" t="s">
        <v>503</v>
      </c>
      <c r="Q278" t="s">
        <v>34</v>
      </c>
      <c r="R278" t="s">
        <v>241</v>
      </c>
      <c r="S278" s="1">
        <v>45200</v>
      </c>
      <c r="T278" t="s">
        <v>24</v>
      </c>
      <c r="U278" s="1">
        <v>45200</v>
      </c>
      <c r="W278">
        <v>0</v>
      </c>
      <c r="X278">
        <v>0</v>
      </c>
      <c r="Y278">
        <v>0</v>
      </c>
      <c r="Z278">
        <v>0</v>
      </c>
      <c r="AA278">
        <v>0</v>
      </c>
      <c r="AB278">
        <v>0</v>
      </c>
      <c r="AC278">
        <v>0</v>
      </c>
      <c r="AD278">
        <v>1</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M278" t="s">
        <v>252</v>
      </c>
      <c r="BN278">
        <v>0</v>
      </c>
      <c r="BO278" t="s">
        <v>472</v>
      </c>
      <c r="BQ278" t="s">
        <v>338</v>
      </c>
      <c r="BR278" t="s">
        <v>236</v>
      </c>
      <c r="BS278">
        <v>28516</v>
      </c>
      <c r="BT278">
        <v>0</v>
      </c>
      <c r="BU278">
        <v>0</v>
      </c>
      <c r="BV278">
        <v>0</v>
      </c>
      <c r="BW278">
        <v>0</v>
      </c>
      <c r="BX278">
        <v>0</v>
      </c>
      <c r="BY278">
        <v>0</v>
      </c>
      <c r="BZ278">
        <v>0</v>
      </c>
      <c r="CA278">
        <v>0</v>
      </c>
      <c r="CB278">
        <v>0</v>
      </c>
      <c r="CC278">
        <v>0</v>
      </c>
      <c r="CD278">
        <v>0</v>
      </c>
      <c r="CE278">
        <v>0</v>
      </c>
      <c r="CF278">
        <v>0</v>
      </c>
      <c r="CI278">
        <v>0</v>
      </c>
      <c r="CJ278">
        <v>0</v>
      </c>
      <c r="CK278">
        <v>0</v>
      </c>
      <c r="CL278" s="1">
        <v>45821</v>
      </c>
      <c r="CO278" t="s">
        <v>33</v>
      </c>
      <c r="CQ278">
        <v>2</v>
      </c>
    </row>
    <row r="279" spans="1:95" hidden="1" x14ac:dyDescent="0.35">
      <c r="A279">
        <f>_xlfn.XLOOKUP(Table1[[#This Row],[HMIS Project ID]],'Quick HIC'!G:G,'Quick HIC'!D:D,"",0)</f>
        <v>0</v>
      </c>
      <c r="B279">
        <v>259</v>
      </c>
      <c r="C279" t="s">
        <v>236</v>
      </c>
      <c r="D279" t="s">
        <v>41</v>
      </c>
      <c r="E279" t="s">
        <v>333</v>
      </c>
      <c r="F279" t="s">
        <v>238</v>
      </c>
      <c r="G279">
        <v>2025</v>
      </c>
      <c r="H279" t="s">
        <v>1016</v>
      </c>
      <c r="I279">
        <v>20638</v>
      </c>
      <c r="J279" t="s">
        <v>1051</v>
      </c>
      <c r="L279">
        <v>20713</v>
      </c>
      <c r="M279" s="1">
        <v>45686</v>
      </c>
      <c r="N279" t="s">
        <v>39</v>
      </c>
      <c r="P279" t="s">
        <v>471</v>
      </c>
      <c r="Q279" t="s">
        <v>34</v>
      </c>
      <c r="R279" t="s">
        <v>241</v>
      </c>
      <c r="S279" s="1">
        <v>45686</v>
      </c>
      <c r="T279" t="s">
        <v>24</v>
      </c>
      <c r="U279" s="1">
        <v>45200</v>
      </c>
      <c r="W279">
        <v>0</v>
      </c>
      <c r="X279">
        <v>0</v>
      </c>
      <c r="Y279">
        <v>0</v>
      </c>
      <c r="Z279">
        <v>0</v>
      </c>
      <c r="AA279">
        <v>0</v>
      </c>
      <c r="AB279">
        <v>0</v>
      </c>
      <c r="AC279">
        <v>0</v>
      </c>
      <c r="AD279">
        <v>1</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M279" t="s">
        <v>252</v>
      </c>
      <c r="BN279">
        <v>0</v>
      </c>
      <c r="BO279" t="s">
        <v>472</v>
      </c>
      <c r="BQ279" t="s">
        <v>338</v>
      </c>
      <c r="BR279" t="s">
        <v>236</v>
      </c>
      <c r="BS279">
        <v>28540</v>
      </c>
      <c r="BT279">
        <v>6</v>
      </c>
      <c r="BU279">
        <v>3</v>
      </c>
      <c r="BV279">
        <v>0</v>
      </c>
      <c r="BW279">
        <v>0</v>
      </c>
      <c r="BX279">
        <v>0</v>
      </c>
      <c r="BY279">
        <v>19</v>
      </c>
      <c r="BZ279">
        <v>0</v>
      </c>
      <c r="CA279">
        <v>0</v>
      </c>
      <c r="CB279">
        <v>0</v>
      </c>
      <c r="CC279">
        <v>0</v>
      </c>
      <c r="CD279">
        <v>0</v>
      </c>
      <c r="CE279">
        <v>25</v>
      </c>
      <c r="CF279">
        <v>0</v>
      </c>
      <c r="CI279">
        <v>0</v>
      </c>
      <c r="CJ279">
        <v>25</v>
      </c>
      <c r="CK279">
        <v>25</v>
      </c>
      <c r="CL279" s="1">
        <v>45821</v>
      </c>
      <c r="CO279" t="s">
        <v>33</v>
      </c>
      <c r="CQ279">
        <v>2</v>
      </c>
    </row>
    <row r="280" spans="1:95" hidden="1" x14ac:dyDescent="0.35">
      <c r="A280">
        <f>_xlfn.XLOOKUP(Table1[[#This Row],[HMIS Project ID]],'Quick HIC'!G:G,'Quick HIC'!D:D,"",0)</f>
        <v>0</v>
      </c>
      <c r="B280">
        <v>260</v>
      </c>
      <c r="C280" t="s">
        <v>236</v>
      </c>
      <c r="D280" t="s">
        <v>41</v>
      </c>
      <c r="E280" t="s">
        <v>333</v>
      </c>
      <c r="F280" t="s">
        <v>238</v>
      </c>
      <c r="G280">
        <v>2025</v>
      </c>
      <c r="H280" t="s">
        <v>1016</v>
      </c>
      <c r="I280">
        <v>20638</v>
      </c>
      <c r="J280" t="s">
        <v>1052</v>
      </c>
      <c r="L280">
        <v>20716</v>
      </c>
      <c r="M280" s="1">
        <v>45686</v>
      </c>
      <c r="N280" t="s">
        <v>39</v>
      </c>
      <c r="P280" t="s">
        <v>387</v>
      </c>
      <c r="Q280" t="s">
        <v>34</v>
      </c>
      <c r="R280" t="s">
        <v>241</v>
      </c>
      <c r="S280" s="1">
        <v>45686</v>
      </c>
      <c r="T280" t="s">
        <v>24</v>
      </c>
      <c r="U280" s="1">
        <v>45200</v>
      </c>
      <c r="W280">
        <v>0</v>
      </c>
      <c r="X280">
        <v>0</v>
      </c>
      <c r="Y280">
        <v>0</v>
      </c>
      <c r="Z280">
        <v>0</v>
      </c>
      <c r="AA280">
        <v>0</v>
      </c>
      <c r="AB280">
        <v>0</v>
      </c>
      <c r="AC280">
        <v>0</v>
      </c>
      <c r="AD280">
        <v>1</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M280" t="s">
        <v>252</v>
      </c>
      <c r="BN280">
        <v>0</v>
      </c>
      <c r="BO280" t="s">
        <v>1053</v>
      </c>
      <c r="BQ280" t="s">
        <v>389</v>
      </c>
      <c r="BR280" t="s">
        <v>236</v>
      </c>
      <c r="BS280">
        <v>28752</v>
      </c>
      <c r="BT280">
        <v>10</v>
      </c>
      <c r="BU280">
        <v>4</v>
      </c>
      <c r="BV280">
        <v>0</v>
      </c>
      <c r="BW280">
        <v>0</v>
      </c>
      <c r="BX280">
        <v>0</v>
      </c>
      <c r="BY280">
        <v>5</v>
      </c>
      <c r="BZ280">
        <v>0</v>
      </c>
      <c r="CA280">
        <v>0</v>
      </c>
      <c r="CB280">
        <v>0</v>
      </c>
      <c r="CC280">
        <v>0</v>
      </c>
      <c r="CD280">
        <v>0</v>
      </c>
      <c r="CE280">
        <v>15</v>
      </c>
      <c r="CF280">
        <v>0</v>
      </c>
      <c r="CI280">
        <v>0</v>
      </c>
      <c r="CJ280">
        <v>15</v>
      </c>
      <c r="CK280">
        <v>15</v>
      </c>
      <c r="CL280" s="1">
        <v>45821</v>
      </c>
      <c r="CO280" t="s">
        <v>33</v>
      </c>
      <c r="CQ280">
        <v>2</v>
      </c>
    </row>
    <row r="281" spans="1:95" hidden="1" x14ac:dyDescent="0.35">
      <c r="A281" t="str">
        <f>_xlfn.XLOOKUP(Table1[[#This Row],[HMIS Project ID]],'Quick HIC'!G:G,'Quick HIC'!D:D,"",0)</f>
        <v>Transylvania</v>
      </c>
      <c r="B281">
        <v>261</v>
      </c>
      <c r="C281" t="s">
        <v>236</v>
      </c>
      <c r="D281" t="s">
        <v>41</v>
      </c>
      <c r="E281" t="s">
        <v>333</v>
      </c>
      <c r="F281" t="s">
        <v>238</v>
      </c>
      <c r="G281">
        <v>2025</v>
      </c>
      <c r="H281" t="s">
        <v>1054</v>
      </c>
      <c r="I281">
        <v>20726</v>
      </c>
      <c r="J281" t="s">
        <v>1055</v>
      </c>
      <c r="L281">
        <v>20727</v>
      </c>
      <c r="M281" s="1">
        <v>45686</v>
      </c>
      <c r="N281" t="s">
        <v>36</v>
      </c>
      <c r="O281" t="s">
        <v>258</v>
      </c>
      <c r="P281" t="s">
        <v>633</v>
      </c>
      <c r="Q281" t="s">
        <v>33</v>
      </c>
      <c r="R281" t="s">
        <v>241</v>
      </c>
      <c r="S281" s="1">
        <v>45686</v>
      </c>
      <c r="T281" t="s">
        <v>24</v>
      </c>
      <c r="U281" s="1">
        <v>44866</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1</v>
      </c>
      <c r="BM281" t="s">
        <v>249</v>
      </c>
      <c r="BN281">
        <v>0</v>
      </c>
      <c r="BO281" t="s">
        <v>1056</v>
      </c>
      <c r="BQ281" t="s">
        <v>634</v>
      </c>
      <c r="BR281" t="s">
        <v>236</v>
      </c>
      <c r="BS281">
        <v>28712</v>
      </c>
      <c r="BT281">
        <v>0</v>
      </c>
      <c r="BU281">
        <v>0</v>
      </c>
      <c r="BV281">
        <v>0</v>
      </c>
      <c r="BW281">
        <v>0</v>
      </c>
      <c r="BX281">
        <v>0</v>
      </c>
      <c r="BY281">
        <v>0</v>
      </c>
      <c r="BZ281">
        <v>0</v>
      </c>
      <c r="CA281">
        <v>0</v>
      </c>
      <c r="CB281">
        <v>0</v>
      </c>
      <c r="CC281">
        <v>0</v>
      </c>
      <c r="CD281">
        <v>0</v>
      </c>
      <c r="CE281">
        <v>0</v>
      </c>
      <c r="CF281">
        <v>20</v>
      </c>
      <c r="CG281" s="1">
        <v>45686</v>
      </c>
      <c r="CH281" s="1">
        <v>45717</v>
      </c>
      <c r="CI281">
        <v>0</v>
      </c>
      <c r="CJ281">
        <v>4</v>
      </c>
      <c r="CK281">
        <v>20</v>
      </c>
      <c r="CL281" s="1">
        <v>45821</v>
      </c>
      <c r="CO281" t="s">
        <v>33</v>
      </c>
      <c r="CQ281">
        <v>2</v>
      </c>
    </row>
    <row r="282" spans="1:95" hidden="1" x14ac:dyDescent="0.35">
      <c r="A282" t="str">
        <f>_xlfn.XLOOKUP(Table1[[#This Row],[HMIS Project ID]],'Quick HIC'!G:G,'Quick HIC'!D:D,"",0)</f>
        <v>Caswell</v>
      </c>
      <c r="B282">
        <v>262</v>
      </c>
      <c r="C282" t="s">
        <v>236</v>
      </c>
      <c r="D282" t="s">
        <v>41</v>
      </c>
      <c r="E282" t="s">
        <v>333</v>
      </c>
      <c r="F282" t="s">
        <v>238</v>
      </c>
      <c r="G282">
        <v>2025</v>
      </c>
      <c r="H282" t="s">
        <v>1057</v>
      </c>
      <c r="I282">
        <v>6796</v>
      </c>
      <c r="J282" t="s">
        <v>1058</v>
      </c>
      <c r="L282">
        <v>20728</v>
      </c>
      <c r="M282" s="1">
        <v>45686</v>
      </c>
      <c r="N282" t="s">
        <v>36</v>
      </c>
      <c r="O282" t="s">
        <v>306</v>
      </c>
      <c r="P282" t="s">
        <v>1059</v>
      </c>
      <c r="Q282" t="s">
        <v>32</v>
      </c>
      <c r="R282" t="s">
        <v>241</v>
      </c>
      <c r="S282" s="1">
        <v>43101</v>
      </c>
      <c r="T282" t="s">
        <v>42</v>
      </c>
      <c r="U282" s="1">
        <v>43101</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1</v>
      </c>
      <c r="BL282" t="s">
        <v>1060</v>
      </c>
      <c r="BM282" t="s">
        <v>252</v>
      </c>
      <c r="BN282">
        <v>0</v>
      </c>
      <c r="BO282" t="s">
        <v>1061</v>
      </c>
      <c r="BQ282" t="s">
        <v>1062</v>
      </c>
      <c r="BR282" t="s">
        <v>236</v>
      </c>
      <c r="BS282">
        <v>27379</v>
      </c>
      <c r="BT282">
        <v>2</v>
      </c>
      <c r="BU282">
        <v>1</v>
      </c>
      <c r="BV282">
        <v>0</v>
      </c>
      <c r="BW282">
        <v>0</v>
      </c>
      <c r="BX282">
        <v>0</v>
      </c>
      <c r="BY282">
        <v>0</v>
      </c>
      <c r="BZ282">
        <v>0</v>
      </c>
      <c r="CA282">
        <v>0</v>
      </c>
      <c r="CB282">
        <v>0</v>
      </c>
      <c r="CC282">
        <v>0</v>
      </c>
      <c r="CD282">
        <v>0</v>
      </c>
      <c r="CE282">
        <v>2</v>
      </c>
      <c r="CF282">
        <v>0</v>
      </c>
      <c r="CI282">
        <v>0</v>
      </c>
      <c r="CJ282">
        <v>2</v>
      </c>
      <c r="CK282">
        <v>2</v>
      </c>
      <c r="CL282" s="1">
        <v>45821</v>
      </c>
      <c r="CO282" t="s">
        <v>33</v>
      </c>
      <c r="CQ282">
        <v>2</v>
      </c>
    </row>
    <row r="283" spans="1:95" hidden="1" x14ac:dyDescent="0.35">
      <c r="A283" t="str">
        <f>_xlfn.XLOOKUP(Table1[[#This Row],[HMIS Project ID]],'Quick HIC'!G:G,'Quick HIC'!D:D,"",0)</f>
        <v>Hyde</v>
      </c>
      <c r="B283">
        <v>263</v>
      </c>
      <c r="C283" t="s">
        <v>236</v>
      </c>
      <c r="D283" t="s">
        <v>41</v>
      </c>
      <c r="E283" t="s">
        <v>333</v>
      </c>
      <c r="F283" t="s">
        <v>238</v>
      </c>
      <c r="G283">
        <v>2025</v>
      </c>
      <c r="H283" t="s">
        <v>1063</v>
      </c>
      <c r="I283">
        <v>20731</v>
      </c>
      <c r="J283" t="s">
        <v>1064</v>
      </c>
      <c r="L283">
        <v>20732</v>
      </c>
      <c r="M283" s="1">
        <v>45686</v>
      </c>
      <c r="N283" t="s">
        <v>36</v>
      </c>
      <c r="O283" t="s">
        <v>258</v>
      </c>
      <c r="P283" t="s">
        <v>1065</v>
      </c>
      <c r="Q283" t="s">
        <v>32</v>
      </c>
      <c r="R283" t="s">
        <v>241</v>
      </c>
      <c r="S283" s="1">
        <v>45322</v>
      </c>
      <c r="T283" t="s">
        <v>42</v>
      </c>
      <c r="U283" s="1">
        <v>43101</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1</v>
      </c>
      <c r="BL283" t="s">
        <v>1066</v>
      </c>
      <c r="BM283" t="s">
        <v>249</v>
      </c>
      <c r="BN283" t="s">
        <v>260</v>
      </c>
      <c r="BO283" t="s">
        <v>1067</v>
      </c>
      <c r="BQ283" t="s">
        <v>1068</v>
      </c>
      <c r="BR283" t="s">
        <v>236</v>
      </c>
      <c r="BS283">
        <v>27824</v>
      </c>
      <c r="BT283">
        <v>2</v>
      </c>
      <c r="BU283">
        <v>1</v>
      </c>
      <c r="BV283">
        <v>0</v>
      </c>
      <c r="BW283">
        <v>0</v>
      </c>
      <c r="BX283">
        <v>0</v>
      </c>
      <c r="BY283">
        <v>5</v>
      </c>
      <c r="BZ283">
        <v>0</v>
      </c>
      <c r="CA283">
        <v>0</v>
      </c>
      <c r="CB283">
        <v>0</v>
      </c>
      <c r="CC283">
        <v>0</v>
      </c>
      <c r="CD283">
        <v>0</v>
      </c>
      <c r="CE283">
        <v>7</v>
      </c>
      <c r="CF283">
        <v>0</v>
      </c>
      <c r="CI283">
        <v>0</v>
      </c>
      <c r="CJ283">
        <v>2</v>
      </c>
      <c r="CK283">
        <v>7</v>
      </c>
      <c r="CL283" s="1">
        <v>45821</v>
      </c>
      <c r="CO283" t="s">
        <v>33</v>
      </c>
      <c r="CQ283">
        <v>2</v>
      </c>
    </row>
    <row r="284" spans="1:95" hidden="1" x14ac:dyDescent="0.35">
      <c r="A284" t="str">
        <f>_xlfn.XLOOKUP(Table1[[#This Row],[HMIS Project ID]],'Quick HIC'!G:G,'Quick HIC'!D:D,"",0)</f>
        <v>McDowell</v>
      </c>
      <c r="B284">
        <v>264</v>
      </c>
      <c r="C284" t="s">
        <v>236</v>
      </c>
      <c r="D284" t="s">
        <v>41</v>
      </c>
      <c r="E284" t="s">
        <v>333</v>
      </c>
      <c r="F284" t="s">
        <v>238</v>
      </c>
      <c r="G284">
        <v>2025</v>
      </c>
      <c r="H284" t="s">
        <v>1069</v>
      </c>
      <c r="I284">
        <v>20733</v>
      </c>
      <c r="J284" t="s">
        <v>1070</v>
      </c>
      <c r="L284">
        <v>20734</v>
      </c>
      <c r="M284" s="1">
        <v>45686</v>
      </c>
      <c r="N284" t="s">
        <v>36</v>
      </c>
      <c r="O284" t="s">
        <v>258</v>
      </c>
      <c r="P284" t="s">
        <v>387</v>
      </c>
      <c r="Q284" t="s">
        <v>32</v>
      </c>
      <c r="R284" t="s">
        <v>241</v>
      </c>
      <c r="S284" s="1">
        <v>44927</v>
      </c>
      <c r="T284" t="s">
        <v>42</v>
      </c>
      <c r="U284" s="1">
        <v>44927</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1</v>
      </c>
      <c r="BM284" t="s">
        <v>249</v>
      </c>
      <c r="BN284" t="s">
        <v>260</v>
      </c>
      <c r="BO284" t="s">
        <v>1071</v>
      </c>
      <c r="BQ284" t="s">
        <v>389</v>
      </c>
      <c r="BR284" t="s">
        <v>236</v>
      </c>
      <c r="BS284">
        <v>28752</v>
      </c>
      <c r="BT284">
        <v>8</v>
      </c>
      <c r="BU284">
        <v>2</v>
      </c>
      <c r="BV284">
        <v>0</v>
      </c>
      <c r="BW284">
        <v>0</v>
      </c>
      <c r="BX284">
        <v>0</v>
      </c>
      <c r="BY284">
        <v>6</v>
      </c>
      <c r="BZ284">
        <v>0</v>
      </c>
      <c r="CA284">
        <v>0</v>
      </c>
      <c r="CB284">
        <v>0</v>
      </c>
      <c r="CC284">
        <v>0</v>
      </c>
      <c r="CD284">
        <v>0</v>
      </c>
      <c r="CE284">
        <v>14</v>
      </c>
      <c r="CF284">
        <v>0</v>
      </c>
      <c r="CI284">
        <v>0</v>
      </c>
      <c r="CJ284">
        <v>0</v>
      </c>
      <c r="CK284">
        <v>14</v>
      </c>
      <c r="CL284" s="1">
        <v>45821</v>
      </c>
      <c r="CM284" t="s">
        <v>1072</v>
      </c>
      <c r="CO284" t="s">
        <v>33</v>
      </c>
      <c r="CQ284">
        <v>2</v>
      </c>
    </row>
    <row r="285" spans="1:95" hidden="1" x14ac:dyDescent="0.35">
      <c r="A285" t="str">
        <f>_xlfn.XLOOKUP(Table1[[#This Row],[HMIS Project ID]],'Quick HIC'!G:G,'Quick HIC'!D:D,"",0)</f>
        <v>Macon</v>
      </c>
      <c r="B285">
        <v>265</v>
      </c>
      <c r="C285" t="s">
        <v>236</v>
      </c>
      <c r="D285" t="s">
        <v>41</v>
      </c>
      <c r="E285" t="s">
        <v>333</v>
      </c>
      <c r="F285" t="s">
        <v>238</v>
      </c>
      <c r="G285">
        <v>2025</v>
      </c>
      <c r="H285" t="s">
        <v>1073</v>
      </c>
      <c r="I285">
        <v>20735</v>
      </c>
      <c r="J285" t="s">
        <v>1074</v>
      </c>
      <c r="L285">
        <v>20736</v>
      </c>
      <c r="M285" s="1">
        <v>45686</v>
      </c>
      <c r="N285" t="s">
        <v>39</v>
      </c>
      <c r="P285" t="s">
        <v>437</v>
      </c>
      <c r="Q285" t="s">
        <v>32</v>
      </c>
      <c r="R285" t="s">
        <v>241</v>
      </c>
      <c r="S285" s="1">
        <v>45686</v>
      </c>
      <c r="T285" t="s">
        <v>42</v>
      </c>
      <c r="U285" s="1">
        <v>44835</v>
      </c>
      <c r="W285">
        <v>0</v>
      </c>
      <c r="X285">
        <v>0</v>
      </c>
      <c r="Y285">
        <v>0</v>
      </c>
      <c r="Z285">
        <v>0</v>
      </c>
      <c r="AA285">
        <v>0</v>
      </c>
      <c r="AB285">
        <v>0</v>
      </c>
      <c r="AC285">
        <v>0</v>
      </c>
      <c r="AD285">
        <v>1</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M285" t="s">
        <v>252</v>
      </c>
      <c r="BN285" t="s">
        <v>260</v>
      </c>
      <c r="BO285" t="s">
        <v>616</v>
      </c>
      <c r="BQ285" t="s">
        <v>138</v>
      </c>
      <c r="BR285" t="s">
        <v>236</v>
      </c>
      <c r="BS285">
        <v>28734</v>
      </c>
      <c r="BT285">
        <v>25</v>
      </c>
      <c r="BU285">
        <v>7</v>
      </c>
      <c r="BV285">
        <v>0</v>
      </c>
      <c r="BW285">
        <v>0</v>
      </c>
      <c r="BX285">
        <v>0</v>
      </c>
      <c r="BY285">
        <v>2</v>
      </c>
      <c r="BZ285">
        <v>0</v>
      </c>
      <c r="CA285">
        <v>0</v>
      </c>
      <c r="CB285">
        <v>0</v>
      </c>
      <c r="CC285">
        <v>0</v>
      </c>
      <c r="CD285">
        <v>0</v>
      </c>
      <c r="CE285">
        <v>27</v>
      </c>
      <c r="CF285">
        <v>0</v>
      </c>
      <c r="CI285">
        <v>0</v>
      </c>
      <c r="CJ285">
        <v>27</v>
      </c>
      <c r="CK285">
        <v>27</v>
      </c>
      <c r="CL285" s="1">
        <v>45821</v>
      </c>
      <c r="CM285" t="s">
        <v>1075</v>
      </c>
      <c r="CO285" t="s">
        <v>33</v>
      </c>
      <c r="CQ285">
        <v>2</v>
      </c>
    </row>
    <row r="286" spans="1:95" hidden="1" x14ac:dyDescent="0.35">
      <c r="A286" t="str">
        <f>_xlfn.XLOOKUP(Table1[[#This Row],[HMIS Project ID]],'Quick HIC'!G:G,'Quick HIC'!D:D,"",0)</f>
        <v>Henderson</v>
      </c>
      <c r="B286">
        <v>266</v>
      </c>
      <c r="C286" t="s">
        <v>236</v>
      </c>
      <c r="D286" t="s">
        <v>41</v>
      </c>
      <c r="E286" t="s">
        <v>333</v>
      </c>
      <c r="F286" t="s">
        <v>238</v>
      </c>
      <c r="G286">
        <v>2025</v>
      </c>
      <c r="H286" t="s">
        <v>1073</v>
      </c>
      <c r="I286">
        <v>20735</v>
      </c>
      <c r="J286" t="s">
        <v>1076</v>
      </c>
      <c r="L286">
        <v>20737</v>
      </c>
      <c r="M286" s="1">
        <v>45686</v>
      </c>
      <c r="N286" t="s">
        <v>39</v>
      </c>
      <c r="P286" t="s">
        <v>580</v>
      </c>
      <c r="Q286" t="s">
        <v>32</v>
      </c>
      <c r="R286" t="s">
        <v>241</v>
      </c>
      <c r="S286" s="1">
        <v>45686</v>
      </c>
      <c r="T286" t="s">
        <v>42</v>
      </c>
      <c r="U286" s="1">
        <v>44835</v>
      </c>
      <c r="W286">
        <v>0</v>
      </c>
      <c r="X286">
        <v>0</v>
      </c>
      <c r="Y286">
        <v>0</v>
      </c>
      <c r="Z286">
        <v>0</v>
      </c>
      <c r="AA286">
        <v>0</v>
      </c>
      <c r="AB286">
        <v>0</v>
      </c>
      <c r="AC286">
        <v>0</v>
      </c>
      <c r="AD286">
        <v>1</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M286" t="s">
        <v>252</v>
      </c>
      <c r="BN286" t="s">
        <v>260</v>
      </c>
      <c r="BQ286" t="s">
        <v>138</v>
      </c>
      <c r="BR286" t="s">
        <v>236</v>
      </c>
      <c r="BS286">
        <v>28792</v>
      </c>
      <c r="BT286">
        <v>11</v>
      </c>
      <c r="BU286">
        <v>4</v>
      </c>
      <c r="BV286">
        <v>0</v>
      </c>
      <c r="BW286">
        <v>0</v>
      </c>
      <c r="BX286">
        <v>0</v>
      </c>
      <c r="BY286">
        <v>2</v>
      </c>
      <c r="BZ286">
        <v>0</v>
      </c>
      <c r="CA286">
        <v>0</v>
      </c>
      <c r="CB286">
        <v>0</v>
      </c>
      <c r="CC286">
        <v>0</v>
      </c>
      <c r="CD286">
        <v>0</v>
      </c>
      <c r="CE286">
        <v>13</v>
      </c>
      <c r="CF286">
        <v>0</v>
      </c>
      <c r="CI286">
        <v>0</v>
      </c>
      <c r="CJ286">
        <v>13</v>
      </c>
      <c r="CK286">
        <v>13</v>
      </c>
      <c r="CL286" s="1">
        <v>45821</v>
      </c>
      <c r="CM286" t="s">
        <v>1075</v>
      </c>
      <c r="CO286" t="s">
        <v>33</v>
      </c>
      <c r="CQ286">
        <v>2</v>
      </c>
    </row>
    <row r="287" spans="1:95" hidden="1" x14ac:dyDescent="0.35">
      <c r="A287" t="str">
        <f>_xlfn.XLOOKUP(Table1[[#This Row],[HMIS Project ID]],'Quick HIC'!G:G,'Quick HIC'!D:D,"",0)</f>
        <v>Davidson</v>
      </c>
      <c r="B287">
        <v>267</v>
      </c>
      <c r="C287" t="s">
        <v>236</v>
      </c>
      <c r="D287" t="s">
        <v>41</v>
      </c>
      <c r="E287" t="s">
        <v>333</v>
      </c>
      <c r="F287" t="s">
        <v>238</v>
      </c>
      <c r="G287">
        <v>2025</v>
      </c>
      <c r="H287" t="s">
        <v>1073</v>
      </c>
      <c r="I287">
        <v>20735</v>
      </c>
      <c r="J287" t="s">
        <v>1077</v>
      </c>
      <c r="L287">
        <v>20739</v>
      </c>
      <c r="M287" s="1">
        <v>45686</v>
      </c>
      <c r="N287" t="s">
        <v>39</v>
      </c>
      <c r="P287" t="s">
        <v>432</v>
      </c>
      <c r="Q287" t="s">
        <v>32</v>
      </c>
      <c r="R287" t="s">
        <v>241</v>
      </c>
      <c r="S287" s="1">
        <v>45322</v>
      </c>
      <c r="T287" t="s">
        <v>42</v>
      </c>
      <c r="U287" s="1">
        <v>44835</v>
      </c>
      <c r="W287">
        <v>0</v>
      </c>
      <c r="X287">
        <v>0</v>
      </c>
      <c r="Y287">
        <v>0</v>
      </c>
      <c r="Z287">
        <v>0</v>
      </c>
      <c r="AA287">
        <v>0</v>
      </c>
      <c r="AB287">
        <v>0</v>
      </c>
      <c r="AC287">
        <v>0</v>
      </c>
      <c r="AD287">
        <v>1</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M287" t="s">
        <v>252</v>
      </c>
      <c r="BN287" t="s">
        <v>260</v>
      </c>
      <c r="BQ287" t="s">
        <v>434</v>
      </c>
      <c r="BR287" t="s">
        <v>236</v>
      </c>
      <c r="BS287">
        <v>27295</v>
      </c>
      <c r="BT287">
        <v>7</v>
      </c>
      <c r="BU287">
        <v>3</v>
      </c>
      <c r="BV287">
        <v>0</v>
      </c>
      <c r="BW287">
        <v>0</v>
      </c>
      <c r="BX287">
        <v>0</v>
      </c>
      <c r="BY287">
        <v>1</v>
      </c>
      <c r="BZ287">
        <v>0</v>
      </c>
      <c r="CA287">
        <v>0</v>
      </c>
      <c r="CB287">
        <v>0</v>
      </c>
      <c r="CC287">
        <v>0</v>
      </c>
      <c r="CD287">
        <v>0</v>
      </c>
      <c r="CE287">
        <v>8</v>
      </c>
      <c r="CF287">
        <v>0</v>
      </c>
      <c r="CI287">
        <v>0</v>
      </c>
      <c r="CJ287">
        <v>8</v>
      </c>
      <c r="CK287">
        <v>8</v>
      </c>
      <c r="CL287" s="1">
        <v>45821</v>
      </c>
      <c r="CM287" t="s">
        <v>1075</v>
      </c>
      <c r="CO287" t="s">
        <v>33</v>
      </c>
      <c r="CQ287">
        <v>2</v>
      </c>
    </row>
    <row r="288" spans="1:95" hidden="1" x14ac:dyDescent="0.35">
      <c r="A288" t="str">
        <f>_xlfn.XLOOKUP(Table1[[#This Row],[HMIS Project ID]],'Quick HIC'!G:G,'Quick HIC'!D:D,"",0)</f>
        <v>Robeson</v>
      </c>
      <c r="B288">
        <v>268</v>
      </c>
      <c r="C288" t="s">
        <v>236</v>
      </c>
      <c r="D288" t="s">
        <v>41</v>
      </c>
      <c r="E288" t="s">
        <v>333</v>
      </c>
      <c r="F288" t="s">
        <v>238</v>
      </c>
      <c r="G288">
        <v>2025</v>
      </c>
      <c r="H288" t="s">
        <v>1073</v>
      </c>
      <c r="I288">
        <v>20735</v>
      </c>
      <c r="J288" t="s">
        <v>1078</v>
      </c>
      <c r="L288">
        <v>20740</v>
      </c>
      <c r="M288" s="1">
        <v>45686</v>
      </c>
      <c r="N288" t="s">
        <v>39</v>
      </c>
      <c r="P288" t="s">
        <v>521</v>
      </c>
      <c r="Q288" t="s">
        <v>32</v>
      </c>
      <c r="R288" t="s">
        <v>241</v>
      </c>
      <c r="S288" s="1">
        <v>45686</v>
      </c>
      <c r="T288" t="s">
        <v>42</v>
      </c>
      <c r="U288" s="1">
        <v>44835</v>
      </c>
      <c r="W288">
        <v>0</v>
      </c>
      <c r="X288">
        <v>0</v>
      </c>
      <c r="Y288">
        <v>0</v>
      </c>
      <c r="Z288">
        <v>0</v>
      </c>
      <c r="AA288">
        <v>0</v>
      </c>
      <c r="AB288">
        <v>0</v>
      </c>
      <c r="AC288">
        <v>0</v>
      </c>
      <c r="AD288">
        <v>1</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M288" t="s">
        <v>252</v>
      </c>
      <c r="BN288" t="s">
        <v>260</v>
      </c>
      <c r="BQ288" t="s">
        <v>522</v>
      </c>
      <c r="BR288" t="s">
        <v>236</v>
      </c>
      <c r="BS288">
        <v>28358</v>
      </c>
      <c r="BT288">
        <v>39</v>
      </c>
      <c r="BU288">
        <v>10</v>
      </c>
      <c r="BV288">
        <v>0</v>
      </c>
      <c r="BW288">
        <v>0</v>
      </c>
      <c r="BX288">
        <v>0</v>
      </c>
      <c r="BY288">
        <v>0</v>
      </c>
      <c r="BZ288">
        <v>0</v>
      </c>
      <c r="CA288">
        <v>0</v>
      </c>
      <c r="CB288">
        <v>0</v>
      </c>
      <c r="CC288">
        <v>0</v>
      </c>
      <c r="CD288">
        <v>0</v>
      </c>
      <c r="CE288">
        <v>39</v>
      </c>
      <c r="CF288">
        <v>0</v>
      </c>
      <c r="CI288">
        <v>0</v>
      </c>
      <c r="CJ288">
        <v>39</v>
      </c>
      <c r="CK288">
        <v>39</v>
      </c>
      <c r="CL288" s="1">
        <v>45821</v>
      </c>
      <c r="CO288" t="s">
        <v>33</v>
      </c>
      <c r="CQ288">
        <v>2</v>
      </c>
    </row>
    <row r="289" spans="1:95" hidden="1" x14ac:dyDescent="0.35">
      <c r="A289" t="str">
        <f>_xlfn.XLOOKUP(Table1[[#This Row],[HMIS Project ID]],'Quick HIC'!G:G,'Quick HIC'!D:D,"",0)</f>
        <v>Pitt</v>
      </c>
      <c r="B289">
        <v>269</v>
      </c>
      <c r="C289" t="s">
        <v>236</v>
      </c>
      <c r="D289" t="s">
        <v>41</v>
      </c>
      <c r="E289" t="s">
        <v>333</v>
      </c>
      <c r="F289" t="s">
        <v>238</v>
      </c>
      <c r="G289">
        <v>2025</v>
      </c>
      <c r="H289" t="s">
        <v>1073</v>
      </c>
      <c r="I289">
        <v>20735</v>
      </c>
      <c r="J289" t="s">
        <v>1079</v>
      </c>
      <c r="L289">
        <v>20742</v>
      </c>
      <c r="M289" s="1">
        <v>45686</v>
      </c>
      <c r="N289" t="s">
        <v>39</v>
      </c>
      <c r="P289" t="s">
        <v>475</v>
      </c>
      <c r="Q289" t="s">
        <v>32</v>
      </c>
      <c r="R289" t="s">
        <v>241</v>
      </c>
      <c r="S289" s="1">
        <v>45686</v>
      </c>
      <c r="T289" t="s">
        <v>42</v>
      </c>
      <c r="U289" s="1">
        <v>44835</v>
      </c>
      <c r="W289">
        <v>0</v>
      </c>
      <c r="X289">
        <v>0</v>
      </c>
      <c r="Y289">
        <v>0</v>
      </c>
      <c r="Z289">
        <v>0</v>
      </c>
      <c r="AA289">
        <v>0</v>
      </c>
      <c r="AB289">
        <v>0</v>
      </c>
      <c r="AC289">
        <v>0</v>
      </c>
      <c r="AD289">
        <v>1</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M289" t="s">
        <v>252</v>
      </c>
      <c r="BN289" t="s">
        <v>260</v>
      </c>
      <c r="BO289" t="s">
        <v>1080</v>
      </c>
      <c r="BQ289" t="s">
        <v>338</v>
      </c>
      <c r="BR289" t="s">
        <v>236</v>
      </c>
      <c r="BS289">
        <v>27834</v>
      </c>
      <c r="BT289">
        <v>7</v>
      </c>
      <c r="BU289">
        <v>3</v>
      </c>
      <c r="BV289">
        <v>0</v>
      </c>
      <c r="BW289">
        <v>0</v>
      </c>
      <c r="BX289">
        <v>0</v>
      </c>
      <c r="BY289">
        <v>2</v>
      </c>
      <c r="BZ289">
        <v>0</v>
      </c>
      <c r="CA289">
        <v>0</v>
      </c>
      <c r="CB289">
        <v>0</v>
      </c>
      <c r="CC289">
        <v>0</v>
      </c>
      <c r="CD289">
        <v>0</v>
      </c>
      <c r="CE289">
        <v>9</v>
      </c>
      <c r="CF289">
        <v>0</v>
      </c>
      <c r="CI289">
        <v>0</v>
      </c>
      <c r="CJ289">
        <v>9</v>
      </c>
      <c r="CK289">
        <v>9</v>
      </c>
      <c r="CL289" s="1">
        <v>45821</v>
      </c>
      <c r="CM289" t="s">
        <v>1075</v>
      </c>
      <c r="CO289" t="s">
        <v>33</v>
      </c>
      <c r="CQ289">
        <v>2</v>
      </c>
    </row>
    <row r="290" spans="1:95" hidden="1" x14ac:dyDescent="0.35">
      <c r="A290" t="str">
        <f>_xlfn.XLOOKUP(Table1[[#This Row],[HMIS Project ID]],'Quick HIC'!G:G,'Quick HIC'!D:D,"",0)</f>
        <v>Duplin</v>
      </c>
      <c r="B290">
        <v>270</v>
      </c>
      <c r="C290" t="s">
        <v>236</v>
      </c>
      <c r="D290" t="s">
        <v>41</v>
      </c>
      <c r="E290" t="s">
        <v>333</v>
      </c>
      <c r="F290" t="s">
        <v>238</v>
      </c>
      <c r="G290">
        <v>2025</v>
      </c>
      <c r="H290" t="s">
        <v>1073</v>
      </c>
      <c r="I290">
        <v>20735</v>
      </c>
      <c r="J290" t="s">
        <v>1081</v>
      </c>
      <c r="L290">
        <v>20744</v>
      </c>
      <c r="M290" s="1">
        <v>45686</v>
      </c>
      <c r="N290" t="s">
        <v>39</v>
      </c>
      <c r="P290" t="s">
        <v>1082</v>
      </c>
      <c r="Q290" t="s">
        <v>32</v>
      </c>
      <c r="R290" t="s">
        <v>241</v>
      </c>
      <c r="S290" s="1">
        <v>45686</v>
      </c>
      <c r="T290" t="s">
        <v>42</v>
      </c>
      <c r="U290" s="1">
        <v>44835</v>
      </c>
      <c r="W290">
        <v>0</v>
      </c>
      <c r="X290">
        <v>0</v>
      </c>
      <c r="Y290">
        <v>0</v>
      </c>
      <c r="Z290">
        <v>0</v>
      </c>
      <c r="AA290">
        <v>0</v>
      </c>
      <c r="AB290">
        <v>0</v>
      </c>
      <c r="AC290">
        <v>0</v>
      </c>
      <c r="AD290">
        <v>1</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M290" t="s">
        <v>252</v>
      </c>
      <c r="BN290" t="s">
        <v>260</v>
      </c>
      <c r="BO290" t="s">
        <v>1080</v>
      </c>
      <c r="BQ290" t="s">
        <v>1083</v>
      </c>
      <c r="BR290" t="s">
        <v>236</v>
      </c>
      <c r="BS290">
        <v>28466</v>
      </c>
      <c r="BT290">
        <v>19</v>
      </c>
      <c r="BU290">
        <v>6</v>
      </c>
      <c r="BV290">
        <v>0</v>
      </c>
      <c r="BW290">
        <v>0</v>
      </c>
      <c r="BX290">
        <v>0</v>
      </c>
      <c r="BY290">
        <v>2</v>
      </c>
      <c r="BZ290">
        <v>0</v>
      </c>
      <c r="CA290">
        <v>0</v>
      </c>
      <c r="CB290">
        <v>0</v>
      </c>
      <c r="CC290">
        <v>0</v>
      </c>
      <c r="CD290">
        <v>0</v>
      </c>
      <c r="CE290">
        <v>21</v>
      </c>
      <c r="CF290">
        <v>0</v>
      </c>
      <c r="CI290">
        <v>0</v>
      </c>
      <c r="CJ290">
        <v>21</v>
      </c>
      <c r="CK290">
        <v>21</v>
      </c>
      <c r="CL290" s="1">
        <v>45821</v>
      </c>
      <c r="CM290" t="s">
        <v>1075</v>
      </c>
      <c r="CO290" t="s">
        <v>33</v>
      </c>
      <c r="CQ290">
        <v>2</v>
      </c>
    </row>
    <row r="291" spans="1:95" hidden="1" x14ac:dyDescent="0.35">
      <c r="A291">
        <f>_xlfn.XLOOKUP(Table1[[#This Row],[HMIS Project ID]],'Quick HIC'!G:G,'Quick HIC'!D:D,"",0)</f>
        <v>0</v>
      </c>
      <c r="B291">
        <v>271</v>
      </c>
      <c r="C291" t="s">
        <v>236</v>
      </c>
      <c r="D291" t="s">
        <v>41</v>
      </c>
      <c r="E291" t="s">
        <v>333</v>
      </c>
      <c r="F291" t="s">
        <v>238</v>
      </c>
      <c r="G291">
        <v>2025</v>
      </c>
      <c r="H291" t="s">
        <v>392</v>
      </c>
      <c r="I291">
        <v>339</v>
      </c>
      <c r="J291" t="s">
        <v>1084</v>
      </c>
      <c r="L291">
        <v>20747</v>
      </c>
      <c r="M291" s="1">
        <v>45686</v>
      </c>
      <c r="N291" t="s">
        <v>38</v>
      </c>
      <c r="P291" t="s">
        <v>394</v>
      </c>
      <c r="Q291" t="s">
        <v>34</v>
      </c>
      <c r="R291" t="s">
        <v>241</v>
      </c>
      <c r="S291" s="1">
        <v>45686</v>
      </c>
      <c r="T291" t="s">
        <v>24</v>
      </c>
      <c r="U291" s="1">
        <v>45231</v>
      </c>
      <c r="W291">
        <v>0</v>
      </c>
      <c r="X291">
        <v>0</v>
      </c>
      <c r="Y291">
        <v>0</v>
      </c>
      <c r="Z291">
        <v>0</v>
      </c>
      <c r="AA291">
        <v>0</v>
      </c>
      <c r="AB291">
        <v>0</v>
      </c>
      <c r="AC291">
        <v>1</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M291" t="s">
        <v>252</v>
      </c>
      <c r="BN291">
        <v>0</v>
      </c>
      <c r="BO291" t="s">
        <v>717</v>
      </c>
      <c r="BQ291" t="s">
        <v>396</v>
      </c>
      <c r="BR291" t="s">
        <v>236</v>
      </c>
      <c r="BS291">
        <v>28677</v>
      </c>
      <c r="BT291">
        <v>0</v>
      </c>
      <c r="BU291">
        <v>0</v>
      </c>
      <c r="BV291">
        <v>0</v>
      </c>
      <c r="BW291">
        <v>0</v>
      </c>
      <c r="BX291">
        <v>0</v>
      </c>
      <c r="BY291">
        <v>6</v>
      </c>
      <c r="BZ291">
        <v>0</v>
      </c>
      <c r="CA291">
        <v>0</v>
      </c>
      <c r="CB291">
        <v>6</v>
      </c>
      <c r="CC291">
        <v>0</v>
      </c>
      <c r="CD291">
        <v>0</v>
      </c>
      <c r="CE291">
        <v>6</v>
      </c>
      <c r="CF291">
        <v>0</v>
      </c>
      <c r="CI291">
        <v>0</v>
      </c>
      <c r="CJ291">
        <v>6</v>
      </c>
      <c r="CK291">
        <v>6</v>
      </c>
      <c r="CL291" s="1">
        <v>45821</v>
      </c>
      <c r="CO291" t="s">
        <v>33</v>
      </c>
      <c r="CQ291">
        <v>2</v>
      </c>
    </row>
    <row r="292" spans="1:95" hidden="1" x14ac:dyDescent="0.35">
      <c r="A292">
        <f>_xlfn.XLOOKUP(Table1[[#This Row],[HMIS Project ID]],'Quick HIC'!G:G,'Quick HIC'!D:D,"",0)</f>
        <v>0</v>
      </c>
      <c r="B292">
        <v>272</v>
      </c>
      <c r="C292" t="s">
        <v>236</v>
      </c>
      <c r="D292" t="s">
        <v>41</v>
      </c>
      <c r="E292" t="s">
        <v>333</v>
      </c>
      <c r="F292" t="s">
        <v>238</v>
      </c>
      <c r="G292">
        <v>2025</v>
      </c>
      <c r="H292" t="s">
        <v>670</v>
      </c>
      <c r="I292">
        <v>1786</v>
      </c>
      <c r="J292" t="s">
        <v>1085</v>
      </c>
      <c r="L292">
        <v>20756</v>
      </c>
      <c r="M292" s="1">
        <v>45686</v>
      </c>
      <c r="N292" t="s">
        <v>39</v>
      </c>
      <c r="P292" t="s">
        <v>475</v>
      </c>
      <c r="Q292" t="s">
        <v>34</v>
      </c>
      <c r="R292" t="s">
        <v>241</v>
      </c>
      <c r="S292" s="1">
        <v>45686</v>
      </c>
      <c r="T292" t="s">
        <v>24</v>
      </c>
      <c r="U292" s="1">
        <v>45292</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1</v>
      </c>
      <c r="BL292" t="s">
        <v>1086</v>
      </c>
      <c r="BM292" t="s">
        <v>252</v>
      </c>
      <c r="BN292">
        <v>0</v>
      </c>
      <c r="BO292" t="s">
        <v>673</v>
      </c>
      <c r="BQ292" t="s">
        <v>338</v>
      </c>
      <c r="BR292" t="s">
        <v>236</v>
      </c>
      <c r="BS292">
        <v>27834</v>
      </c>
      <c r="BT292">
        <v>2</v>
      </c>
      <c r="BU292">
        <v>1</v>
      </c>
      <c r="BV292">
        <v>0</v>
      </c>
      <c r="BW292">
        <v>0</v>
      </c>
      <c r="BX292">
        <v>0</v>
      </c>
      <c r="BY292">
        <v>0</v>
      </c>
      <c r="BZ292">
        <v>0</v>
      </c>
      <c r="CA292">
        <v>0</v>
      </c>
      <c r="CB292">
        <v>0</v>
      </c>
      <c r="CC292">
        <v>0</v>
      </c>
      <c r="CD292">
        <v>0</v>
      </c>
      <c r="CE292">
        <v>2</v>
      </c>
      <c r="CF292">
        <v>0</v>
      </c>
      <c r="CI292">
        <v>0</v>
      </c>
      <c r="CJ292">
        <v>2</v>
      </c>
      <c r="CK292">
        <v>2</v>
      </c>
      <c r="CL292" s="1">
        <v>45821</v>
      </c>
      <c r="CO292" t="s">
        <v>33</v>
      </c>
      <c r="CQ292">
        <v>2</v>
      </c>
    </row>
    <row r="293" spans="1:95" hidden="1" x14ac:dyDescent="0.35">
      <c r="A293">
        <f>_xlfn.XLOOKUP(Table1[[#This Row],[HMIS Project ID]],'Quick HIC'!G:G,'Quick HIC'!D:D,"",0)</f>
        <v>0</v>
      </c>
      <c r="B293">
        <v>273</v>
      </c>
      <c r="C293" t="s">
        <v>236</v>
      </c>
      <c r="D293" t="s">
        <v>41</v>
      </c>
      <c r="E293" t="s">
        <v>333</v>
      </c>
      <c r="F293" t="s">
        <v>238</v>
      </c>
      <c r="G293">
        <v>2025</v>
      </c>
      <c r="H293" t="s">
        <v>352</v>
      </c>
      <c r="I293">
        <v>1045</v>
      </c>
      <c r="J293" t="s">
        <v>1087</v>
      </c>
      <c r="L293">
        <v>20765</v>
      </c>
      <c r="M293" s="1">
        <v>45686</v>
      </c>
      <c r="N293" t="s">
        <v>39</v>
      </c>
      <c r="P293" t="s">
        <v>383</v>
      </c>
      <c r="Q293" t="s">
        <v>34</v>
      </c>
      <c r="R293" t="s">
        <v>241</v>
      </c>
      <c r="S293" s="1">
        <v>45292</v>
      </c>
      <c r="T293" t="s">
        <v>24</v>
      </c>
      <c r="U293" s="1">
        <v>45292</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1</v>
      </c>
      <c r="BL293" t="s">
        <v>1088</v>
      </c>
      <c r="BM293" t="s">
        <v>252</v>
      </c>
      <c r="BN293">
        <v>0</v>
      </c>
      <c r="BO293" t="s">
        <v>1089</v>
      </c>
      <c r="BQ293" t="s">
        <v>356</v>
      </c>
      <c r="BR293" t="s">
        <v>236</v>
      </c>
      <c r="BS293">
        <v>28144</v>
      </c>
      <c r="BT293">
        <v>0</v>
      </c>
      <c r="BU293">
        <v>0</v>
      </c>
      <c r="BV293">
        <v>0</v>
      </c>
      <c r="BW293">
        <v>0</v>
      </c>
      <c r="BX293">
        <v>0</v>
      </c>
      <c r="BY293">
        <v>0</v>
      </c>
      <c r="BZ293">
        <v>0</v>
      </c>
      <c r="CA293">
        <v>0</v>
      </c>
      <c r="CB293">
        <v>0</v>
      </c>
      <c r="CC293">
        <v>0</v>
      </c>
      <c r="CD293">
        <v>0</v>
      </c>
      <c r="CE293">
        <v>0</v>
      </c>
      <c r="CF293">
        <v>0</v>
      </c>
      <c r="CI293">
        <v>0</v>
      </c>
      <c r="CJ293">
        <v>0</v>
      </c>
      <c r="CK293">
        <v>0</v>
      </c>
      <c r="CL293" s="1">
        <v>45821</v>
      </c>
      <c r="CO293" t="s">
        <v>33</v>
      </c>
      <c r="CQ293">
        <v>2</v>
      </c>
    </row>
    <row r="294" spans="1:95" hidden="1" x14ac:dyDescent="0.35">
      <c r="A294">
        <f>_xlfn.XLOOKUP(Table1[[#This Row],[HMIS Project ID]],'Quick HIC'!G:G,'Quick HIC'!D:D,"",0)</f>
        <v>0</v>
      </c>
      <c r="B294">
        <v>274</v>
      </c>
      <c r="C294" t="s">
        <v>236</v>
      </c>
      <c r="D294" t="s">
        <v>41</v>
      </c>
      <c r="E294" t="s">
        <v>333</v>
      </c>
      <c r="F294" t="s">
        <v>238</v>
      </c>
      <c r="G294">
        <v>2025</v>
      </c>
      <c r="H294" t="s">
        <v>368</v>
      </c>
      <c r="I294">
        <v>1288</v>
      </c>
      <c r="J294" t="s">
        <v>1090</v>
      </c>
      <c r="L294">
        <v>20766</v>
      </c>
      <c r="M294" s="1">
        <v>45686</v>
      </c>
      <c r="N294" t="s">
        <v>39</v>
      </c>
      <c r="P294" t="s">
        <v>370</v>
      </c>
      <c r="Q294" t="s">
        <v>34</v>
      </c>
      <c r="R294" t="s">
        <v>241</v>
      </c>
      <c r="S294" s="1">
        <v>45686</v>
      </c>
      <c r="T294" t="s">
        <v>24</v>
      </c>
      <c r="U294" s="1">
        <v>45306</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1</v>
      </c>
      <c r="BL294" t="s">
        <v>1091</v>
      </c>
      <c r="BM294" t="s">
        <v>252</v>
      </c>
      <c r="BN294">
        <v>0</v>
      </c>
      <c r="BO294" t="s">
        <v>371</v>
      </c>
      <c r="BQ294" t="s">
        <v>372</v>
      </c>
      <c r="BR294" t="s">
        <v>236</v>
      </c>
      <c r="BS294">
        <v>28112</v>
      </c>
      <c r="BT294">
        <v>17</v>
      </c>
      <c r="BU294">
        <v>3</v>
      </c>
      <c r="BV294">
        <v>0</v>
      </c>
      <c r="BW294">
        <v>0</v>
      </c>
      <c r="BX294">
        <v>0</v>
      </c>
      <c r="BY294">
        <v>7</v>
      </c>
      <c r="BZ294">
        <v>0</v>
      </c>
      <c r="CA294">
        <v>0</v>
      </c>
      <c r="CB294">
        <v>0</v>
      </c>
      <c r="CC294">
        <v>0</v>
      </c>
      <c r="CD294">
        <v>0</v>
      </c>
      <c r="CE294">
        <v>24</v>
      </c>
      <c r="CF294">
        <v>0</v>
      </c>
      <c r="CI294">
        <v>0</v>
      </c>
      <c r="CJ294">
        <v>24</v>
      </c>
      <c r="CK294">
        <v>24</v>
      </c>
      <c r="CL294" s="1">
        <v>45821</v>
      </c>
      <c r="CM294" t="s">
        <v>1092</v>
      </c>
      <c r="CO294" t="s">
        <v>33</v>
      </c>
      <c r="CQ294">
        <v>2</v>
      </c>
    </row>
    <row r="295" spans="1:95" hidden="1" x14ac:dyDescent="0.35">
      <c r="A295">
        <f>_xlfn.XLOOKUP(Table1[[#This Row],[HMIS Project ID]],'Quick HIC'!G:G,'Quick HIC'!D:D,"",0)</f>
        <v>0</v>
      </c>
      <c r="B295">
        <v>275</v>
      </c>
      <c r="C295" t="s">
        <v>236</v>
      </c>
      <c r="D295" t="s">
        <v>41</v>
      </c>
      <c r="E295" t="s">
        <v>333</v>
      </c>
      <c r="F295" t="s">
        <v>238</v>
      </c>
      <c r="G295">
        <v>2025</v>
      </c>
      <c r="H295" t="s">
        <v>836</v>
      </c>
      <c r="I295">
        <v>20012</v>
      </c>
      <c r="J295" t="s">
        <v>1093</v>
      </c>
      <c r="L295">
        <v>20768</v>
      </c>
      <c r="M295" s="1">
        <v>45686</v>
      </c>
      <c r="N295" t="s">
        <v>39</v>
      </c>
      <c r="P295" t="s">
        <v>838</v>
      </c>
      <c r="Q295" t="s">
        <v>34</v>
      </c>
      <c r="R295" t="s">
        <v>241</v>
      </c>
      <c r="S295" s="1">
        <v>45686</v>
      </c>
      <c r="T295" t="s">
        <v>24</v>
      </c>
      <c r="U295" s="1">
        <v>45292</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1</v>
      </c>
      <c r="BM295" t="s">
        <v>252</v>
      </c>
      <c r="BN295">
        <v>0</v>
      </c>
      <c r="BO295" t="s">
        <v>839</v>
      </c>
      <c r="BQ295" t="s">
        <v>840</v>
      </c>
      <c r="BR295" t="s">
        <v>236</v>
      </c>
      <c r="BS295">
        <v>28779</v>
      </c>
      <c r="BT295">
        <v>0</v>
      </c>
      <c r="BU295">
        <v>0</v>
      </c>
      <c r="BV295">
        <v>0</v>
      </c>
      <c r="BW295">
        <v>0</v>
      </c>
      <c r="BX295">
        <v>0</v>
      </c>
      <c r="BY295">
        <v>0</v>
      </c>
      <c r="BZ295">
        <v>0</v>
      </c>
      <c r="CA295">
        <v>0</v>
      </c>
      <c r="CB295">
        <v>0</v>
      </c>
      <c r="CC295">
        <v>0</v>
      </c>
      <c r="CD295">
        <v>0</v>
      </c>
      <c r="CE295">
        <v>0</v>
      </c>
      <c r="CF295">
        <v>0</v>
      </c>
      <c r="CI295">
        <v>0</v>
      </c>
      <c r="CJ295">
        <v>0</v>
      </c>
      <c r="CK295">
        <v>0</v>
      </c>
      <c r="CL295" s="1">
        <v>45821</v>
      </c>
      <c r="CO295" t="s">
        <v>33</v>
      </c>
      <c r="CQ295">
        <v>2</v>
      </c>
    </row>
    <row r="296" spans="1:95" hidden="1" x14ac:dyDescent="0.35">
      <c r="A296">
        <f>_xlfn.XLOOKUP(Table1[[#This Row],[HMIS Project ID]],'Quick HIC'!G:G,'Quick HIC'!D:D,"",0)</f>
        <v>0</v>
      </c>
      <c r="B296">
        <v>276</v>
      </c>
      <c r="C296" t="s">
        <v>236</v>
      </c>
      <c r="D296" t="s">
        <v>41</v>
      </c>
      <c r="E296" t="s">
        <v>333</v>
      </c>
      <c r="F296" t="s">
        <v>238</v>
      </c>
      <c r="G296">
        <v>2025</v>
      </c>
      <c r="H296" t="s">
        <v>427</v>
      </c>
      <c r="I296">
        <v>539</v>
      </c>
      <c r="J296" t="s">
        <v>1094</v>
      </c>
      <c r="L296">
        <v>20772</v>
      </c>
      <c r="M296" s="1">
        <v>45686</v>
      </c>
      <c r="N296" t="s">
        <v>39</v>
      </c>
      <c r="P296" t="s">
        <v>341</v>
      </c>
      <c r="Q296" t="s">
        <v>34</v>
      </c>
      <c r="R296" t="s">
        <v>241</v>
      </c>
      <c r="S296" s="1">
        <v>45686</v>
      </c>
      <c r="T296" t="s">
        <v>24</v>
      </c>
      <c r="U296" s="1">
        <v>45309</v>
      </c>
      <c r="W296">
        <v>0</v>
      </c>
      <c r="X296">
        <v>1</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M296" t="s">
        <v>252</v>
      </c>
      <c r="BN296">
        <v>0</v>
      </c>
      <c r="BO296" t="s">
        <v>429</v>
      </c>
      <c r="BQ296" t="s">
        <v>113</v>
      </c>
      <c r="BR296" t="s">
        <v>236</v>
      </c>
      <c r="BS296">
        <v>27893</v>
      </c>
      <c r="BT296">
        <v>5</v>
      </c>
      <c r="BU296">
        <v>1</v>
      </c>
      <c r="BV296">
        <v>0</v>
      </c>
      <c r="BW296">
        <v>0</v>
      </c>
      <c r="BX296">
        <v>0</v>
      </c>
      <c r="BY296">
        <v>1</v>
      </c>
      <c r="BZ296">
        <v>0</v>
      </c>
      <c r="CA296">
        <v>0</v>
      </c>
      <c r="CB296">
        <v>0</v>
      </c>
      <c r="CC296">
        <v>0</v>
      </c>
      <c r="CD296">
        <v>0</v>
      </c>
      <c r="CE296">
        <v>6</v>
      </c>
      <c r="CF296">
        <v>0</v>
      </c>
      <c r="CI296">
        <v>0</v>
      </c>
      <c r="CJ296">
        <v>6</v>
      </c>
      <c r="CK296">
        <v>6</v>
      </c>
      <c r="CL296" s="1">
        <v>45821</v>
      </c>
      <c r="CO296" t="s">
        <v>33</v>
      </c>
      <c r="CQ296">
        <v>2</v>
      </c>
    </row>
    <row r="297" spans="1:95" hidden="1" x14ac:dyDescent="0.35">
      <c r="A297">
        <f>_xlfn.XLOOKUP(Table1[[#This Row],[HMIS Project ID]],'Quick HIC'!G:G,'Quick HIC'!D:D,"",0)</f>
        <v>0</v>
      </c>
      <c r="B297">
        <v>277</v>
      </c>
      <c r="C297" t="s">
        <v>236</v>
      </c>
      <c r="D297" t="s">
        <v>41</v>
      </c>
      <c r="E297" t="s">
        <v>333</v>
      </c>
      <c r="F297" t="s">
        <v>238</v>
      </c>
      <c r="G297">
        <v>2025</v>
      </c>
      <c r="H297" t="s">
        <v>1095</v>
      </c>
      <c r="I297">
        <v>20328</v>
      </c>
      <c r="J297" t="s">
        <v>1096</v>
      </c>
      <c r="L297">
        <v>20774</v>
      </c>
      <c r="M297" s="1">
        <v>45686</v>
      </c>
      <c r="N297" t="s">
        <v>39</v>
      </c>
      <c r="P297" t="s">
        <v>508</v>
      </c>
      <c r="Q297" t="s">
        <v>34</v>
      </c>
      <c r="R297" t="s">
        <v>241</v>
      </c>
      <c r="S297" s="1">
        <v>45686</v>
      </c>
      <c r="T297" t="s">
        <v>24</v>
      </c>
      <c r="U297" s="1">
        <v>45292</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1</v>
      </c>
      <c r="BL297" t="s">
        <v>1097</v>
      </c>
      <c r="BM297" t="s">
        <v>252</v>
      </c>
      <c r="BN297">
        <v>0</v>
      </c>
      <c r="BO297" t="s">
        <v>1098</v>
      </c>
      <c r="BQ297" t="s">
        <v>361</v>
      </c>
      <c r="BR297" t="s">
        <v>236</v>
      </c>
      <c r="BS297">
        <v>27886</v>
      </c>
      <c r="BT297">
        <v>18</v>
      </c>
      <c r="BU297">
        <v>5</v>
      </c>
      <c r="BV297">
        <v>0</v>
      </c>
      <c r="BW297">
        <v>0</v>
      </c>
      <c r="BX297">
        <v>0</v>
      </c>
      <c r="BY297">
        <v>0</v>
      </c>
      <c r="BZ297">
        <v>0</v>
      </c>
      <c r="CA297">
        <v>0</v>
      </c>
      <c r="CB297">
        <v>0</v>
      </c>
      <c r="CC297">
        <v>0</v>
      </c>
      <c r="CD297">
        <v>0</v>
      </c>
      <c r="CE297">
        <v>18</v>
      </c>
      <c r="CF297">
        <v>0</v>
      </c>
      <c r="CI297">
        <v>0</v>
      </c>
      <c r="CJ297">
        <v>18</v>
      </c>
      <c r="CK297">
        <v>18</v>
      </c>
      <c r="CL297" s="1">
        <v>45821</v>
      </c>
      <c r="CO297" t="s">
        <v>33</v>
      </c>
      <c r="CQ297">
        <v>2</v>
      </c>
    </row>
    <row r="298" spans="1:95" hidden="1" x14ac:dyDescent="0.35">
      <c r="A298">
        <f>_xlfn.XLOOKUP(Table1[[#This Row],[HMIS Project ID]],'Quick HIC'!G:G,'Quick HIC'!D:D,"",0)</f>
        <v>0</v>
      </c>
      <c r="B298">
        <v>278</v>
      </c>
      <c r="C298" t="s">
        <v>236</v>
      </c>
      <c r="D298" t="s">
        <v>41</v>
      </c>
      <c r="E298" t="s">
        <v>333</v>
      </c>
      <c r="F298" t="s">
        <v>238</v>
      </c>
      <c r="G298">
        <v>2025</v>
      </c>
      <c r="H298" t="s">
        <v>866</v>
      </c>
      <c r="I298">
        <v>20148</v>
      </c>
      <c r="J298" t="s">
        <v>1099</v>
      </c>
      <c r="L298">
        <v>20775</v>
      </c>
      <c r="M298" s="1">
        <v>45686</v>
      </c>
      <c r="N298" t="s">
        <v>39</v>
      </c>
      <c r="P298" t="s">
        <v>868</v>
      </c>
      <c r="Q298" t="s">
        <v>34</v>
      </c>
      <c r="R298" t="s">
        <v>241</v>
      </c>
      <c r="S298" s="1">
        <v>45686</v>
      </c>
      <c r="T298" t="s">
        <v>24</v>
      </c>
      <c r="U298" s="1">
        <v>45292</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1</v>
      </c>
      <c r="BL298" t="s">
        <v>1100</v>
      </c>
      <c r="BM298" t="s">
        <v>252</v>
      </c>
      <c r="BN298">
        <v>0</v>
      </c>
      <c r="BO298" t="s">
        <v>869</v>
      </c>
      <c r="BQ298" t="s">
        <v>565</v>
      </c>
      <c r="BR298" t="s">
        <v>236</v>
      </c>
      <c r="BS298">
        <v>28501</v>
      </c>
      <c r="BT298">
        <v>0</v>
      </c>
      <c r="BU298">
        <v>0</v>
      </c>
      <c r="BV298">
        <v>0</v>
      </c>
      <c r="BW298">
        <v>0</v>
      </c>
      <c r="BX298">
        <v>0</v>
      </c>
      <c r="BY298">
        <v>1</v>
      </c>
      <c r="BZ298">
        <v>0</v>
      </c>
      <c r="CA298">
        <v>0</v>
      </c>
      <c r="CB298">
        <v>0</v>
      </c>
      <c r="CC298">
        <v>0</v>
      </c>
      <c r="CD298">
        <v>0</v>
      </c>
      <c r="CE298">
        <v>1</v>
      </c>
      <c r="CF298">
        <v>0</v>
      </c>
      <c r="CI298">
        <v>0</v>
      </c>
      <c r="CJ298">
        <v>1</v>
      </c>
      <c r="CK298">
        <v>1</v>
      </c>
      <c r="CL298" s="1">
        <v>45821</v>
      </c>
      <c r="CO298" t="s">
        <v>33</v>
      </c>
      <c r="CQ298">
        <v>2</v>
      </c>
    </row>
    <row r="299" spans="1:95" hidden="1" x14ac:dyDescent="0.35">
      <c r="A299">
        <f>_xlfn.XLOOKUP(Table1[[#This Row],[HMIS Project ID]],'Quick HIC'!G:G,'Quick HIC'!D:D,"",0)</f>
        <v>0</v>
      </c>
      <c r="B299">
        <v>279</v>
      </c>
      <c r="C299" t="s">
        <v>236</v>
      </c>
      <c r="D299" t="s">
        <v>41</v>
      </c>
      <c r="E299" t="s">
        <v>333</v>
      </c>
      <c r="F299" t="s">
        <v>238</v>
      </c>
      <c r="G299">
        <v>2025</v>
      </c>
      <c r="H299" t="s">
        <v>392</v>
      </c>
      <c r="I299">
        <v>339</v>
      </c>
      <c r="J299" t="s">
        <v>1101</v>
      </c>
      <c r="L299">
        <v>20781</v>
      </c>
      <c r="M299" s="1">
        <v>45686</v>
      </c>
      <c r="N299" t="s">
        <v>39</v>
      </c>
      <c r="P299" t="s">
        <v>394</v>
      </c>
      <c r="Q299" t="s">
        <v>34</v>
      </c>
      <c r="R299" t="s">
        <v>241</v>
      </c>
      <c r="S299" s="1">
        <v>45686</v>
      </c>
      <c r="T299" t="s">
        <v>24</v>
      </c>
      <c r="U299" s="1">
        <v>45323</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1</v>
      </c>
      <c r="BL299" t="s">
        <v>1100</v>
      </c>
      <c r="BM299" t="s">
        <v>252</v>
      </c>
      <c r="BN299">
        <v>0</v>
      </c>
      <c r="BO299" t="s">
        <v>717</v>
      </c>
      <c r="BQ299" t="s">
        <v>396</v>
      </c>
      <c r="BR299" t="s">
        <v>236</v>
      </c>
      <c r="BS299">
        <v>28677</v>
      </c>
      <c r="BT299">
        <v>8</v>
      </c>
      <c r="BU299">
        <v>2</v>
      </c>
      <c r="BV299">
        <v>0</v>
      </c>
      <c r="BW299">
        <v>0</v>
      </c>
      <c r="BX299">
        <v>0</v>
      </c>
      <c r="BY299">
        <v>2</v>
      </c>
      <c r="BZ299">
        <v>0</v>
      </c>
      <c r="CA299">
        <v>0</v>
      </c>
      <c r="CB299">
        <v>0</v>
      </c>
      <c r="CC299">
        <v>0</v>
      </c>
      <c r="CD299">
        <v>0</v>
      </c>
      <c r="CE299">
        <v>10</v>
      </c>
      <c r="CF299">
        <v>0</v>
      </c>
      <c r="CI299">
        <v>0</v>
      </c>
      <c r="CJ299">
        <v>10</v>
      </c>
      <c r="CK299">
        <v>10</v>
      </c>
      <c r="CL299" s="1">
        <v>45821</v>
      </c>
      <c r="CO299" t="s">
        <v>33</v>
      </c>
      <c r="CQ299">
        <v>2</v>
      </c>
    </row>
    <row r="300" spans="1:95" hidden="1" x14ac:dyDescent="0.35">
      <c r="A300">
        <f>_xlfn.XLOOKUP(Table1[[#This Row],[HMIS Project ID]],'Quick HIC'!G:G,'Quick HIC'!D:D,"",0)</f>
        <v>0</v>
      </c>
      <c r="B300">
        <v>280</v>
      </c>
      <c r="C300" t="s">
        <v>236</v>
      </c>
      <c r="D300" t="s">
        <v>41</v>
      </c>
      <c r="E300" t="s">
        <v>333</v>
      </c>
      <c r="F300" t="s">
        <v>238</v>
      </c>
      <c r="G300">
        <v>2025</v>
      </c>
      <c r="H300" t="s">
        <v>712</v>
      </c>
      <c r="I300">
        <v>765</v>
      </c>
      <c r="J300" t="s">
        <v>1102</v>
      </c>
      <c r="L300">
        <v>20782</v>
      </c>
      <c r="M300" s="1">
        <v>45686</v>
      </c>
      <c r="N300" t="s">
        <v>39</v>
      </c>
      <c r="P300" t="s">
        <v>530</v>
      </c>
      <c r="Q300" t="s">
        <v>34</v>
      </c>
      <c r="R300" t="s">
        <v>241</v>
      </c>
      <c r="S300" s="1">
        <v>45686</v>
      </c>
      <c r="T300" t="s">
        <v>24</v>
      </c>
      <c r="U300" s="1">
        <v>45383</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1</v>
      </c>
      <c r="BL300" t="s">
        <v>1100</v>
      </c>
      <c r="BM300" t="s">
        <v>252</v>
      </c>
      <c r="BN300">
        <v>0</v>
      </c>
      <c r="BO300" t="s">
        <v>714</v>
      </c>
      <c r="BQ300" t="s">
        <v>532</v>
      </c>
      <c r="BR300" t="s">
        <v>236</v>
      </c>
      <c r="BS300">
        <v>27577</v>
      </c>
      <c r="BT300">
        <v>9</v>
      </c>
      <c r="BU300">
        <v>2</v>
      </c>
      <c r="BV300">
        <v>0</v>
      </c>
      <c r="BW300">
        <v>0</v>
      </c>
      <c r="BX300">
        <v>0</v>
      </c>
      <c r="BY300">
        <v>5</v>
      </c>
      <c r="BZ300">
        <v>0</v>
      </c>
      <c r="CA300">
        <v>0</v>
      </c>
      <c r="CB300">
        <v>0</v>
      </c>
      <c r="CC300">
        <v>0</v>
      </c>
      <c r="CD300">
        <v>0</v>
      </c>
      <c r="CE300">
        <v>14</v>
      </c>
      <c r="CF300">
        <v>0</v>
      </c>
      <c r="CI300">
        <v>0</v>
      </c>
      <c r="CJ300">
        <v>14</v>
      </c>
      <c r="CK300">
        <v>14</v>
      </c>
      <c r="CL300" s="1">
        <v>45821</v>
      </c>
      <c r="CO300" t="s">
        <v>33</v>
      </c>
      <c r="CQ300">
        <v>2</v>
      </c>
    </row>
    <row r="301" spans="1:95" hidden="1" x14ac:dyDescent="0.35">
      <c r="A301">
        <f>_xlfn.XLOOKUP(Table1[[#This Row],[HMIS Project ID]],'Quick HIC'!G:G,'Quick HIC'!D:D,"",0)</f>
        <v>0</v>
      </c>
      <c r="B301">
        <v>281</v>
      </c>
      <c r="C301" t="s">
        <v>236</v>
      </c>
      <c r="D301" t="s">
        <v>41</v>
      </c>
      <c r="E301" t="s">
        <v>333</v>
      </c>
      <c r="F301" t="s">
        <v>238</v>
      </c>
      <c r="G301">
        <v>2025</v>
      </c>
      <c r="H301" t="s">
        <v>690</v>
      </c>
      <c r="I301">
        <v>7498</v>
      </c>
      <c r="J301" t="s">
        <v>1103</v>
      </c>
      <c r="L301">
        <v>20784</v>
      </c>
      <c r="M301" s="1">
        <v>45686</v>
      </c>
      <c r="N301" t="s">
        <v>39</v>
      </c>
      <c r="P301" t="s">
        <v>424</v>
      </c>
      <c r="Q301" t="s">
        <v>34</v>
      </c>
      <c r="R301" t="s">
        <v>241</v>
      </c>
      <c r="S301" s="1">
        <v>45686</v>
      </c>
      <c r="T301" t="s">
        <v>24</v>
      </c>
      <c r="U301" s="1">
        <v>45292</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1</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M301" t="s">
        <v>252</v>
      </c>
      <c r="BN301">
        <v>0</v>
      </c>
      <c r="BO301" t="s">
        <v>692</v>
      </c>
      <c r="BQ301" t="s">
        <v>439</v>
      </c>
      <c r="BR301" t="s">
        <v>236</v>
      </c>
      <c r="BS301">
        <v>28540</v>
      </c>
      <c r="BT301">
        <v>0</v>
      </c>
      <c r="BU301">
        <v>0</v>
      </c>
      <c r="BV301">
        <v>0</v>
      </c>
      <c r="BW301">
        <v>0</v>
      </c>
      <c r="BX301">
        <v>0</v>
      </c>
      <c r="BY301">
        <v>0</v>
      </c>
      <c r="BZ301">
        <v>0</v>
      </c>
      <c r="CA301">
        <v>0</v>
      </c>
      <c r="CB301">
        <v>0</v>
      </c>
      <c r="CC301">
        <v>0</v>
      </c>
      <c r="CD301">
        <v>0</v>
      </c>
      <c r="CE301">
        <v>0</v>
      </c>
      <c r="CF301">
        <v>0</v>
      </c>
      <c r="CI301">
        <v>0</v>
      </c>
      <c r="CJ301">
        <v>0</v>
      </c>
      <c r="CK301">
        <v>0</v>
      </c>
      <c r="CL301" s="1">
        <v>45821</v>
      </c>
      <c r="CO301" t="s">
        <v>33</v>
      </c>
      <c r="CQ301">
        <v>2</v>
      </c>
    </row>
    <row r="302" spans="1:95" hidden="1" x14ac:dyDescent="0.35">
      <c r="A302" t="str">
        <f>_xlfn.XLOOKUP(Table1[[#This Row],[HMIS Project ID]],'Quick HIC'!G:G,'Quick HIC'!D:D,"",0)</f>
        <v>McDowell</v>
      </c>
      <c r="B302">
        <v>282</v>
      </c>
      <c r="C302" t="s">
        <v>236</v>
      </c>
      <c r="D302" t="s">
        <v>41</v>
      </c>
      <c r="E302" t="s">
        <v>333</v>
      </c>
      <c r="F302" t="s">
        <v>238</v>
      </c>
      <c r="G302">
        <v>2025</v>
      </c>
      <c r="H302" t="s">
        <v>902</v>
      </c>
      <c r="I302">
        <v>4426</v>
      </c>
      <c r="J302" t="s">
        <v>1104</v>
      </c>
      <c r="L302">
        <v>20785</v>
      </c>
      <c r="M302" s="1">
        <v>45686</v>
      </c>
      <c r="N302" t="s">
        <v>37</v>
      </c>
      <c r="P302" t="s">
        <v>387</v>
      </c>
      <c r="Q302" t="s">
        <v>33</v>
      </c>
      <c r="R302" t="s">
        <v>241</v>
      </c>
      <c r="S302" s="1">
        <v>45322</v>
      </c>
      <c r="T302" t="s">
        <v>24</v>
      </c>
      <c r="U302" s="1">
        <v>45322</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1</v>
      </c>
      <c r="BI302">
        <v>0</v>
      </c>
      <c r="BJ302">
        <v>0</v>
      </c>
      <c r="BK302">
        <v>0</v>
      </c>
      <c r="BM302" t="s">
        <v>252</v>
      </c>
      <c r="BN302">
        <v>0</v>
      </c>
      <c r="BQ302" t="s">
        <v>389</v>
      </c>
      <c r="BR302" t="s">
        <v>236</v>
      </c>
      <c r="BS302">
        <v>28752</v>
      </c>
      <c r="BT302">
        <v>6</v>
      </c>
      <c r="BU302">
        <v>2</v>
      </c>
      <c r="BV302">
        <v>0</v>
      </c>
      <c r="BW302">
        <v>0</v>
      </c>
      <c r="BX302">
        <v>0</v>
      </c>
      <c r="BY302">
        <v>3</v>
      </c>
      <c r="BZ302">
        <v>0</v>
      </c>
      <c r="CA302">
        <v>0</v>
      </c>
      <c r="CB302">
        <v>0</v>
      </c>
      <c r="CC302">
        <v>0</v>
      </c>
      <c r="CD302">
        <v>0</v>
      </c>
      <c r="CE302">
        <v>9</v>
      </c>
      <c r="CF302">
        <v>0</v>
      </c>
      <c r="CI302">
        <v>0</v>
      </c>
      <c r="CJ302">
        <v>9</v>
      </c>
      <c r="CK302">
        <v>9</v>
      </c>
      <c r="CL302" s="1">
        <v>45821</v>
      </c>
      <c r="CM302" t="s">
        <v>1105</v>
      </c>
      <c r="CN302" t="s">
        <v>407</v>
      </c>
      <c r="CO302" t="s">
        <v>33</v>
      </c>
      <c r="CQ302">
        <v>2</v>
      </c>
    </row>
    <row r="303" spans="1:95" hidden="1" x14ac:dyDescent="0.35">
      <c r="A303" t="str">
        <f>_xlfn.XLOOKUP(Table1[[#This Row],[HMIS Project ID]],'Quick HIC'!G:G,'Quick HIC'!D:D,"",0)</f>
        <v>Iredell</v>
      </c>
      <c r="B303">
        <v>283</v>
      </c>
      <c r="C303" t="s">
        <v>236</v>
      </c>
      <c r="D303" t="s">
        <v>41</v>
      </c>
      <c r="E303" t="s">
        <v>333</v>
      </c>
      <c r="F303" t="s">
        <v>238</v>
      </c>
      <c r="G303">
        <v>2025</v>
      </c>
      <c r="H303" t="s">
        <v>816</v>
      </c>
      <c r="I303">
        <v>20046</v>
      </c>
      <c r="J303" t="s">
        <v>1106</v>
      </c>
      <c r="L303">
        <v>20786</v>
      </c>
      <c r="M303" s="1">
        <v>45686</v>
      </c>
      <c r="N303" t="s">
        <v>38</v>
      </c>
      <c r="P303" t="s">
        <v>394</v>
      </c>
      <c r="Q303" t="s">
        <v>33</v>
      </c>
      <c r="R303" t="s">
        <v>241</v>
      </c>
      <c r="S303" s="1">
        <v>45686</v>
      </c>
      <c r="T303" t="s">
        <v>818</v>
      </c>
      <c r="U303" s="1">
        <v>45322</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1</v>
      </c>
      <c r="BD303">
        <v>0</v>
      </c>
      <c r="BE303">
        <v>0</v>
      </c>
      <c r="BF303">
        <v>0</v>
      </c>
      <c r="BG303">
        <v>0</v>
      </c>
      <c r="BH303">
        <v>0</v>
      </c>
      <c r="BI303">
        <v>0</v>
      </c>
      <c r="BJ303">
        <v>0</v>
      </c>
      <c r="BK303">
        <v>0</v>
      </c>
      <c r="BM303" t="s">
        <v>252</v>
      </c>
      <c r="BN303">
        <v>0</v>
      </c>
      <c r="BS303">
        <v>28625</v>
      </c>
      <c r="BT303">
        <v>3</v>
      </c>
      <c r="BU303">
        <v>1</v>
      </c>
      <c r="BV303">
        <v>0</v>
      </c>
      <c r="BW303">
        <v>0</v>
      </c>
      <c r="BX303">
        <v>0</v>
      </c>
      <c r="BY303">
        <v>3</v>
      </c>
      <c r="BZ303">
        <v>0</v>
      </c>
      <c r="CA303">
        <v>0</v>
      </c>
      <c r="CB303">
        <v>0</v>
      </c>
      <c r="CC303">
        <v>0</v>
      </c>
      <c r="CD303">
        <v>0</v>
      </c>
      <c r="CE303">
        <v>6</v>
      </c>
      <c r="CF303">
        <v>0</v>
      </c>
      <c r="CI303">
        <v>0</v>
      </c>
      <c r="CJ303">
        <v>6</v>
      </c>
      <c r="CK303">
        <v>6</v>
      </c>
      <c r="CL303" s="1">
        <v>45821</v>
      </c>
      <c r="CM303" t="s">
        <v>819</v>
      </c>
      <c r="CN303" t="s">
        <v>407</v>
      </c>
      <c r="CO303" t="s">
        <v>33</v>
      </c>
      <c r="CQ303">
        <v>0</v>
      </c>
    </row>
    <row r="304" spans="1:95" hidden="1" x14ac:dyDescent="0.35">
      <c r="A304" t="str">
        <f>_xlfn.XLOOKUP(Table1[[#This Row],[HMIS Project ID]],'Quick HIC'!G:G,'Quick HIC'!D:D,"",0)</f>
        <v>Union</v>
      </c>
      <c r="B304">
        <v>284</v>
      </c>
      <c r="C304" t="s">
        <v>236</v>
      </c>
      <c r="D304" t="s">
        <v>41</v>
      </c>
      <c r="E304" t="s">
        <v>333</v>
      </c>
      <c r="F304" t="s">
        <v>238</v>
      </c>
      <c r="G304">
        <v>2025</v>
      </c>
      <c r="H304" t="s">
        <v>816</v>
      </c>
      <c r="I304">
        <v>20046</v>
      </c>
      <c r="J304" t="s">
        <v>1107</v>
      </c>
      <c r="L304">
        <v>20787</v>
      </c>
      <c r="M304" s="1">
        <v>45686</v>
      </c>
      <c r="N304" t="s">
        <v>38</v>
      </c>
      <c r="P304" t="s">
        <v>370</v>
      </c>
      <c r="Q304" t="s">
        <v>33</v>
      </c>
      <c r="R304" t="s">
        <v>241</v>
      </c>
      <c r="S304" s="1">
        <v>45686</v>
      </c>
      <c r="T304" t="s">
        <v>818</v>
      </c>
      <c r="U304" s="1">
        <v>45322</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1</v>
      </c>
      <c r="BD304">
        <v>0</v>
      </c>
      <c r="BE304">
        <v>0</v>
      </c>
      <c r="BF304">
        <v>0</v>
      </c>
      <c r="BG304">
        <v>0</v>
      </c>
      <c r="BH304">
        <v>0</v>
      </c>
      <c r="BI304">
        <v>0</v>
      </c>
      <c r="BJ304">
        <v>0</v>
      </c>
      <c r="BK304">
        <v>0</v>
      </c>
      <c r="BM304" t="s">
        <v>252</v>
      </c>
      <c r="BN304">
        <v>0</v>
      </c>
      <c r="BS304">
        <v>28112</v>
      </c>
      <c r="BT304">
        <v>0</v>
      </c>
      <c r="BU304">
        <v>0</v>
      </c>
      <c r="BV304">
        <v>0</v>
      </c>
      <c r="BW304">
        <v>0</v>
      </c>
      <c r="BX304">
        <v>0</v>
      </c>
      <c r="BY304">
        <v>2</v>
      </c>
      <c r="BZ304">
        <v>0</v>
      </c>
      <c r="CA304">
        <v>0</v>
      </c>
      <c r="CB304">
        <v>0</v>
      </c>
      <c r="CC304">
        <v>0</v>
      </c>
      <c r="CD304">
        <v>0</v>
      </c>
      <c r="CE304">
        <v>2</v>
      </c>
      <c r="CF304">
        <v>0</v>
      </c>
      <c r="CI304">
        <v>0</v>
      </c>
      <c r="CJ304">
        <v>2</v>
      </c>
      <c r="CK304">
        <v>2</v>
      </c>
      <c r="CL304" s="1">
        <v>45821</v>
      </c>
      <c r="CM304" t="s">
        <v>819</v>
      </c>
      <c r="CN304" t="s">
        <v>1108</v>
      </c>
      <c r="CO304" t="s">
        <v>33</v>
      </c>
      <c r="CQ304">
        <v>0</v>
      </c>
    </row>
    <row r="305" spans="1:95" hidden="1" x14ac:dyDescent="0.35">
      <c r="A305" t="str">
        <f>_xlfn.XLOOKUP(Table1[[#This Row],[HMIS Project ID]],'Quick HIC'!G:G,'Quick HIC'!D:D,"",0)</f>
        <v>Rowan</v>
      </c>
      <c r="B305">
        <v>285</v>
      </c>
      <c r="C305" t="s">
        <v>236</v>
      </c>
      <c r="D305" t="s">
        <v>41</v>
      </c>
      <c r="E305" t="s">
        <v>333</v>
      </c>
      <c r="F305" t="s">
        <v>238</v>
      </c>
      <c r="G305">
        <v>2025</v>
      </c>
      <c r="H305" t="s">
        <v>816</v>
      </c>
      <c r="I305">
        <v>20046</v>
      </c>
      <c r="J305" t="s">
        <v>1109</v>
      </c>
      <c r="L305">
        <v>20788</v>
      </c>
      <c r="M305" s="1">
        <v>45686</v>
      </c>
      <c r="N305" t="s">
        <v>38</v>
      </c>
      <c r="P305" t="s">
        <v>383</v>
      </c>
      <c r="Q305" t="s">
        <v>33</v>
      </c>
      <c r="R305" t="s">
        <v>241</v>
      </c>
      <c r="S305" s="1">
        <v>45322</v>
      </c>
      <c r="T305" t="s">
        <v>818</v>
      </c>
      <c r="U305" s="1">
        <v>45322</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1</v>
      </c>
      <c r="BD305">
        <v>0</v>
      </c>
      <c r="BE305">
        <v>0</v>
      </c>
      <c r="BF305">
        <v>0</v>
      </c>
      <c r="BG305">
        <v>0</v>
      </c>
      <c r="BH305">
        <v>0</v>
      </c>
      <c r="BI305">
        <v>0</v>
      </c>
      <c r="BJ305">
        <v>0</v>
      </c>
      <c r="BK305">
        <v>0</v>
      </c>
      <c r="BM305" t="s">
        <v>252</v>
      </c>
      <c r="BN305">
        <v>0</v>
      </c>
      <c r="BS305">
        <v>28144</v>
      </c>
      <c r="BT305">
        <v>0</v>
      </c>
      <c r="BU305">
        <v>0</v>
      </c>
      <c r="BV305">
        <v>0</v>
      </c>
      <c r="BW305">
        <v>0</v>
      </c>
      <c r="BX305">
        <v>0</v>
      </c>
      <c r="BY305">
        <v>1</v>
      </c>
      <c r="BZ305">
        <v>0</v>
      </c>
      <c r="CA305">
        <v>0</v>
      </c>
      <c r="CB305">
        <v>0</v>
      </c>
      <c r="CC305">
        <v>0</v>
      </c>
      <c r="CD305">
        <v>0</v>
      </c>
      <c r="CE305">
        <v>1</v>
      </c>
      <c r="CF305">
        <v>0</v>
      </c>
      <c r="CI305">
        <v>0</v>
      </c>
      <c r="CJ305">
        <v>1</v>
      </c>
      <c r="CK305">
        <v>1</v>
      </c>
      <c r="CL305" s="1">
        <v>45821</v>
      </c>
      <c r="CM305" t="s">
        <v>819</v>
      </c>
      <c r="CN305" t="s">
        <v>407</v>
      </c>
      <c r="CO305" t="s">
        <v>33</v>
      </c>
      <c r="CQ305">
        <v>2</v>
      </c>
    </row>
    <row r="306" spans="1:95" hidden="1" x14ac:dyDescent="0.35">
      <c r="A306" t="str">
        <f>_xlfn.XLOOKUP(Table1[[#This Row],[HMIS Project ID]],'Quick HIC'!G:G,'Quick HIC'!D:D,"",0)</f>
        <v>Swain</v>
      </c>
      <c r="B306">
        <v>286</v>
      </c>
      <c r="C306" t="s">
        <v>236</v>
      </c>
      <c r="D306" t="s">
        <v>41</v>
      </c>
      <c r="E306" t="s">
        <v>333</v>
      </c>
      <c r="F306" t="s">
        <v>238</v>
      </c>
      <c r="G306">
        <v>2025</v>
      </c>
      <c r="H306" t="s">
        <v>1073</v>
      </c>
      <c r="I306">
        <v>20735</v>
      </c>
      <c r="J306" t="s">
        <v>1110</v>
      </c>
      <c r="L306">
        <v>20790</v>
      </c>
      <c r="M306" s="1">
        <v>45686</v>
      </c>
      <c r="N306" t="s">
        <v>39</v>
      </c>
      <c r="P306" t="s">
        <v>1111</v>
      </c>
      <c r="Q306" t="s">
        <v>32</v>
      </c>
      <c r="R306" t="s">
        <v>241</v>
      </c>
      <c r="S306" s="1">
        <v>45686</v>
      </c>
      <c r="T306" t="s">
        <v>42</v>
      </c>
      <c r="U306" s="1">
        <v>45322</v>
      </c>
      <c r="W306">
        <v>0</v>
      </c>
      <c r="X306">
        <v>0</v>
      </c>
      <c r="Y306">
        <v>0</v>
      </c>
      <c r="Z306">
        <v>0</v>
      </c>
      <c r="AA306">
        <v>0</v>
      </c>
      <c r="AB306">
        <v>0</v>
      </c>
      <c r="AC306">
        <v>0</v>
      </c>
      <c r="AD306">
        <v>1</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M306" t="s">
        <v>252</v>
      </c>
      <c r="BN306" t="s">
        <v>260</v>
      </c>
      <c r="BO306" t="s">
        <v>616</v>
      </c>
      <c r="BQ306" t="s">
        <v>138</v>
      </c>
      <c r="BR306" t="s">
        <v>236</v>
      </c>
      <c r="BS306">
        <v>28713</v>
      </c>
      <c r="BT306">
        <v>4</v>
      </c>
      <c r="BU306">
        <v>1</v>
      </c>
      <c r="BV306">
        <v>0</v>
      </c>
      <c r="BW306">
        <v>0</v>
      </c>
      <c r="BX306">
        <v>0</v>
      </c>
      <c r="BY306">
        <v>0</v>
      </c>
      <c r="BZ306">
        <v>0</v>
      </c>
      <c r="CA306">
        <v>0</v>
      </c>
      <c r="CB306">
        <v>0</v>
      </c>
      <c r="CC306">
        <v>0</v>
      </c>
      <c r="CD306">
        <v>0</v>
      </c>
      <c r="CE306">
        <v>4</v>
      </c>
      <c r="CF306">
        <v>0</v>
      </c>
      <c r="CI306">
        <v>0</v>
      </c>
      <c r="CJ306">
        <v>4</v>
      </c>
      <c r="CK306">
        <v>4</v>
      </c>
      <c r="CL306" s="1">
        <v>45821</v>
      </c>
      <c r="CM306" t="s">
        <v>1075</v>
      </c>
      <c r="CO306" t="s">
        <v>33</v>
      </c>
      <c r="CQ306">
        <v>2</v>
      </c>
    </row>
    <row r="307" spans="1:95" hidden="1" x14ac:dyDescent="0.35">
      <c r="A307" t="str">
        <f>_xlfn.XLOOKUP(Table1[[#This Row],[HMIS Project ID]],'Quick HIC'!G:G,'Quick HIC'!D:D,"",0)</f>
        <v>Jackson</v>
      </c>
      <c r="B307">
        <v>287</v>
      </c>
      <c r="C307" t="s">
        <v>236</v>
      </c>
      <c r="D307" t="s">
        <v>41</v>
      </c>
      <c r="E307" t="s">
        <v>333</v>
      </c>
      <c r="F307" t="s">
        <v>238</v>
      </c>
      <c r="G307">
        <v>2025</v>
      </c>
      <c r="H307" t="s">
        <v>1073</v>
      </c>
      <c r="I307">
        <v>20735</v>
      </c>
      <c r="J307" t="s">
        <v>1112</v>
      </c>
      <c r="L307">
        <v>20791</v>
      </c>
      <c r="M307" s="1">
        <v>45686</v>
      </c>
      <c r="N307" t="s">
        <v>39</v>
      </c>
      <c r="P307" t="s">
        <v>838</v>
      </c>
      <c r="Q307" t="s">
        <v>32</v>
      </c>
      <c r="R307" t="s">
        <v>241</v>
      </c>
      <c r="S307" s="1">
        <v>45322</v>
      </c>
      <c r="T307" t="s">
        <v>42</v>
      </c>
      <c r="U307" s="1">
        <v>45322</v>
      </c>
      <c r="W307">
        <v>0</v>
      </c>
      <c r="X307">
        <v>0</v>
      </c>
      <c r="Y307">
        <v>0</v>
      </c>
      <c r="Z307">
        <v>0</v>
      </c>
      <c r="AA307">
        <v>0</v>
      </c>
      <c r="AB307">
        <v>0</v>
      </c>
      <c r="AC307">
        <v>0</v>
      </c>
      <c r="AD307">
        <v>1</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M307" t="s">
        <v>252</v>
      </c>
      <c r="BN307" t="s">
        <v>260</v>
      </c>
      <c r="BO307" t="s">
        <v>616</v>
      </c>
      <c r="BQ307" t="s">
        <v>138</v>
      </c>
      <c r="BR307" t="s">
        <v>236</v>
      </c>
      <c r="BS307">
        <v>28779</v>
      </c>
      <c r="BT307">
        <v>2</v>
      </c>
      <c r="BU307">
        <v>1</v>
      </c>
      <c r="BV307">
        <v>0</v>
      </c>
      <c r="BW307">
        <v>0</v>
      </c>
      <c r="BX307">
        <v>0</v>
      </c>
      <c r="BY307">
        <v>1</v>
      </c>
      <c r="BZ307">
        <v>0</v>
      </c>
      <c r="CA307">
        <v>0</v>
      </c>
      <c r="CB307">
        <v>0</v>
      </c>
      <c r="CC307">
        <v>0</v>
      </c>
      <c r="CD307">
        <v>0</v>
      </c>
      <c r="CE307">
        <v>3</v>
      </c>
      <c r="CF307">
        <v>0</v>
      </c>
      <c r="CI307">
        <v>0</v>
      </c>
      <c r="CJ307">
        <v>3</v>
      </c>
      <c r="CK307">
        <v>3</v>
      </c>
      <c r="CL307" s="1">
        <v>45821</v>
      </c>
      <c r="CM307" t="s">
        <v>1075</v>
      </c>
      <c r="CO307" t="s">
        <v>33</v>
      </c>
      <c r="CQ307">
        <v>2</v>
      </c>
    </row>
    <row r="308" spans="1:95" hidden="1" x14ac:dyDescent="0.35">
      <c r="A308" t="str">
        <f>_xlfn.XLOOKUP(Table1[[#This Row],[HMIS Project ID]],'Quick HIC'!G:G,'Quick HIC'!D:D,"",0)</f>
        <v>Halifax</v>
      </c>
      <c r="B308">
        <v>288</v>
      </c>
      <c r="C308" t="s">
        <v>236</v>
      </c>
      <c r="D308" t="s">
        <v>41</v>
      </c>
      <c r="E308" t="s">
        <v>333</v>
      </c>
      <c r="F308" t="s">
        <v>238</v>
      </c>
      <c r="G308">
        <v>2025</v>
      </c>
      <c r="H308" t="s">
        <v>920</v>
      </c>
      <c r="I308">
        <v>20429</v>
      </c>
      <c r="J308" t="s">
        <v>1113</v>
      </c>
      <c r="L308">
        <v>20797</v>
      </c>
      <c r="M308" s="1">
        <v>45686</v>
      </c>
      <c r="N308" t="s">
        <v>37</v>
      </c>
      <c r="P308" t="s">
        <v>683</v>
      </c>
      <c r="Q308" t="s">
        <v>33</v>
      </c>
      <c r="R308" t="s">
        <v>241</v>
      </c>
      <c r="S308" s="1">
        <v>45686</v>
      </c>
      <c r="T308" t="s">
        <v>24</v>
      </c>
      <c r="U308" s="1">
        <v>45322</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1</v>
      </c>
      <c r="BI308">
        <v>0</v>
      </c>
      <c r="BJ308">
        <v>0</v>
      </c>
      <c r="BK308">
        <v>0</v>
      </c>
      <c r="BM308" t="s">
        <v>252</v>
      </c>
      <c r="BN308">
        <v>0</v>
      </c>
      <c r="BO308" t="s">
        <v>923</v>
      </c>
      <c r="BQ308" t="s">
        <v>924</v>
      </c>
      <c r="BR308" t="s">
        <v>236</v>
      </c>
      <c r="BS308">
        <v>27870</v>
      </c>
      <c r="BT308">
        <v>16</v>
      </c>
      <c r="BU308">
        <v>6</v>
      </c>
      <c r="BV308">
        <v>0</v>
      </c>
      <c r="BW308">
        <v>0</v>
      </c>
      <c r="BX308">
        <v>0</v>
      </c>
      <c r="BY308">
        <v>6</v>
      </c>
      <c r="BZ308">
        <v>0</v>
      </c>
      <c r="CA308">
        <v>0</v>
      </c>
      <c r="CB308">
        <v>0</v>
      </c>
      <c r="CC308">
        <v>0</v>
      </c>
      <c r="CD308">
        <v>0</v>
      </c>
      <c r="CE308">
        <v>22</v>
      </c>
      <c r="CF308">
        <v>0</v>
      </c>
      <c r="CI308">
        <v>0</v>
      </c>
      <c r="CJ308">
        <v>21</v>
      </c>
      <c r="CK308">
        <v>22</v>
      </c>
      <c r="CL308" s="1">
        <v>45821</v>
      </c>
      <c r="CM308" t="s">
        <v>675</v>
      </c>
      <c r="CN308" t="s">
        <v>407</v>
      </c>
      <c r="CO308" t="s">
        <v>33</v>
      </c>
      <c r="CQ308">
        <v>2</v>
      </c>
    </row>
    <row r="309" spans="1:95" hidden="1" x14ac:dyDescent="0.35">
      <c r="A309" t="str">
        <f>_xlfn.XLOOKUP(Table1[[#This Row],[HMIS Project ID]],'Quick HIC'!G:G,'Quick HIC'!D:D,"",0)</f>
        <v>Richmond</v>
      </c>
      <c r="B309">
        <v>289</v>
      </c>
      <c r="C309" t="s">
        <v>236</v>
      </c>
      <c r="D309" t="s">
        <v>41</v>
      </c>
      <c r="E309" t="s">
        <v>333</v>
      </c>
      <c r="F309" t="s">
        <v>238</v>
      </c>
      <c r="G309">
        <v>2025</v>
      </c>
      <c r="H309" t="s">
        <v>827</v>
      </c>
      <c r="I309">
        <v>20071</v>
      </c>
      <c r="J309" t="s">
        <v>1114</v>
      </c>
      <c r="L309">
        <v>20800</v>
      </c>
      <c r="M309" s="1">
        <v>45686</v>
      </c>
      <c r="N309" t="s">
        <v>38</v>
      </c>
      <c r="P309" t="s">
        <v>587</v>
      </c>
      <c r="Q309" t="s">
        <v>33</v>
      </c>
      <c r="R309" t="s">
        <v>241</v>
      </c>
      <c r="S309" s="1">
        <v>45686</v>
      </c>
      <c r="T309" t="s">
        <v>24</v>
      </c>
      <c r="U309" s="1">
        <v>45322</v>
      </c>
      <c r="W309">
        <v>0</v>
      </c>
      <c r="X309">
        <v>0</v>
      </c>
      <c r="Y309">
        <v>0</v>
      </c>
      <c r="Z309">
        <v>0</v>
      </c>
      <c r="AA309">
        <v>0</v>
      </c>
      <c r="AB309">
        <v>0</v>
      </c>
      <c r="AC309">
        <v>0</v>
      </c>
      <c r="AD309">
        <v>0</v>
      </c>
      <c r="AE309">
        <v>0</v>
      </c>
      <c r="AF309">
        <v>0</v>
      </c>
      <c r="AG309">
        <v>0</v>
      </c>
      <c r="AH309">
        <v>0</v>
      </c>
      <c r="AI309">
        <v>0</v>
      </c>
      <c r="AJ309">
        <v>0</v>
      </c>
      <c r="AK309">
        <v>0</v>
      </c>
      <c r="AL309">
        <v>0</v>
      </c>
      <c r="AM309">
        <v>0</v>
      </c>
      <c r="AN309">
        <v>1</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M309" t="s">
        <v>252</v>
      </c>
      <c r="BN309">
        <v>0</v>
      </c>
      <c r="BS309">
        <v>28379</v>
      </c>
      <c r="BT309">
        <v>0</v>
      </c>
      <c r="BU309">
        <v>0</v>
      </c>
      <c r="BV309">
        <v>0</v>
      </c>
      <c r="BW309">
        <v>0</v>
      </c>
      <c r="BX309">
        <v>0</v>
      </c>
      <c r="BY309">
        <v>2</v>
      </c>
      <c r="BZ309">
        <v>2</v>
      </c>
      <c r="CA309">
        <v>0</v>
      </c>
      <c r="CB309">
        <v>0</v>
      </c>
      <c r="CC309">
        <v>0</v>
      </c>
      <c r="CD309">
        <v>0</v>
      </c>
      <c r="CE309">
        <v>2</v>
      </c>
      <c r="CF309">
        <v>0</v>
      </c>
      <c r="CI309">
        <v>0</v>
      </c>
      <c r="CJ309">
        <v>1</v>
      </c>
      <c r="CK309">
        <v>2</v>
      </c>
      <c r="CL309" s="1">
        <v>45821</v>
      </c>
      <c r="CM309" t="s">
        <v>675</v>
      </c>
      <c r="CN309" t="s">
        <v>407</v>
      </c>
      <c r="CO309" t="s">
        <v>33</v>
      </c>
      <c r="CQ309">
        <v>2</v>
      </c>
    </row>
    <row r="310" spans="1:95" hidden="1" x14ac:dyDescent="0.35">
      <c r="A310" t="str">
        <f>_xlfn.XLOOKUP(Table1[[#This Row],[HMIS Project ID]],'Quick HIC'!G:G,'Quick HIC'!D:D,"",0)</f>
        <v>Robeson</v>
      </c>
      <c r="B310">
        <v>290</v>
      </c>
      <c r="C310" t="s">
        <v>236</v>
      </c>
      <c r="D310" t="s">
        <v>41</v>
      </c>
      <c r="E310" t="s">
        <v>333</v>
      </c>
      <c r="F310" t="s">
        <v>238</v>
      </c>
      <c r="G310">
        <v>2025</v>
      </c>
      <c r="H310" t="s">
        <v>827</v>
      </c>
      <c r="I310">
        <v>20071</v>
      </c>
      <c r="J310" t="s">
        <v>1115</v>
      </c>
      <c r="L310">
        <v>20801</v>
      </c>
      <c r="M310" s="1">
        <v>45686</v>
      </c>
      <c r="N310" t="s">
        <v>38</v>
      </c>
      <c r="P310" t="s">
        <v>521</v>
      </c>
      <c r="Q310" t="s">
        <v>33</v>
      </c>
      <c r="R310" t="s">
        <v>241</v>
      </c>
      <c r="S310" s="1">
        <v>45686</v>
      </c>
      <c r="T310" t="s">
        <v>24</v>
      </c>
      <c r="U310" s="1">
        <v>45322</v>
      </c>
      <c r="W310">
        <v>0</v>
      </c>
      <c r="X310">
        <v>0</v>
      </c>
      <c r="Y310">
        <v>0</v>
      </c>
      <c r="Z310">
        <v>0</v>
      </c>
      <c r="AA310">
        <v>0</v>
      </c>
      <c r="AB310">
        <v>0</v>
      </c>
      <c r="AC310">
        <v>0</v>
      </c>
      <c r="AD310">
        <v>0</v>
      </c>
      <c r="AE310">
        <v>0</v>
      </c>
      <c r="AF310">
        <v>0</v>
      </c>
      <c r="AG310">
        <v>0</v>
      </c>
      <c r="AH310">
        <v>0</v>
      </c>
      <c r="AI310">
        <v>0</v>
      </c>
      <c r="AJ310">
        <v>0</v>
      </c>
      <c r="AK310">
        <v>0</v>
      </c>
      <c r="AL310">
        <v>0</v>
      </c>
      <c r="AM310">
        <v>0</v>
      </c>
      <c r="AN310">
        <v>1</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M310" t="s">
        <v>252</v>
      </c>
      <c r="BN310">
        <v>0</v>
      </c>
      <c r="BS310">
        <v>28383</v>
      </c>
      <c r="BT310">
        <v>0</v>
      </c>
      <c r="BU310">
        <v>0</v>
      </c>
      <c r="BV310">
        <v>0</v>
      </c>
      <c r="BW310">
        <v>0</v>
      </c>
      <c r="BX310">
        <v>0</v>
      </c>
      <c r="BY310">
        <v>43</v>
      </c>
      <c r="BZ310">
        <v>43</v>
      </c>
      <c r="CA310">
        <v>0</v>
      </c>
      <c r="CB310">
        <v>0</v>
      </c>
      <c r="CC310">
        <v>0</v>
      </c>
      <c r="CD310">
        <v>0</v>
      </c>
      <c r="CE310">
        <v>43</v>
      </c>
      <c r="CF310">
        <v>0</v>
      </c>
      <c r="CI310">
        <v>0</v>
      </c>
      <c r="CJ310">
        <v>38</v>
      </c>
      <c r="CK310">
        <v>43</v>
      </c>
      <c r="CL310" s="1">
        <v>45821</v>
      </c>
      <c r="CM310" t="s">
        <v>675</v>
      </c>
      <c r="CN310" t="s">
        <v>407</v>
      </c>
      <c r="CO310" t="s">
        <v>33</v>
      </c>
      <c r="CQ310">
        <v>2</v>
      </c>
    </row>
    <row r="311" spans="1:95" hidden="1" x14ac:dyDescent="0.35">
      <c r="A311" t="str">
        <f>_xlfn.XLOOKUP(Table1[[#This Row],[HMIS Project ID]],'Quick HIC'!G:G,'Quick HIC'!D:D,"",0)</f>
        <v>Scotland</v>
      </c>
      <c r="B311">
        <v>291</v>
      </c>
      <c r="C311" t="s">
        <v>236</v>
      </c>
      <c r="D311" t="s">
        <v>41</v>
      </c>
      <c r="E311" t="s">
        <v>333</v>
      </c>
      <c r="F311" t="s">
        <v>238</v>
      </c>
      <c r="G311">
        <v>2025</v>
      </c>
      <c r="H311" t="s">
        <v>827</v>
      </c>
      <c r="I311">
        <v>20071</v>
      </c>
      <c r="J311" t="s">
        <v>1116</v>
      </c>
      <c r="L311">
        <v>20802</v>
      </c>
      <c r="M311" s="1">
        <v>45686</v>
      </c>
      <c r="N311" t="s">
        <v>38</v>
      </c>
      <c r="P311" t="s">
        <v>927</v>
      </c>
      <c r="Q311" t="s">
        <v>33</v>
      </c>
      <c r="R311" t="s">
        <v>241</v>
      </c>
      <c r="S311" s="1">
        <v>45322</v>
      </c>
      <c r="T311" t="s">
        <v>24</v>
      </c>
      <c r="U311" s="1">
        <v>45322</v>
      </c>
      <c r="W311">
        <v>0</v>
      </c>
      <c r="X311">
        <v>0</v>
      </c>
      <c r="Y311">
        <v>0</v>
      </c>
      <c r="Z311">
        <v>0</v>
      </c>
      <c r="AA311">
        <v>0</v>
      </c>
      <c r="AB311">
        <v>0</v>
      </c>
      <c r="AC311">
        <v>0</v>
      </c>
      <c r="AD311">
        <v>0</v>
      </c>
      <c r="AE311">
        <v>0</v>
      </c>
      <c r="AF311">
        <v>0</v>
      </c>
      <c r="AG311">
        <v>0</v>
      </c>
      <c r="AH311">
        <v>0</v>
      </c>
      <c r="AI311">
        <v>0</v>
      </c>
      <c r="AJ311">
        <v>0</v>
      </c>
      <c r="AK311">
        <v>0</v>
      </c>
      <c r="AL311">
        <v>0</v>
      </c>
      <c r="AM311">
        <v>0</v>
      </c>
      <c r="AN311">
        <v>1</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M311" t="s">
        <v>252</v>
      </c>
      <c r="BN311">
        <v>0</v>
      </c>
      <c r="BS311">
        <v>28352</v>
      </c>
      <c r="BT311">
        <v>0</v>
      </c>
      <c r="BU311">
        <v>0</v>
      </c>
      <c r="BV311">
        <v>0</v>
      </c>
      <c r="BW311">
        <v>0</v>
      </c>
      <c r="BX311">
        <v>0</v>
      </c>
      <c r="BY311">
        <v>1</v>
      </c>
      <c r="BZ311">
        <v>1</v>
      </c>
      <c r="CA311">
        <v>0</v>
      </c>
      <c r="CB311">
        <v>0</v>
      </c>
      <c r="CC311">
        <v>0</v>
      </c>
      <c r="CD311">
        <v>0</v>
      </c>
      <c r="CE311">
        <v>1</v>
      </c>
      <c r="CF311">
        <v>0</v>
      </c>
      <c r="CI311">
        <v>0</v>
      </c>
      <c r="CJ311">
        <v>1</v>
      </c>
      <c r="CK311">
        <v>1</v>
      </c>
      <c r="CL311" s="1">
        <v>45821</v>
      </c>
      <c r="CM311" t="s">
        <v>791</v>
      </c>
      <c r="CN311" t="s">
        <v>407</v>
      </c>
      <c r="CO311" t="s">
        <v>33</v>
      </c>
      <c r="CQ311">
        <v>2</v>
      </c>
    </row>
    <row r="312" spans="1:95" hidden="1" x14ac:dyDescent="0.35">
      <c r="A312" t="str">
        <f>_xlfn.XLOOKUP(Table1[[#This Row],[HMIS Project ID]],'Quick HIC'!G:G,'Quick HIC'!D:D,"",0)</f>
        <v>Beaufort</v>
      </c>
      <c r="B312">
        <v>292</v>
      </c>
      <c r="C312" t="s">
        <v>236</v>
      </c>
      <c r="D312" t="s">
        <v>41</v>
      </c>
      <c r="E312" t="s">
        <v>333</v>
      </c>
      <c r="F312" t="s">
        <v>238</v>
      </c>
      <c r="G312">
        <v>2025</v>
      </c>
      <c r="H312" t="s">
        <v>473</v>
      </c>
      <c r="I312">
        <v>292</v>
      </c>
      <c r="J312" t="s">
        <v>1117</v>
      </c>
      <c r="L312">
        <v>20803</v>
      </c>
      <c r="M312" s="1">
        <v>45686</v>
      </c>
      <c r="N312" t="s">
        <v>37</v>
      </c>
      <c r="P312" t="s">
        <v>419</v>
      </c>
      <c r="Q312" t="s">
        <v>33</v>
      </c>
      <c r="R312" t="s">
        <v>241</v>
      </c>
      <c r="S312" s="1">
        <v>45322</v>
      </c>
      <c r="T312" t="s">
        <v>24</v>
      </c>
      <c r="U312" s="1">
        <v>45322</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1</v>
      </c>
      <c r="BI312">
        <v>0</v>
      </c>
      <c r="BJ312">
        <v>0</v>
      </c>
      <c r="BK312">
        <v>0</v>
      </c>
      <c r="BM312" t="s">
        <v>252</v>
      </c>
      <c r="BN312">
        <v>0</v>
      </c>
      <c r="BQ312" t="s">
        <v>338</v>
      </c>
      <c r="BR312" t="s">
        <v>236</v>
      </c>
      <c r="BS312">
        <v>27889</v>
      </c>
      <c r="BT312">
        <v>2</v>
      </c>
      <c r="BU312">
        <v>1</v>
      </c>
      <c r="BV312">
        <v>0</v>
      </c>
      <c r="BW312">
        <v>0</v>
      </c>
      <c r="BX312">
        <v>0</v>
      </c>
      <c r="BY312">
        <v>0</v>
      </c>
      <c r="BZ312">
        <v>0</v>
      </c>
      <c r="CA312">
        <v>0</v>
      </c>
      <c r="CB312">
        <v>0</v>
      </c>
      <c r="CC312">
        <v>0</v>
      </c>
      <c r="CD312">
        <v>0</v>
      </c>
      <c r="CE312">
        <v>2</v>
      </c>
      <c r="CF312">
        <v>0</v>
      </c>
      <c r="CI312">
        <v>0</v>
      </c>
      <c r="CJ312">
        <v>2</v>
      </c>
      <c r="CK312">
        <v>2</v>
      </c>
      <c r="CL312" s="1">
        <v>45821</v>
      </c>
      <c r="CM312" t="s">
        <v>791</v>
      </c>
      <c r="CN312" t="s">
        <v>407</v>
      </c>
      <c r="CO312" t="s">
        <v>33</v>
      </c>
      <c r="CQ312">
        <v>2</v>
      </c>
    </row>
    <row r="313" spans="1:95" hidden="1" x14ac:dyDescent="0.35">
      <c r="A313" t="str">
        <f>_xlfn.XLOOKUP(Table1[[#This Row],[HMIS Project ID]],'Quick HIC'!G:G,'Quick HIC'!D:D,"",0)</f>
        <v>McDowell</v>
      </c>
      <c r="B313">
        <v>293</v>
      </c>
      <c r="C313" t="s">
        <v>236</v>
      </c>
      <c r="D313" t="s">
        <v>41</v>
      </c>
      <c r="E313" t="s">
        <v>333</v>
      </c>
      <c r="F313" t="s">
        <v>238</v>
      </c>
      <c r="G313">
        <v>2025</v>
      </c>
      <c r="H313" t="s">
        <v>902</v>
      </c>
      <c r="I313">
        <v>4426</v>
      </c>
      <c r="J313" t="s">
        <v>1118</v>
      </c>
      <c r="L313">
        <v>20807</v>
      </c>
      <c r="M313" s="1">
        <v>45686</v>
      </c>
      <c r="N313" t="s">
        <v>37</v>
      </c>
      <c r="P313" t="s">
        <v>387</v>
      </c>
      <c r="Q313" t="s">
        <v>33</v>
      </c>
      <c r="R313" t="s">
        <v>241</v>
      </c>
      <c r="S313" s="1">
        <v>45686</v>
      </c>
      <c r="T313" t="s">
        <v>24</v>
      </c>
      <c r="U313" s="1">
        <v>45322</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1</v>
      </c>
      <c r="BH313">
        <v>0</v>
      </c>
      <c r="BI313">
        <v>0</v>
      </c>
      <c r="BJ313">
        <v>0</v>
      </c>
      <c r="BK313">
        <v>0</v>
      </c>
      <c r="BM313" t="s">
        <v>252</v>
      </c>
      <c r="BN313">
        <v>0</v>
      </c>
      <c r="BQ313" t="s">
        <v>389</v>
      </c>
      <c r="BR313" t="s">
        <v>236</v>
      </c>
      <c r="BS313">
        <v>28737</v>
      </c>
      <c r="BT313">
        <v>11</v>
      </c>
      <c r="BU313">
        <v>4</v>
      </c>
      <c r="BV313">
        <v>0</v>
      </c>
      <c r="BW313">
        <v>0</v>
      </c>
      <c r="BX313">
        <v>0</v>
      </c>
      <c r="BY313">
        <v>0</v>
      </c>
      <c r="BZ313">
        <v>0</v>
      </c>
      <c r="CA313">
        <v>0</v>
      </c>
      <c r="CB313">
        <v>0</v>
      </c>
      <c r="CC313">
        <v>0</v>
      </c>
      <c r="CD313">
        <v>0</v>
      </c>
      <c r="CE313">
        <v>11</v>
      </c>
      <c r="CF313">
        <v>0</v>
      </c>
      <c r="CI313">
        <v>0</v>
      </c>
      <c r="CJ313">
        <v>0</v>
      </c>
      <c r="CK313">
        <v>11</v>
      </c>
      <c r="CL313" s="1">
        <v>45821</v>
      </c>
      <c r="CM313" t="s">
        <v>1119</v>
      </c>
      <c r="CN313" t="s">
        <v>407</v>
      </c>
      <c r="CO313" t="s">
        <v>33</v>
      </c>
      <c r="CQ313">
        <v>2</v>
      </c>
    </row>
    <row r="314" spans="1:95" hidden="1" x14ac:dyDescent="0.35">
      <c r="A314" t="str">
        <f>_xlfn.XLOOKUP(Table1[[#This Row],[HMIS Project ID]],'Quick HIC'!G:G,'Quick HIC'!D:D,"",0)</f>
        <v>Caldwell</v>
      </c>
      <c r="B314">
        <v>294</v>
      </c>
      <c r="C314" t="s">
        <v>236</v>
      </c>
      <c r="D314" t="s">
        <v>41</v>
      </c>
      <c r="E314" t="s">
        <v>333</v>
      </c>
      <c r="F314" t="s">
        <v>238</v>
      </c>
      <c r="G314">
        <v>2025</v>
      </c>
      <c r="H314" t="s">
        <v>907</v>
      </c>
      <c r="I314">
        <v>20417</v>
      </c>
      <c r="J314" t="s">
        <v>1120</v>
      </c>
      <c r="L314">
        <v>20810</v>
      </c>
      <c r="M314" s="1">
        <v>45686</v>
      </c>
      <c r="N314" t="s">
        <v>37</v>
      </c>
      <c r="P314" t="s">
        <v>453</v>
      </c>
      <c r="Q314" t="s">
        <v>33</v>
      </c>
      <c r="R314" t="s">
        <v>241</v>
      </c>
      <c r="S314" s="1">
        <v>45686</v>
      </c>
      <c r="T314" t="s">
        <v>24</v>
      </c>
      <c r="U314" s="1">
        <v>45322</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1</v>
      </c>
      <c r="BH314">
        <v>0</v>
      </c>
      <c r="BI314">
        <v>0</v>
      </c>
      <c r="BJ314">
        <v>0</v>
      </c>
      <c r="BK314">
        <v>0</v>
      </c>
      <c r="BM314" t="s">
        <v>252</v>
      </c>
      <c r="BN314">
        <v>0</v>
      </c>
      <c r="BO314" t="s">
        <v>909</v>
      </c>
      <c r="BQ314" t="s">
        <v>401</v>
      </c>
      <c r="BR314" t="s">
        <v>236</v>
      </c>
      <c r="BS314">
        <v>28645</v>
      </c>
      <c r="BT314">
        <v>4</v>
      </c>
      <c r="BU314">
        <v>2</v>
      </c>
      <c r="BV314">
        <v>0</v>
      </c>
      <c r="BW314">
        <v>0</v>
      </c>
      <c r="BX314">
        <v>0</v>
      </c>
      <c r="BY314">
        <v>6</v>
      </c>
      <c r="BZ314">
        <v>0</v>
      </c>
      <c r="CA314">
        <v>0</v>
      </c>
      <c r="CB314">
        <v>0</v>
      </c>
      <c r="CC314">
        <v>0</v>
      </c>
      <c r="CD314">
        <v>0</v>
      </c>
      <c r="CE314">
        <v>10</v>
      </c>
      <c r="CF314">
        <v>0</v>
      </c>
      <c r="CI314">
        <v>0</v>
      </c>
      <c r="CJ314">
        <v>10</v>
      </c>
      <c r="CK314">
        <v>10</v>
      </c>
      <c r="CL314" s="1">
        <v>45821</v>
      </c>
      <c r="CM314" t="s">
        <v>906</v>
      </c>
      <c r="CN314" t="s">
        <v>407</v>
      </c>
      <c r="CO314" t="s">
        <v>33</v>
      </c>
      <c r="CQ314">
        <v>2</v>
      </c>
    </row>
    <row r="315" spans="1:95" hidden="1" x14ac:dyDescent="0.35">
      <c r="A315" t="str">
        <f>_xlfn.XLOOKUP(Table1[[#This Row],[HMIS Project ID]],'Quick HIC'!G:G,'Quick HIC'!D:D,"",0)</f>
        <v>Burke</v>
      </c>
      <c r="B315">
        <v>295</v>
      </c>
      <c r="C315" t="s">
        <v>236</v>
      </c>
      <c r="D315" t="s">
        <v>41</v>
      </c>
      <c r="E315" t="s">
        <v>333</v>
      </c>
      <c r="F315" t="s">
        <v>238</v>
      </c>
      <c r="G315">
        <v>2025</v>
      </c>
      <c r="H315" t="s">
        <v>907</v>
      </c>
      <c r="I315">
        <v>20417</v>
      </c>
      <c r="J315" t="s">
        <v>1121</v>
      </c>
      <c r="L315">
        <v>20811</v>
      </c>
      <c r="M315" s="1">
        <v>45686</v>
      </c>
      <c r="N315" t="s">
        <v>37</v>
      </c>
      <c r="P315" t="s">
        <v>593</v>
      </c>
      <c r="Q315" t="s">
        <v>33</v>
      </c>
      <c r="R315" t="s">
        <v>241</v>
      </c>
      <c r="S315" s="1">
        <v>45322</v>
      </c>
      <c r="T315" t="s">
        <v>24</v>
      </c>
      <c r="U315" s="1">
        <v>45322</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1</v>
      </c>
      <c r="BH315">
        <v>0</v>
      </c>
      <c r="BI315">
        <v>0</v>
      </c>
      <c r="BJ315">
        <v>0</v>
      </c>
      <c r="BK315">
        <v>0</v>
      </c>
      <c r="BM315" t="s">
        <v>252</v>
      </c>
      <c r="BN315">
        <v>0</v>
      </c>
      <c r="BO315" t="s">
        <v>909</v>
      </c>
      <c r="BQ315" t="s">
        <v>401</v>
      </c>
      <c r="BR315" t="s">
        <v>236</v>
      </c>
      <c r="BS315">
        <v>28655</v>
      </c>
      <c r="BT315">
        <v>12</v>
      </c>
      <c r="BU315">
        <v>4</v>
      </c>
      <c r="BV315">
        <v>0</v>
      </c>
      <c r="BW315">
        <v>0</v>
      </c>
      <c r="BX315">
        <v>0</v>
      </c>
      <c r="BY315">
        <v>1</v>
      </c>
      <c r="BZ315">
        <v>0</v>
      </c>
      <c r="CA315">
        <v>0</v>
      </c>
      <c r="CB315">
        <v>0</v>
      </c>
      <c r="CC315">
        <v>0</v>
      </c>
      <c r="CD315">
        <v>0</v>
      </c>
      <c r="CE315">
        <v>13</v>
      </c>
      <c r="CF315">
        <v>0</v>
      </c>
      <c r="CI315">
        <v>0</v>
      </c>
      <c r="CJ315">
        <v>13</v>
      </c>
      <c r="CK315">
        <v>13</v>
      </c>
      <c r="CL315" s="1">
        <v>45821</v>
      </c>
      <c r="CM315" t="s">
        <v>906</v>
      </c>
      <c r="CN315" t="s">
        <v>407</v>
      </c>
      <c r="CO315" t="s">
        <v>33</v>
      </c>
      <c r="CQ315">
        <v>2</v>
      </c>
    </row>
    <row r="316" spans="1:95" hidden="1" x14ac:dyDescent="0.35">
      <c r="A316" t="str">
        <f>_xlfn.XLOOKUP(Table1[[#This Row],[HMIS Project ID]],'Quick HIC'!G:G,'Quick HIC'!D:D,"",0)</f>
        <v>Halifax</v>
      </c>
      <c r="B316">
        <v>296</v>
      </c>
      <c r="C316" t="s">
        <v>236</v>
      </c>
      <c r="D316" t="s">
        <v>41</v>
      </c>
      <c r="E316" t="s">
        <v>333</v>
      </c>
      <c r="F316" t="s">
        <v>238</v>
      </c>
      <c r="G316">
        <v>2025</v>
      </c>
      <c r="H316" t="s">
        <v>910</v>
      </c>
      <c r="I316">
        <v>20419</v>
      </c>
      <c r="J316" t="s">
        <v>1122</v>
      </c>
      <c r="L316">
        <v>20812</v>
      </c>
      <c r="M316" s="1">
        <v>45686</v>
      </c>
      <c r="N316" t="s">
        <v>37</v>
      </c>
      <c r="P316" t="s">
        <v>683</v>
      </c>
      <c r="Q316" t="s">
        <v>33</v>
      </c>
      <c r="R316" t="s">
        <v>241</v>
      </c>
      <c r="S316" s="1">
        <v>45686</v>
      </c>
      <c r="T316" t="s">
        <v>24</v>
      </c>
      <c r="U316" s="1">
        <v>45322</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1</v>
      </c>
      <c r="BI316">
        <v>0</v>
      </c>
      <c r="BJ316">
        <v>0</v>
      </c>
      <c r="BK316">
        <v>0</v>
      </c>
      <c r="BM316" t="s">
        <v>252</v>
      </c>
      <c r="BN316">
        <v>0</v>
      </c>
      <c r="BO316" t="s">
        <v>912</v>
      </c>
      <c r="BQ316" t="s">
        <v>284</v>
      </c>
      <c r="BR316" t="s">
        <v>236</v>
      </c>
      <c r="BS316">
        <v>27844</v>
      </c>
      <c r="BT316">
        <v>0</v>
      </c>
      <c r="BU316">
        <v>0</v>
      </c>
      <c r="BV316">
        <v>0</v>
      </c>
      <c r="BW316">
        <v>0</v>
      </c>
      <c r="BX316">
        <v>0</v>
      </c>
      <c r="BY316">
        <v>168</v>
      </c>
      <c r="BZ316">
        <v>0</v>
      </c>
      <c r="CA316">
        <v>0</v>
      </c>
      <c r="CB316">
        <v>0</v>
      </c>
      <c r="CC316">
        <v>0</v>
      </c>
      <c r="CD316">
        <v>0</v>
      </c>
      <c r="CE316">
        <v>168</v>
      </c>
      <c r="CF316">
        <v>0</v>
      </c>
      <c r="CI316">
        <v>0</v>
      </c>
      <c r="CJ316">
        <v>168</v>
      </c>
      <c r="CK316">
        <v>168</v>
      </c>
      <c r="CL316" s="1">
        <v>45821</v>
      </c>
      <c r="CM316" t="s">
        <v>675</v>
      </c>
      <c r="CN316" t="s">
        <v>407</v>
      </c>
      <c r="CO316" t="s">
        <v>33</v>
      </c>
      <c r="CQ316">
        <v>2</v>
      </c>
    </row>
    <row r="317" spans="1:95" hidden="1" x14ac:dyDescent="0.35">
      <c r="A317" t="str">
        <f>_xlfn.XLOOKUP(Table1[[#This Row],[HMIS Project ID]],'Quick HIC'!G:G,'Quick HIC'!D:D,"",0)</f>
        <v>Columbus</v>
      </c>
      <c r="B317">
        <v>297</v>
      </c>
      <c r="C317" t="s">
        <v>236</v>
      </c>
      <c r="D317" t="s">
        <v>41</v>
      </c>
      <c r="E317" t="s">
        <v>333</v>
      </c>
      <c r="F317" t="s">
        <v>238</v>
      </c>
      <c r="G317">
        <v>2025</v>
      </c>
      <c r="H317" t="s">
        <v>910</v>
      </c>
      <c r="I317">
        <v>20419</v>
      </c>
      <c r="J317" t="s">
        <v>1123</v>
      </c>
      <c r="L317">
        <v>20814</v>
      </c>
      <c r="M317" s="1">
        <v>45686</v>
      </c>
      <c r="N317" t="s">
        <v>37</v>
      </c>
      <c r="P317" t="s">
        <v>1124</v>
      </c>
      <c r="Q317" t="s">
        <v>33</v>
      </c>
      <c r="R317" t="s">
        <v>241</v>
      </c>
      <c r="S317" s="1">
        <v>45322</v>
      </c>
      <c r="T317" t="s">
        <v>24</v>
      </c>
      <c r="U317" s="1">
        <v>45321</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1</v>
      </c>
      <c r="BI317">
        <v>0</v>
      </c>
      <c r="BJ317">
        <v>0</v>
      </c>
      <c r="BK317">
        <v>0</v>
      </c>
      <c r="BM317" t="s">
        <v>252</v>
      </c>
      <c r="BN317">
        <v>0</v>
      </c>
      <c r="BO317" t="s">
        <v>912</v>
      </c>
      <c r="BQ317" t="s">
        <v>284</v>
      </c>
      <c r="BR317" t="s">
        <v>236</v>
      </c>
      <c r="BS317">
        <v>28450</v>
      </c>
      <c r="BT317">
        <v>3</v>
      </c>
      <c r="BU317">
        <v>1</v>
      </c>
      <c r="BV317">
        <v>0</v>
      </c>
      <c r="BW317">
        <v>0</v>
      </c>
      <c r="BX317">
        <v>0</v>
      </c>
      <c r="BY317">
        <v>3</v>
      </c>
      <c r="BZ317">
        <v>0</v>
      </c>
      <c r="CA317">
        <v>0</v>
      </c>
      <c r="CB317">
        <v>0</v>
      </c>
      <c r="CC317">
        <v>0</v>
      </c>
      <c r="CD317">
        <v>0</v>
      </c>
      <c r="CE317">
        <v>6</v>
      </c>
      <c r="CF317">
        <v>0</v>
      </c>
      <c r="CI317">
        <v>0</v>
      </c>
      <c r="CJ317">
        <v>6</v>
      </c>
      <c r="CK317">
        <v>6</v>
      </c>
      <c r="CL317" s="1">
        <v>45821</v>
      </c>
      <c r="CM317" t="s">
        <v>675</v>
      </c>
      <c r="CN317" t="s">
        <v>407</v>
      </c>
      <c r="CO317" t="s">
        <v>33</v>
      </c>
      <c r="CQ317">
        <v>2</v>
      </c>
    </row>
    <row r="318" spans="1:95" hidden="1" x14ac:dyDescent="0.35">
      <c r="A318" t="str">
        <f>_xlfn.XLOOKUP(Table1[[#This Row],[HMIS Project ID]],'Quick HIC'!G:G,'Quick HIC'!D:D,"",0)</f>
        <v>Duplin</v>
      </c>
      <c r="B318">
        <v>298</v>
      </c>
      <c r="C318" t="s">
        <v>236</v>
      </c>
      <c r="D318" t="s">
        <v>41</v>
      </c>
      <c r="E318" t="s">
        <v>333</v>
      </c>
      <c r="F318" t="s">
        <v>238</v>
      </c>
      <c r="G318">
        <v>2025</v>
      </c>
      <c r="H318" t="s">
        <v>910</v>
      </c>
      <c r="I318">
        <v>20419</v>
      </c>
      <c r="J318" t="s">
        <v>1125</v>
      </c>
      <c r="L318">
        <v>20816</v>
      </c>
      <c r="M318" s="1">
        <v>45686</v>
      </c>
      <c r="N318" t="s">
        <v>37</v>
      </c>
      <c r="P318" t="s">
        <v>1082</v>
      </c>
      <c r="Q318" t="s">
        <v>33</v>
      </c>
      <c r="R318" t="s">
        <v>241</v>
      </c>
      <c r="S318" s="1">
        <v>45322</v>
      </c>
      <c r="T318" t="s">
        <v>24</v>
      </c>
      <c r="U318" s="1">
        <v>45322</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1</v>
      </c>
      <c r="BI318">
        <v>0</v>
      </c>
      <c r="BJ318">
        <v>0</v>
      </c>
      <c r="BK318">
        <v>0</v>
      </c>
      <c r="BM318" t="s">
        <v>252</v>
      </c>
      <c r="BN318">
        <v>0</v>
      </c>
      <c r="BO318" t="s">
        <v>912</v>
      </c>
      <c r="BQ318" t="s">
        <v>284</v>
      </c>
      <c r="BR318" t="s">
        <v>236</v>
      </c>
      <c r="BS318">
        <v>28349</v>
      </c>
      <c r="BT318">
        <v>0</v>
      </c>
      <c r="BU318">
        <v>0</v>
      </c>
      <c r="BV318">
        <v>0</v>
      </c>
      <c r="BW318">
        <v>0</v>
      </c>
      <c r="BX318">
        <v>0</v>
      </c>
      <c r="BY318">
        <v>1</v>
      </c>
      <c r="BZ318">
        <v>0</v>
      </c>
      <c r="CA318">
        <v>0</v>
      </c>
      <c r="CB318">
        <v>0</v>
      </c>
      <c r="CC318">
        <v>0</v>
      </c>
      <c r="CD318">
        <v>0</v>
      </c>
      <c r="CE318">
        <v>1</v>
      </c>
      <c r="CF318">
        <v>0</v>
      </c>
      <c r="CI318">
        <v>0</v>
      </c>
      <c r="CJ318">
        <v>1</v>
      </c>
      <c r="CK318">
        <v>1</v>
      </c>
      <c r="CL318" s="1">
        <v>45821</v>
      </c>
      <c r="CM318" t="s">
        <v>675</v>
      </c>
      <c r="CN318" t="s">
        <v>407</v>
      </c>
      <c r="CO318" t="s">
        <v>33</v>
      </c>
      <c r="CQ318">
        <v>2</v>
      </c>
    </row>
    <row r="319" spans="1:95" hidden="1" x14ac:dyDescent="0.35">
      <c r="A319" t="str">
        <f>_xlfn.XLOOKUP(Table1[[#This Row],[HMIS Project ID]],'Quick HIC'!G:G,'Quick HIC'!D:D,"",0)</f>
        <v>Franklin</v>
      </c>
      <c r="B319">
        <v>299</v>
      </c>
      <c r="C319" t="s">
        <v>236</v>
      </c>
      <c r="D319" t="s">
        <v>41</v>
      </c>
      <c r="E319" t="s">
        <v>333</v>
      </c>
      <c r="F319" t="s">
        <v>238</v>
      </c>
      <c r="G319">
        <v>2025</v>
      </c>
      <c r="H319" t="s">
        <v>910</v>
      </c>
      <c r="I319">
        <v>20419</v>
      </c>
      <c r="J319" t="s">
        <v>1126</v>
      </c>
      <c r="L319">
        <v>20817</v>
      </c>
      <c r="M319" s="1">
        <v>45686</v>
      </c>
      <c r="N319" t="s">
        <v>37</v>
      </c>
      <c r="P319" t="s">
        <v>637</v>
      </c>
      <c r="Q319" t="s">
        <v>33</v>
      </c>
      <c r="R319" t="s">
        <v>241</v>
      </c>
      <c r="S319" s="1">
        <v>45686</v>
      </c>
      <c r="T319" t="s">
        <v>24</v>
      </c>
      <c r="U319" s="1">
        <v>45322</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1</v>
      </c>
      <c r="BI319">
        <v>0</v>
      </c>
      <c r="BJ319">
        <v>0</v>
      </c>
      <c r="BK319">
        <v>0</v>
      </c>
      <c r="BM319" t="s">
        <v>252</v>
      </c>
      <c r="BN319">
        <v>0</v>
      </c>
      <c r="BO319" t="s">
        <v>912</v>
      </c>
      <c r="BQ319" t="s">
        <v>284</v>
      </c>
      <c r="BR319" t="s">
        <v>236</v>
      </c>
      <c r="BS319">
        <v>27549</v>
      </c>
      <c r="BT319">
        <v>40</v>
      </c>
      <c r="BU319">
        <v>12</v>
      </c>
      <c r="BV319">
        <v>0</v>
      </c>
      <c r="BW319">
        <v>0</v>
      </c>
      <c r="BX319">
        <v>0</v>
      </c>
      <c r="BY319">
        <v>4</v>
      </c>
      <c r="BZ319">
        <v>0</v>
      </c>
      <c r="CA319">
        <v>0</v>
      </c>
      <c r="CB319">
        <v>0</v>
      </c>
      <c r="CC319">
        <v>0</v>
      </c>
      <c r="CD319">
        <v>0</v>
      </c>
      <c r="CE319">
        <v>44</v>
      </c>
      <c r="CF319">
        <v>0</v>
      </c>
      <c r="CI319">
        <v>0</v>
      </c>
      <c r="CJ319">
        <v>44</v>
      </c>
      <c r="CK319">
        <v>44</v>
      </c>
      <c r="CL319" s="1">
        <v>45821</v>
      </c>
      <c r="CM319" t="s">
        <v>675</v>
      </c>
      <c r="CN319" t="s">
        <v>407</v>
      </c>
      <c r="CO319" t="s">
        <v>33</v>
      </c>
      <c r="CQ319">
        <v>2</v>
      </c>
    </row>
    <row r="320" spans="1:95" hidden="1" x14ac:dyDescent="0.35">
      <c r="A320" t="str">
        <f>_xlfn.XLOOKUP(Table1[[#This Row],[HMIS Project ID]],'Quick HIC'!G:G,'Quick HIC'!D:D,"",0)</f>
        <v>Granville</v>
      </c>
      <c r="B320">
        <v>300</v>
      </c>
      <c r="C320" t="s">
        <v>236</v>
      </c>
      <c r="D320" t="s">
        <v>41</v>
      </c>
      <c r="E320" t="s">
        <v>333</v>
      </c>
      <c r="F320" t="s">
        <v>238</v>
      </c>
      <c r="G320">
        <v>2025</v>
      </c>
      <c r="H320" t="s">
        <v>910</v>
      </c>
      <c r="I320">
        <v>20419</v>
      </c>
      <c r="J320" t="s">
        <v>1127</v>
      </c>
      <c r="L320">
        <v>20818</v>
      </c>
      <c r="M320" s="1">
        <v>45686</v>
      </c>
      <c r="N320" t="s">
        <v>37</v>
      </c>
      <c r="P320" t="s">
        <v>1128</v>
      </c>
      <c r="Q320" t="s">
        <v>33</v>
      </c>
      <c r="R320" t="s">
        <v>241</v>
      </c>
      <c r="S320" s="1">
        <v>45322</v>
      </c>
      <c r="T320" t="s">
        <v>24</v>
      </c>
      <c r="U320" s="1">
        <v>45322</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1</v>
      </c>
      <c r="BI320">
        <v>0</v>
      </c>
      <c r="BJ320">
        <v>0</v>
      </c>
      <c r="BK320">
        <v>0</v>
      </c>
      <c r="BM320" t="s">
        <v>252</v>
      </c>
      <c r="BN320">
        <v>0</v>
      </c>
      <c r="BO320" t="s">
        <v>912</v>
      </c>
      <c r="BQ320" t="s">
        <v>284</v>
      </c>
      <c r="BR320" t="s">
        <v>236</v>
      </c>
      <c r="BS320">
        <v>27565</v>
      </c>
      <c r="BT320">
        <v>49</v>
      </c>
      <c r="BU320">
        <v>11</v>
      </c>
      <c r="BV320">
        <v>0</v>
      </c>
      <c r="BW320">
        <v>0</v>
      </c>
      <c r="BX320">
        <v>0</v>
      </c>
      <c r="BY320">
        <v>2</v>
      </c>
      <c r="BZ320">
        <v>0</v>
      </c>
      <c r="CA320">
        <v>0</v>
      </c>
      <c r="CB320">
        <v>0</v>
      </c>
      <c r="CC320">
        <v>0</v>
      </c>
      <c r="CD320">
        <v>0</v>
      </c>
      <c r="CE320">
        <v>51</v>
      </c>
      <c r="CF320">
        <v>0</v>
      </c>
      <c r="CI320">
        <v>0</v>
      </c>
      <c r="CJ320">
        <v>51</v>
      </c>
      <c r="CK320">
        <v>51</v>
      </c>
      <c r="CL320" s="1">
        <v>45821</v>
      </c>
      <c r="CM320" t="s">
        <v>675</v>
      </c>
      <c r="CN320" t="s">
        <v>407</v>
      </c>
      <c r="CO320" t="s">
        <v>33</v>
      </c>
      <c r="CQ320">
        <v>2</v>
      </c>
    </row>
    <row r="321" spans="1:95" hidden="1" x14ac:dyDescent="0.35">
      <c r="A321" t="str">
        <f>_xlfn.XLOOKUP(Table1[[#This Row],[HMIS Project ID]],'Quick HIC'!G:G,'Quick HIC'!D:D,"",0)</f>
        <v>Hoke</v>
      </c>
      <c r="B321">
        <v>301</v>
      </c>
      <c r="C321" t="s">
        <v>236</v>
      </c>
      <c r="D321" t="s">
        <v>41</v>
      </c>
      <c r="E321" t="s">
        <v>333</v>
      </c>
      <c r="F321" t="s">
        <v>238</v>
      </c>
      <c r="G321">
        <v>2025</v>
      </c>
      <c r="H321" t="s">
        <v>910</v>
      </c>
      <c r="I321">
        <v>20419</v>
      </c>
      <c r="J321" t="s">
        <v>1129</v>
      </c>
      <c r="L321">
        <v>20819</v>
      </c>
      <c r="M321" s="1">
        <v>45686</v>
      </c>
      <c r="N321" t="s">
        <v>37</v>
      </c>
      <c r="P321" t="s">
        <v>894</v>
      </c>
      <c r="Q321" t="s">
        <v>33</v>
      </c>
      <c r="R321" t="s">
        <v>241</v>
      </c>
      <c r="S321" s="1">
        <v>45322</v>
      </c>
      <c r="T321" t="s">
        <v>24</v>
      </c>
      <c r="U321" s="1">
        <v>45322</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1</v>
      </c>
      <c r="BI321">
        <v>0</v>
      </c>
      <c r="BJ321">
        <v>0</v>
      </c>
      <c r="BK321">
        <v>0</v>
      </c>
      <c r="BM321" t="s">
        <v>252</v>
      </c>
      <c r="BN321">
        <v>0</v>
      </c>
      <c r="BO321" t="s">
        <v>912</v>
      </c>
      <c r="BQ321" t="s">
        <v>284</v>
      </c>
      <c r="BR321" t="s">
        <v>236</v>
      </c>
      <c r="BS321">
        <v>28376</v>
      </c>
      <c r="BT321">
        <v>8</v>
      </c>
      <c r="BU321">
        <v>2</v>
      </c>
      <c r="BV321">
        <v>0</v>
      </c>
      <c r="BW321">
        <v>0</v>
      </c>
      <c r="BX321">
        <v>0</v>
      </c>
      <c r="BY321">
        <v>3</v>
      </c>
      <c r="BZ321">
        <v>0</v>
      </c>
      <c r="CA321">
        <v>0</v>
      </c>
      <c r="CB321">
        <v>0</v>
      </c>
      <c r="CC321">
        <v>0</v>
      </c>
      <c r="CD321">
        <v>0</v>
      </c>
      <c r="CE321">
        <v>11</v>
      </c>
      <c r="CF321">
        <v>0</v>
      </c>
      <c r="CI321">
        <v>0</v>
      </c>
      <c r="CJ321">
        <v>11</v>
      </c>
      <c r="CK321">
        <v>11</v>
      </c>
      <c r="CL321" s="1">
        <v>45821</v>
      </c>
      <c r="CM321" t="s">
        <v>675</v>
      </c>
      <c r="CN321" t="s">
        <v>407</v>
      </c>
      <c r="CO321" t="s">
        <v>33</v>
      </c>
      <c r="CQ321">
        <v>2</v>
      </c>
    </row>
    <row r="322" spans="1:95" hidden="1" x14ac:dyDescent="0.35">
      <c r="A322" t="str">
        <f>_xlfn.XLOOKUP(Table1[[#This Row],[HMIS Project ID]],'Quick HIC'!G:G,'Quick HIC'!D:D,"",0)</f>
        <v>Martin</v>
      </c>
      <c r="B322">
        <v>302</v>
      </c>
      <c r="C322" t="s">
        <v>236</v>
      </c>
      <c r="D322" t="s">
        <v>41</v>
      </c>
      <c r="E322" t="s">
        <v>333</v>
      </c>
      <c r="F322" t="s">
        <v>238</v>
      </c>
      <c r="G322">
        <v>2025</v>
      </c>
      <c r="H322" t="s">
        <v>910</v>
      </c>
      <c r="I322">
        <v>20419</v>
      </c>
      <c r="J322" t="s">
        <v>1130</v>
      </c>
      <c r="L322">
        <v>20820</v>
      </c>
      <c r="M322" s="1">
        <v>45686</v>
      </c>
      <c r="N322" t="s">
        <v>37</v>
      </c>
      <c r="P322" t="s">
        <v>1131</v>
      </c>
      <c r="Q322" t="s">
        <v>33</v>
      </c>
      <c r="R322" t="s">
        <v>241</v>
      </c>
      <c r="S322" s="1">
        <v>45322</v>
      </c>
      <c r="T322" t="s">
        <v>24</v>
      </c>
      <c r="U322" s="1">
        <v>45322</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1</v>
      </c>
      <c r="BI322">
        <v>0</v>
      </c>
      <c r="BJ322">
        <v>0</v>
      </c>
      <c r="BK322">
        <v>0</v>
      </c>
      <c r="BM322" t="s">
        <v>252</v>
      </c>
      <c r="BN322">
        <v>0</v>
      </c>
      <c r="BO322" t="s">
        <v>912</v>
      </c>
      <c r="BQ322" t="s">
        <v>284</v>
      </c>
      <c r="BR322" t="s">
        <v>236</v>
      </c>
      <c r="BS322">
        <v>28205</v>
      </c>
      <c r="BT322">
        <v>0</v>
      </c>
      <c r="BU322">
        <v>0</v>
      </c>
      <c r="BV322">
        <v>0</v>
      </c>
      <c r="BW322">
        <v>0</v>
      </c>
      <c r="BX322">
        <v>0</v>
      </c>
      <c r="BY322">
        <v>1</v>
      </c>
      <c r="BZ322">
        <v>0</v>
      </c>
      <c r="CA322">
        <v>0</v>
      </c>
      <c r="CB322">
        <v>0</v>
      </c>
      <c r="CC322">
        <v>0</v>
      </c>
      <c r="CD322">
        <v>0</v>
      </c>
      <c r="CE322">
        <v>1</v>
      </c>
      <c r="CF322">
        <v>0</v>
      </c>
      <c r="CI322">
        <v>0</v>
      </c>
      <c r="CJ322">
        <v>1</v>
      </c>
      <c r="CK322">
        <v>1</v>
      </c>
      <c r="CL322" s="1">
        <v>45821</v>
      </c>
      <c r="CM322" t="s">
        <v>675</v>
      </c>
      <c r="CN322" t="s">
        <v>407</v>
      </c>
      <c r="CO322" t="s">
        <v>33</v>
      </c>
      <c r="CQ322">
        <v>2</v>
      </c>
    </row>
    <row r="323" spans="1:95" hidden="1" x14ac:dyDescent="0.35">
      <c r="A323" t="str">
        <f>_xlfn.XLOOKUP(Table1[[#This Row],[HMIS Project ID]],'Quick HIC'!G:G,'Quick HIC'!D:D,"",0)</f>
        <v>Montgomery</v>
      </c>
      <c r="B323">
        <v>303</v>
      </c>
      <c r="C323" t="s">
        <v>236</v>
      </c>
      <c r="D323" t="s">
        <v>41</v>
      </c>
      <c r="E323" t="s">
        <v>333</v>
      </c>
      <c r="F323" t="s">
        <v>238</v>
      </c>
      <c r="G323">
        <v>2025</v>
      </c>
      <c r="H323" t="s">
        <v>910</v>
      </c>
      <c r="I323">
        <v>20419</v>
      </c>
      <c r="J323" t="s">
        <v>1132</v>
      </c>
      <c r="L323">
        <v>20821</v>
      </c>
      <c r="M323" s="1">
        <v>45686</v>
      </c>
      <c r="N323" t="s">
        <v>37</v>
      </c>
      <c r="P323" t="s">
        <v>1133</v>
      </c>
      <c r="Q323" t="s">
        <v>33</v>
      </c>
      <c r="R323" t="s">
        <v>241</v>
      </c>
      <c r="S323" s="1">
        <v>45322</v>
      </c>
      <c r="T323" t="s">
        <v>24</v>
      </c>
      <c r="U323" s="1">
        <v>45322</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1</v>
      </c>
      <c r="BI323">
        <v>0</v>
      </c>
      <c r="BJ323">
        <v>0</v>
      </c>
      <c r="BK323">
        <v>0</v>
      </c>
      <c r="BM323" t="s">
        <v>252</v>
      </c>
      <c r="BN323">
        <v>0</v>
      </c>
      <c r="BO323" t="s">
        <v>912</v>
      </c>
      <c r="BQ323" t="s">
        <v>284</v>
      </c>
      <c r="BR323" t="s">
        <v>236</v>
      </c>
      <c r="BS323">
        <v>27306</v>
      </c>
      <c r="BT323">
        <v>0</v>
      </c>
      <c r="BU323">
        <v>0</v>
      </c>
      <c r="BV323">
        <v>0</v>
      </c>
      <c r="BW323">
        <v>0</v>
      </c>
      <c r="BX323">
        <v>0</v>
      </c>
      <c r="BY323">
        <v>1</v>
      </c>
      <c r="BZ323">
        <v>0</v>
      </c>
      <c r="CA323">
        <v>0</v>
      </c>
      <c r="CB323">
        <v>0</v>
      </c>
      <c r="CC323">
        <v>0</v>
      </c>
      <c r="CD323">
        <v>0</v>
      </c>
      <c r="CE323">
        <v>1</v>
      </c>
      <c r="CF323">
        <v>0</v>
      </c>
      <c r="CI323">
        <v>0</v>
      </c>
      <c r="CJ323">
        <v>1</v>
      </c>
      <c r="CK323">
        <v>1</v>
      </c>
      <c r="CL323" s="1">
        <v>45821</v>
      </c>
      <c r="CM323" t="s">
        <v>675</v>
      </c>
      <c r="CN323" t="s">
        <v>407</v>
      </c>
      <c r="CO323" t="s">
        <v>33</v>
      </c>
      <c r="CQ323">
        <v>2</v>
      </c>
    </row>
    <row r="324" spans="1:95" hidden="1" x14ac:dyDescent="0.35">
      <c r="A324" t="str">
        <f>_xlfn.XLOOKUP(Table1[[#This Row],[HMIS Project ID]],'Quick HIC'!G:G,'Quick HIC'!D:D,"",0)</f>
        <v>Moore</v>
      </c>
      <c r="B324">
        <v>304</v>
      </c>
      <c r="C324" t="s">
        <v>236</v>
      </c>
      <c r="D324" t="s">
        <v>41</v>
      </c>
      <c r="E324" t="s">
        <v>333</v>
      </c>
      <c r="F324" t="s">
        <v>238</v>
      </c>
      <c r="G324">
        <v>2025</v>
      </c>
      <c r="H324" t="s">
        <v>910</v>
      </c>
      <c r="I324">
        <v>20419</v>
      </c>
      <c r="J324" t="s">
        <v>1134</v>
      </c>
      <c r="L324">
        <v>20822</v>
      </c>
      <c r="M324" s="1">
        <v>45686</v>
      </c>
      <c r="N324" t="s">
        <v>37</v>
      </c>
      <c r="P324" t="s">
        <v>543</v>
      </c>
      <c r="Q324" t="s">
        <v>33</v>
      </c>
      <c r="R324" t="s">
        <v>241</v>
      </c>
      <c r="S324" s="1">
        <v>45322</v>
      </c>
      <c r="T324" t="s">
        <v>24</v>
      </c>
      <c r="U324" s="1">
        <v>45322</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1</v>
      </c>
      <c r="BI324">
        <v>0</v>
      </c>
      <c r="BJ324">
        <v>0</v>
      </c>
      <c r="BK324">
        <v>0</v>
      </c>
      <c r="BM324" t="s">
        <v>252</v>
      </c>
      <c r="BN324">
        <v>0</v>
      </c>
      <c r="BO324" t="s">
        <v>912</v>
      </c>
      <c r="BQ324" t="s">
        <v>284</v>
      </c>
      <c r="BR324" t="s">
        <v>236</v>
      </c>
      <c r="BS324">
        <v>28387</v>
      </c>
      <c r="BT324">
        <v>2</v>
      </c>
      <c r="BU324">
        <v>1</v>
      </c>
      <c r="BV324">
        <v>0</v>
      </c>
      <c r="BW324">
        <v>0</v>
      </c>
      <c r="BX324">
        <v>0</v>
      </c>
      <c r="BY324">
        <v>1</v>
      </c>
      <c r="BZ324">
        <v>0</v>
      </c>
      <c r="CA324">
        <v>0</v>
      </c>
      <c r="CB324">
        <v>0</v>
      </c>
      <c r="CC324">
        <v>0</v>
      </c>
      <c r="CD324">
        <v>0</v>
      </c>
      <c r="CE324">
        <v>3</v>
      </c>
      <c r="CF324">
        <v>0</v>
      </c>
      <c r="CI324">
        <v>0</v>
      </c>
      <c r="CJ324">
        <v>3</v>
      </c>
      <c r="CK324">
        <v>3</v>
      </c>
      <c r="CL324" s="1">
        <v>45821</v>
      </c>
      <c r="CM324" t="s">
        <v>675</v>
      </c>
      <c r="CN324" t="s">
        <v>407</v>
      </c>
      <c r="CO324" t="s">
        <v>33</v>
      </c>
      <c r="CQ324">
        <v>2</v>
      </c>
    </row>
    <row r="325" spans="1:95" hidden="1" x14ac:dyDescent="0.35">
      <c r="A325" t="str">
        <f>_xlfn.XLOOKUP(Table1[[#This Row],[HMIS Project ID]],'Quick HIC'!G:G,'Quick HIC'!D:D,"",0)</f>
        <v>Nash</v>
      </c>
      <c r="B325">
        <v>305</v>
      </c>
      <c r="C325" t="s">
        <v>236</v>
      </c>
      <c r="D325" t="s">
        <v>41</v>
      </c>
      <c r="E325" t="s">
        <v>333</v>
      </c>
      <c r="F325" t="s">
        <v>238</v>
      </c>
      <c r="G325">
        <v>2025</v>
      </c>
      <c r="H325" t="s">
        <v>910</v>
      </c>
      <c r="I325">
        <v>20419</v>
      </c>
      <c r="J325" t="s">
        <v>1135</v>
      </c>
      <c r="L325">
        <v>20823</v>
      </c>
      <c r="M325" s="1">
        <v>45686</v>
      </c>
      <c r="N325" t="s">
        <v>37</v>
      </c>
      <c r="P325" t="s">
        <v>553</v>
      </c>
      <c r="Q325" t="s">
        <v>33</v>
      </c>
      <c r="R325" t="s">
        <v>241</v>
      </c>
      <c r="S325" s="1">
        <v>45686</v>
      </c>
      <c r="T325" t="s">
        <v>24</v>
      </c>
      <c r="U325" s="1">
        <v>45322</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1</v>
      </c>
      <c r="BI325">
        <v>0</v>
      </c>
      <c r="BJ325">
        <v>0</v>
      </c>
      <c r="BK325">
        <v>0</v>
      </c>
      <c r="BM325" t="s">
        <v>252</v>
      </c>
      <c r="BN325">
        <v>0</v>
      </c>
      <c r="BO325" t="s">
        <v>912</v>
      </c>
      <c r="BQ325" t="s">
        <v>284</v>
      </c>
      <c r="BR325" t="s">
        <v>236</v>
      </c>
      <c r="BS325">
        <v>27801</v>
      </c>
      <c r="BT325">
        <v>78</v>
      </c>
      <c r="BU325">
        <v>24</v>
      </c>
      <c r="BV325">
        <v>0</v>
      </c>
      <c r="BW325">
        <v>0</v>
      </c>
      <c r="BX325">
        <v>0</v>
      </c>
      <c r="BY325">
        <v>33</v>
      </c>
      <c r="BZ325">
        <v>0</v>
      </c>
      <c r="CA325">
        <v>0</v>
      </c>
      <c r="CB325">
        <v>0</v>
      </c>
      <c r="CC325">
        <v>0</v>
      </c>
      <c r="CD325">
        <v>0</v>
      </c>
      <c r="CE325">
        <v>111</v>
      </c>
      <c r="CF325">
        <v>0</v>
      </c>
      <c r="CI325">
        <v>0</v>
      </c>
      <c r="CJ325">
        <v>111</v>
      </c>
      <c r="CK325">
        <v>111</v>
      </c>
      <c r="CL325" s="1">
        <v>45821</v>
      </c>
      <c r="CM325" t="s">
        <v>675</v>
      </c>
      <c r="CN325" t="s">
        <v>407</v>
      </c>
      <c r="CO325" t="s">
        <v>33</v>
      </c>
      <c r="CQ325">
        <v>2</v>
      </c>
    </row>
    <row r="326" spans="1:95" hidden="1" x14ac:dyDescent="0.35">
      <c r="A326" t="str">
        <f>_xlfn.XLOOKUP(Table1[[#This Row],[HMIS Project ID]],'Quick HIC'!G:G,'Quick HIC'!D:D,"",0)</f>
        <v>Onslow</v>
      </c>
      <c r="B326">
        <v>306</v>
      </c>
      <c r="C326" t="s">
        <v>236</v>
      </c>
      <c r="D326" t="s">
        <v>41</v>
      </c>
      <c r="E326" t="s">
        <v>333</v>
      </c>
      <c r="F326" t="s">
        <v>238</v>
      </c>
      <c r="G326">
        <v>2025</v>
      </c>
      <c r="H326" t="s">
        <v>910</v>
      </c>
      <c r="I326">
        <v>20419</v>
      </c>
      <c r="J326" t="s">
        <v>1136</v>
      </c>
      <c r="L326">
        <v>20824</v>
      </c>
      <c r="M326" s="1">
        <v>45686</v>
      </c>
      <c r="N326" t="s">
        <v>37</v>
      </c>
      <c r="P326" t="s">
        <v>471</v>
      </c>
      <c r="Q326" t="s">
        <v>33</v>
      </c>
      <c r="R326" t="s">
        <v>241</v>
      </c>
      <c r="S326" s="1">
        <v>45686</v>
      </c>
      <c r="T326" t="s">
        <v>24</v>
      </c>
      <c r="U326" s="1">
        <v>45322</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1</v>
      </c>
      <c r="BI326">
        <v>0</v>
      </c>
      <c r="BJ326">
        <v>0</v>
      </c>
      <c r="BK326">
        <v>0</v>
      </c>
      <c r="BM326" t="s">
        <v>252</v>
      </c>
      <c r="BN326">
        <v>0</v>
      </c>
      <c r="BO326" t="s">
        <v>912</v>
      </c>
      <c r="BQ326" t="s">
        <v>284</v>
      </c>
      <c r="BR326" t="s">
        <v>236</v>
      </c>
      <c r="BS326">
        <v>28540</v>
      </c>
      <c r="BT326">
        <v>96</v>
      </c>
      <c r="BU326">
        <v>27</v>
      </c>
      <c r="BV326">
        <v>0</v>
      </c>
      <c r="BW326">
        <v>0</v>
      </c>
      <c r="BX326">
        <v>0</v>
      </c>
      <c r="BY326">
        <v>71</v>
      </c>
      <c r="BZ326">
        <v>0</v>
      </c>
      <c r="CA326">
        <v>0</v>
      </c>
      <c r="CB326">
        <v>0</v>
      </c>
      <c r="CC326">
        <v>0</v>
      </c>
      <c r="CD326">
        <v>0</v>
      </c>
      <c r="CE326">
        <v>167</v>
      </c>
      <c r="CF326">
        <v>0</v>
      </c>
      <c r="CI326">
        <v>0</v>
      </c>
      <c r="CJ326">
        <v>167</v>
      </c>
      <c r="CK326">
        <v>167</v>
      </c>
      <c r="CL326" s="1">
        <v>45821</v>
      </c>
      <c r="CM326" t="s">
        <v>675</v>
      </c>
      <c r="CN326" t="s">
        <v>407</v>
      </c>
      <c r="CO326" t="s">
        <v>33</v>
      </c>
      <c r="CQ326">
        <v>2</v>
      </c>
    </row>
    <row r="327" spans="1:95" hidden="1" x14ac:dyDescent="0.35">
      <c r="A327" t="str">
        <f>_xlfn.XLOOKUP(Table1[[#This Row],[HMIS Project ID]],'Quick HIC'!G:G,'Quick HIC'!D:D,"",0)</f>
        <v>Pasquotank</v>
      </c>
      <c r="B327">
        <v>307</v>
      </c>
      <c r="C327" t="s">
        <v>236</v>
      </c>
      <c r="D327" t="s">
        <v>41</v>
      </c>
      <c r="E327" t="s">
        <v>333</v>
      </c>
      <c r="F327" t="s">
        <v>238</v>
      </c>
      <c r="G327">
        <v>2025</v>
      </c>
      <c r="H327" t="s">
        <v>910</v>
      </c>
      <c r="I327">
        <v>20419</v>
      </c>
      <c r="J327" t="s">
        <v>1137</v>
      </c>
      <c r="L327">
        <v>20825</v>
      </c>
      <c r="M327" s="1">
        <v>45686</v>
      </c>
      <c r="N327" t="s">
        <v>37</v>
      </c>
      <c r="P327" t="s">
        <v>491</v>
      </c>
      <c r="Q327" t="s">
        <v>33</v>
      </c>
      <c r="R327" t="s">
        <v>241</v>
      </c>
      <c r="S327" s="1">
        <v>45322</v>
      </c>
      <c r="T327" t="s">
        <v>24</v>
      </c>
      <c r="U327" s="1">
        <v>45322</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1</v>
      </c>
      <c r="BI327">
        <v>0</v>
      </c>
      <c r="BJ327">
        <v>0</v>
      </c>
      <c r="BK327">
        <v>0</v>
      </c>
      <c r="BM327" t="s">
        <v>252</v>
      </c>
      <c r="BN327">
        <v>0</v>
      </c>
      <c r="BO327" t="s">
        <v>912</v>
      </c>
      <c r="BQ327" t="s">
        <v>284</v>
      </c>
      <c r="BR327" t="s">
        <v>236</v>
      </c>
      <c r="BS327">
        <v>27909</v>
      </c>
      <c r="BT327">
        <v>8</v>
      </c>
      <c r="BU327">
        <v>2</v>
      </c>
      <c r="BV327">
        <v>0</v>
      </c>
      <c r="BW327">
        <v>0</v>
      </c>
      <c r="BX327">
        <v>0</v>
      </c>
      <c r="BY327">
        <v>5</v>
      </c>
      <c r="BZ327">
        <v>0</v>
      </c>
      <c r="CA327">
        <v>0</v>
      </c>
      <c r="CB327">
        <v>0</v>
      </c>
      <c r="CC327">
        <v>0</v>
      </c>
      <c r="CD327">
        <v>0</v>
      </c>
      <c r="CE327">
        <v>13</v>
      </c>
      <c r="CF327">
        <v>0</v>
      </c>
      <c r="CI327">
        <v>0</v>
      </c>
      <c r="CJ327">
        <v>13</v>
      </c>
      <c r="CK327">
        <v>13</v>
      </c>
      <c r="CL327" s="1">
        <v>45821</v>
      </c>
      <c r="CM327" t="s">
        <v>675</v>
      </c>
      <c r="CN327" t="s">
        <v>407</v>
      </c>
      <c r="CO327" t="s">
        <v>33</v>
      </c>
      <c r="CQ327">
        <v>2</v>
      </c>
    </row>
    <row r="328" spans="1:95" hidden="1" x14ac:dyDescent="0.35">
      <c r="A328" t="str">
        <f>_xlfn.XLOOKUP(Table1[[#This Row],[HMIS Project ID]],'Quick HIC'!G:G,'Quick HIC'!D:D,"",0)</f>
        <v>Person</v>
      </c>
      <c r="B328">
        <v>308</v>
      </c>
      <c r="C328" t="s">
        <v>236</v>
      </c>
      <c r="D328" t="s">
        <v>41</v>
      </c>
      <c r="E328" t="s">
        <v>333</v>
      </c>
      <c r="F328" t="s">
        <v>238</v>
      </c>
      <c r="G328">
        <v>2025</v>
      </c>
      <c r="H328" t="s">
        <v>910</v>
      </c>
      <c r="I328">
        <v>20419</v>
      </c>
      <c r="J328" t="s">
        <v>1138</v>
      </c>
      <c r="L328">
        <v>20827</v>
      </c>
      <c r="M328" s="1">
        <v>45686</v>
      </c>
      <c r="N328" t="s">
        <v>37</v>
      </c>
      <c r="P328" t="s">
        <v>621</v>
      </c>
      <c r="Q328" t="s">
        <v>33</v>
      </c>
      <c r="R328" t="s">
        <v>241</v>
      </c>
      <c r="S328" s="1">
        <v>45686</v>
      </c>
      <c r="T328" t="s">
        <v>24</v>
      </c>
      <c r="U328" s="1">
        <v>45322</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1</v>
      </c>
      <c r="BI328">
        <v>0</v>
      </c>
      <c r="BJ328">
        <v>0</v>
      </c>
      <c r="BK328">
        <v>0</v>
      </c>
      <c r="BM328" t="s">
        <v>252</v>
      </c>
      <c r="BN328">
        <v>0</v>
      </c>
      <c r="BO328" t="s">
        <v>912</v>
      </c>
      <c r="BQ328" t="s">
        <v>284</v>
      </c>
      <c r="BR328" t="s">
        <v>236</v>
      </c>
      <c r="BS328">
        <v>27573</v>
      </c>
      <c r="BT328">
        <v>7</v>
      </c>
      <c r="BU328">
        <v>2</v>
      </c>
      <c r="BV328">
        <v>0</v>
      </c>
      <c r="BW328">
        <v>0</v>
      </c>
      <c r="BX328">
        <v>0</v>
      </c>
      <c r="BY328">
        <v>0</v>
      </c>
      <c r="BZ328">
        <v>0</v>
      </c>
      <c r="CA328">
        <v>0</v>
      </c>
      <c r="CB328">
        <v>0</v>
      </c>
      <c r="CC328">
        <v>0</v>
      </c>
      <c r="CD328">
        <v>0</v>
      </c>
      <c r="CE328">
        <v>7</v>
      </c>
      <c r="CF328">
        <v>0</v>
      </c>
      <c r="CI328">
        <v>0</v>
      </c>
      <c r="CJ328">
        <v>7</v>
      </c>
      <c r="CK328">
        <v>7</v>
      </c>
      <c r="CL328" s="1">
        <v>45821</v>
      </c>
      <c r="CM328" t="s">
        <v>675</v>
      </c>
      <c r="CN328" t="s">
        <v>407</v>
      </c>
      <c r="CO328" t="s">
        <v>33</v>
      </c>
      <c r="CQ328">
        <v>2</v>
      </c>
    </row>
    <row r="329" spans="1:95" hidden="1" x14ac:dyDescent="0.35">
      <c r="A329" t="str">
        <f>_xlfn.XLOOKUP(Table1[[#This Row],[HMIS Project ID]],'Quick HIC'!G:G,'Quick HIC'!D:D,"",0)</f>
        <v>Pitt</v>
      </c>
      <c r="B329">
        <v>309</v>
      </c>
      <c r="C329" t="s">
        <v>236</v>
      </c>
      <c r="D329" t="s">
        <v>41</v>
      </c>
      <c r="E329" t="s">
        <v>333</v>
      </c>
      <c r="F329" t="s">
        <v>238</v>
      </c>
      <c r="G329">
        <v>2025</v>
      </c>
      <c r="H329" t="s">
        <v>910</v>
      </c>
      <c r="I329">
        <v>20419</v>
      </c>
      <c r="J329" t="s">
        <v>1139</v>
      </c>
      <c r="L329">
        <v>20828</v>
      </c>
      <c r="M329" s="1">
        <v>45686</v>
      </c>
      <c r="N329" t="s">
        <v>37</v>
      </c>
      <c r="P329" t="s">
        <v>475</v>
      </c>
      <c r="Q329" t="s">
        <v>33</v>
      </c>
      <c r="R329" t="s">
        <v>241</v>
      </c>
      <c r="S329" s="1">
        <v>45686</v>
      </c>
      <c r="T329" t="s">
        <v>24</v>
      </c>
      <c r="U329" s="1">
        <v>45322</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1</v>
      </c>
      <c r="BI329">
        <v>0</v>
      </c>
      <c r="BJ329">
        <v>0</v>
      </c>
      <c r="BK329">
        <v>0</v>
      </c>
      <c r="BM329" t="s">
        <v>252</v>
      </c>
      <c r="BN329">
        <v>0</v>
      </c>
      <c r="BO329" t="s">
        <v>912</v>
      </c>
      <c r="BQ329" t="s">
        <v>284</v>
      </c>
      <c r="BR329" t="s">
        <v>236</v>
      </c>
      <c r="BS329">
        <v>27834</v>
      </c>
      <c r="BT329">
        <v>2</v>
      </c>
      <c r="BU329">
        <v>1</v>
      </c>
      <c r="BV329">
        <v>0</v>
      </c>
      <c r="BW329">
        <v>0</v>
      </c>
      <c r="BX329">
        <v>0</v>
      </c>
      <c r="BY329">
        <v>0</v>
      </c>
      <c r="BZ329">
        <v>0</v>
      </c>
      <c r="CA329">
        <v>0</v>
      </c>
      <c r="CB329">
        <v>0</v>
      </c>
      <c r="CC329">
        <v>0</v>
      </c>
      <c r="CD329">
        <v>0</v>
      </c>
      <c r="CE329">
        <v>2</v>
      </c>
      <c r="CF329">
        <v>0</v>
      </c>
      <c r="CI329">
        <v>0</v>
      </c>
      <c r="CJ329">
        <v>2</v>
      </c>
      <c r="CK329">
        <v>2</v>
      </c>
      <c r="CL329" s="1">
        <v>45821</v>
      </c>
      <c r="CM329" t="s">
        <v>675</v>
      </c>
      <c r="CN329" t="s">
        <v>407</v>
      </c>
      <c r="CO329" t="s">
        <v>33</v>
      </c>
      <c r="CQ329">
        <v>2</v>
      </c>
    </row>
    <row r="330" spans="1:95" hidden="1" x14ac:dyDescent="0.35">
      <c r="A330" t="str">
        <f>_xlfn.XLOOKUP(Table1[[#This Row],[HMIS Project ID]],'Quick HIC'!G:G,'Quick HIC'!D:D,"",0)</f>
        <v>Rowan</v>
      </c>
      <c r="B330">
        <v>310</v>
      </c>
      <c r="C330" t="s">
        <v>236</v>
      </c>
      <c r="D330" t="s">
        <v>41</v>
      </c>
      <c r="E330" t="s">
        <v>333</v>
      </c>
      <c r="F330" t="s">
        <v>238</v>
      </c>
      <c r="G330">
        <v>2025</v>
      </c>
      <c r="H330" t="s">
        <v>910</v>
      </c>
      <c r="I330">
        <v>20419</v>
      </c>
      <c r="J330" t="s">
        <v>1140</v>
      </c>
      <c r="L330">
        <v>20829</v>
      </c>
      <c r="M330" s="1">
        <v>45686</v>
      </c>
      <c r="N330" t="s">
        <v>37</v>
      </c>
      <c r="P330" t="s">
        <v>383</v>
      </c>
      <c r="Q330" t="s">
        <v>33</v>
      </c>
      <c r="R330" t="s">
        <v>241</v>
      </c>
      <c r="S330" s="1">
        <v>45686</v>
      </c>
      <c r="T330" t="s">
        <v>24</v>
      </c>
      <c r="U330" s="1">
        <v>45322</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1</v>
      </c>
      <c r="BI330">
        <v>0</v>
      </c>
      <c r="BJ330">
        <v>0</v>
      </c>
      <c r="BK330">
        <v>0</v>
      </c>
      <c r="BM330" t="s">
        <v>252</v>
      </c>
      <c r="BN330">
        <v>0</v>
      </c>
      <c r="BO330" t="s">
        <v>912</v>
      </c>
      <c r="BQ330" t="s">
        <v>284</v>
      </c>
      <c r="BR330" t="s">
        <v>236</v>
      </c>
      <c r="BS330">
        <v>28144</v>
      </c>
      <c r="BT330">
        <v>0</v>
      </c>
      <c r="BU330">
        <v>0</v>
      </c>
      <c r="BV330">
        <v>0</v>
      </c>
      <c r="BW330">
        <v>0</v>
      </c>
      <c r="BX330">
        <v>0</v>
      </c>
      <c r="BY330">
        <v>3</v>
      </c>
      <c r="BZ330">
        <v>0</v>
      </c>
      <c r="CA330">
        <v>0</v>
      </c>
      <c r="CB330">
        <v>0</v>
      </c>
      <c r="CC330">
        <v>0</v>
      </c>
      <c r="CD330">
        <v>0</v>
      </c>
      <c r="CE330">
        <v>3</v>
      </c>
      <c r="CF330">
        <v>0</v>
      </c>
      <c r="CI330">
        <v>0</v>
      </c>
      <c r="CJ330">
        <v>3</v>
      </c>
      <c r="CK330">
        <v>3</v>
      </c>
      <c r="CL330" s="1">
        <v>45821</v>
      </c>
      <c r="CM330" t="s">
        <v>1141</v>
      </c>
      <c r="CN330" t="s">
        <v>407</v>
      </c>
      <c r="CO330" t="s">
        <v>33</v>
      </c>
      <c r="CQ330">
        <v>2</v>
      </c>
    </row>
    <row r="331" spans="1:95" hidden="1" x14ac:dyDescent="0.35">
      <c r="A331" t="str">
        <f>_xlfn.XLOOKUP(Table1[[#This Row],[HMIS Project ID]],'Quick HIC'!G:G,'Quick HIC'!D:D,"",0)</f>
        <v>Vance</v>
      </c>
      <c r="B331">
        <v>311</v>
      </c>
      <c r="C331" t="s">
        <v>236</v>
      </c>
      <c r="D331" t="s">
        <v>41</v>
      </c>
      <c r="E331" t="s">
        <v>333</v>
      </c>
      <c r="F331" t="s">
        <v>238</v>
      </c>
      <c r="G331">
        <v>2025</v>
      </c>
      <c r="H331" t="s">
        <v>910</v>
      </c>
      <c r="I331">
        <v>20419</v>
      </c>
      <c r="J331" t="s">
        <v>1142</v>
      </c>
      <c r="L331">
        <v>20832</v>
      </c>
      <c r="M331" s="1">
        <v>45686</v>
      </c>
      <c r="N331" t="s">
        <v>37</v>
      </c>
      <c r="P331" t="s">
        <v>696</v>
      </c>
      <c r="Q331" t="s">
        <v>33</v>
      </c>
      <c r="R331" t="s">
        <v>241</v>
      </c>
      <c r="S331" s="1">
        <v>45686</v>
      </c>
      <c r="T331" t="s">
        <v>24</v>
      </c>
      <c r="U331" s="1">
        <v>45322</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1</v>
      </c>
      <c r="BI331">
        <v>0</v>
      </c>
      <c r="BJ331">
        <v>0</v>
      </c>
      <c r="BK331">
        <v>0</v>
      </c>
      <c r="BM331" t="s">
        <v>252</v>
      </c>
      <c r="BN331">
        <v>0</v>
      </c>
      <c r="BO331" t="s">
        <v>912</v>
      </c>
      <c r="BQ331" t="s">
        <v>284</v>
      </c>
      <c r="BR331" t="s">
        <v>236</v>
      </c>
      <c r="BS331">
        <v>27536</v>
      </c>
      <c r="BT331">
        <v>124</v>
      </c>
      <c r="BU331">
        <v>33</v>
      </c>
      <c r="BV331">
        <v>0</v>
      </c>
      <c r="BW331">
        <v>0</v>
      </c>
      <c r="BX331">
        <v>0</v>
      </c>
      <c r="BY331">
        <v>9</v>
      </c>
      <c r="BZ331">
        <v>0</v>
      </c>
      <c r="CA331">
        <v>0</v>
      </c>
      <c r="CB331">
        <v>0</v>
      </c>
      <c r="CC331">
        <v>0</v>
      </c>
      <c r="CD331">
        <v>0</v>
      </c>
      <c r="CE331">
        <v>133</v>
      </c>
      <c r="CF331">
        <v>0</v>
      </c>
      <c r="CI331">
        <v>0</v>
      </c>
      <c r="CJ331">
        <v>133</v>
      </c>
      <c r="CK331">
        <v>133</v>
      </c>
      <c r="CL331" s="1">
        <v>45821</v>
      </c>
      <c r="CM331" t="s">
        <v>1141</v>
      </c>
      <c r="CN331" t="s">
        <v>407</v>
      </c>
      <c r="CO331" t="s">
        <v>33</v>
      </c>
      <c r="CQ331">
        <v>2</v>
      </c>
    </row>
    <row r="332" spans="1:95" hidden="1" x14ac:dyDescent="0.35">
      <c r="A332" t="str">
        <f>_xlfn.XLOOKUP(Table1[[#This Row],[HMIS Project ID]],'Quick HIC'!G:G,'Quick HIC'!D:D,"",0)</f>
        <v>Warren</v>
      </c>
      <c r="B332">
        <v>312</v>
      </c>
      <c r="C332" t="s">
        <v>236</v>
      </c>
      <c r="D332" t="s">
        <v>41</v>
      </c>
      <c r="E332" t="s">
        <v>333</v>
      </c>
      <c r="F332" t="s">
        <v>238</v>
      </c>
      <c r="G332">
        <v>2025</v>
      </c>
      <c r="H332" t="s">
        <v>910</v>
      </c>
      <c r="I332">
        <v>20419</v>
      </c>
      <c r="J332" t="s">
        <v>1143</v>
      </c>
      <c r="L332">
        <v>20833</v>
      </c>
      <c r="M332" s="1">
        <v>45686</v>
      </c>
      <c r="N332" t="s">
        <v>37</v>
      </c>
      <c r="P332" t="s">
        <v>1144</v>
      </c>
      <c r="Q332" t="s">
        <v>33</v>
      </c>
      <c r="R332" t="s">
        <v>241</v>
      </c>
      <c r="S332" s="1">
        <v>45686</v>
      </c>
      <c r="T332" t="s">
        <v>24</v>
      </c>
      <c r="U332" s="1">
        <v>45322</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1</v>
      </c>
      <c r="BI332">
        <v>0</v>
      </c>
      <c r="BJ332">
        <v>0</v>
      </c>
      <c r="BK332">
        <v>0</v>
      </c>
      <c r="BM332" t="s">
        <v>252</v>
      </c>
      <c r="BN332">
        <v>0</v>
      </c>
      <c r="BO332" t="s">
        <v>912</v>
      </c>
      <c r="BQ332" t="s">
        <v>284</v>
      </c>
      <c r="BR332" t="s">
        <v>236</v>
      </c>
      <c r="BS332">
        <v>27589</v>
      </c>
      <c r="BT332">
        <v>38</v>
      </c>
      <c r="BU332">
        <v>8</v>
      </c>
      <c r="BV332">
        <v>0</v>
      </c>
      <c r="BW332">
        <v>0</v>
      </c>
      <c r="BX332">
        <v>0</v>
      </c>
      <c r="BY332">
        <v>4</v>
      </c>
      <c r="BZ332">
        <v>0</v>
      </c>
      <c r="CA332">
        <v>0</v>
      </c>
      <c r="CB332">
        <v>0</v>
      </c>
      <c r="CC332">
        <v>0</v>
      </c>
      <c r="CD332">
        <v>0</v>
      </c>
      <c r="CE332">
        <v>42</v>
      </c>
      <c r="CF332">
        <v>0</v>
      </c>
      <c r="CI332">
        <v>0</v>
      </c>
      <c r="CJ332">
        <v>42</v>
      </c>
      <c r="CK332">
        <v>42</v>
      </c>
      <c r="CL332" s="1">
        <v>45821</v>
      </c>
      <c r="CM332" t="s">
        <v>1141</v>
      </c>
      <c r="CN332" t="s">
        <v>407</v>
      </c>
      <c r="CO332" t="s">
        <v>33</v>
      </c>
      <c r="CQ332">
        <v>2</v>
      </c>
    </row>
    <row r="333" spans="1:95" hidden="1" x14ac:dyDescent="0.35">
      <c r="A333" t="str">
        <f>_xlfn.XLOOKUP(Table1[[#This Row],[HMIS Project ID]],'Quick HIC'!G:G,'Quick HIC'!D:D,"",0)</f>
        <v>Wayne</v>
      </c>
      <c r="B333">
        <v>313</v>
      </c>
      <c r="C333" t="s">
        <v>236</v>
      </c>
      <c r="D333" t="s">
        <v>41</v>
      </c>
      <c r="E333" t="s">
        <v>333</v>
      </c>
      <c r="F333" t="s">
        <v>238</v>
      </c>
      <c r="G333">
        <v>2025</v>
      </c>
      <c r="H333" t="s">
        <v>910</v>
      </c>
      <c r="I333">
        <v>20419</v>
      </c>
      <c r="J333" t="s">
        <v>1145</v>
      </c>
      <c r="L333">
        <v>20834</v>
      </c>
      <c r="M333" s="1">
        <v>45686</v>
      </c>
      <c r="N333" t="s">
        <v>37</v>
      </c>
      <c r="P333" t="s">
        <v>410</v>
      </c>
      <c r="Q333" t="s">
        <v>33</v>
      </c>
      <c r="R333" t="s">
        <v>241</v>
      </c>
      <c r="S333" s="1">
        <v>45686</v>
      </c>
      <c r="T333" t="s">
        <v>24</v>
      </c>
      <c r="U333" s="1">
        <v>45322</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1</v>
      </c>
      <c r="BI333">
        <v>0</v>
      </c>
      <c r="BJ333">
        <v>0</v>
      </c>
      <c r="BK333">
        <v>0</v>
      </c>
      <c r="BM333" t="s">
        <v>252</v>
      </c>
      <c r="BN333">
        <v>0</v>
      </c>
      <c r="BR333" t="s">
        <v>236</v>
      </c>
      <c r="BS333">
        <v>27530</v>
      </c>
      <c r="BT333">
        <v>16</v>
      </c>
      <c r="BU333">
        <v>4</v>
      </c>
      <c r="BV333">
        <v>0</v>
      </c>
      <c r="BW333">
        <v>0</v>
      </c>
      <c r="BX333">
        <v>0</v>
      </c>
      <c r="BY333">
        <v>3</v>
      </c>
      <c r="BZ333">
        <v>0</v>
      </c>
      <c r="CA333">
        <v>0</v>
      </c>
      <c r="CB333">
        <v>0</v>
      </c>
      <c r="CC333">
        <v>0</v>
      </c>
      <c r="CD333">
        <v>0</v>
      </c>
      <c r="CE333">
        <v>19</v>
      </c>
      <c r="CF333">
        <v>0</v>
      </c>
      <c r="CI333">
        <v>0</v>
      </c>
      <c r="CJ333">
        <v>19</v>
      </c>
      <c r="CK333">
        <v>19</v>
      </c>
      <c r="CL333" s="1">
        <v>45821</v>
      </c>
      <c r="CM333" t="s">
        <v>1141</v>
      </c>
      <c r="CN333" t="s">
        <v>407</v>
      </c>
      <c r="CO333" t="s">
        <v>33</v>
      </c>
      <c r="CQ333">
        <v>2</v>
      </c>
    </row>
    <row r="334" spans="1:95" hidden="1" x14ac:dyDescent="0.35">
      <c r="A334" t="str">
        <f>_xlfn.XLOOKUP(Table1[[#This Row],[HMIS Project ID]],'Quick HIC'!G:G,'Quick HIC'!D:D,"",0)</f>
        <v>Wilson</v>
      </c>
      <c r="B334">
        <v>314</v>
      </c>
      <c r="C334" t="s">
        <v>236</v>
      </c>
      <c r="D334" t="s">
        <v>41</v>
      </c>
      <c r="E334" t="s">
        <v>333</v>
      </c>
      <c r="F334" t="s">
        <v>238</v>
      </c>
      <c r="G334">
        <v>2025</v>
      </c>
      <c r="H334" t="s">
        <v>910</v>
      </c>
      <c r="I334">
        <v>20419</v>
      </c>
      <c r="J334" t="s">
        <v>1146</v>
      </c>
      <c r="L334">
        <v>20835</v>
      </c>
      <c r="M334" s="1">
        <v>45686</v>
      </c>
      <c r="N334" t="s">
        <v>37</v>
      </c>
      <c r="P334" t="s">
        <v>341</v>
      </c>
      <c r="Q334" t="s">
        <v>33</v>
      </c>
      <c r="R334" t="s">
        <v>241</v>
      </c>
      <c r="S334" s="1">
        <v>45686</v>
      </c>
      <c r="T334" t="s">
        <v>24</v>
      </c>
      <c r="U334" s="1">
        <v>45322</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1</v>
      </c>
      <c r="BI334">
        <v>0</v>
      </c>
      <c r="BJ334">
        <v>0</v>
      </c>
      <c r="BK334">
        <v>0</v>
      </c>
      <c r="BM334" t="s">
        <v>252</v>
      </c>
      <c r="BN334">
        <v>0</v>
      </c>
      <c r="BO334" t="s">
        <v>912</v>
      </c>
      <c r="BQ334" t="s">
        <v>284</v>
      </c>
      <c r="BR334" t="s">
        <v>236</v>
      </c>
      <c r="BS334">
        <v>27822</v>
      </c>
      <c r="BT334">
        <v>10</v>
      </c>
      <c r="BU334">
        <v>4</v>
      </c>
      <c r="BV334">
        <v>0</v>
      </c>
      <c r="BW334">
        <v>0</v>
      </c>
      <c r="BX334">
        <v>0</v>
      </c>
      <c r="BY334">
        <v>6</v>
      </c>
      <c r="BZ334">
        <v>0</v>
      </c>
      <c r="CA334">
        <v>0</v>
      </c>
      <c r="CB334">
        <v>0</v>
      </c>
      <c r="CC334">
        <v>0</v>
      </c>
      <c r="CD334">
        <v>0</v>
      </c>
      <c r="CE334">
        <v>16</v>
      </c>
      <c r="CF334">
        <v>0</v>
      </c>
      <c r="CI334">
        <v>0</v>
      </c>
      <c r="CJ334">
        <v>16</v>
      </c>
      <c r="CK334">
        <v>16</v>
      </c>
      <c r="CL334" s="1">
        <v>45821</v>
      </c>
      <c r="CM334" t="s">
        <v>1141</v>
      </c>
      <c r="CN334" t="s">
        <v>407</v>
      </c>
      <c r="CO334" t="s">
        <v>33</v>
      </c>
      <c r="CQ334">
        <v>2</v>
      </c>
    </row>
    <row r="335" spans="1:95" hidden="1" x14ac:dyDescent="0.35">
      <c r="A335" t="str">
        <f>_xlfn.XLOOKUP(Table1[[#This Row],[HMIS Project ID]],'Quick HIC'!G:G,'Quick HIC'!D:D,"",0)</f>
        <v>Columbus</v>
      </c>
      <c r="B335">
        <v>315</v>
      </c>
      <c r="C335" t="s">
        <v>236</v>
      </c>
      <c r="D335" t="s">
        <v>41</v>
      </c>
      <c r="E335" t="s">
        <v>333</v>
      </c>
      <c r="F335" t="s">
        <v>238</v>
      </c>
      <c r="G335">
        <v>2025</v>
      </c>
      <c r="H335" t="s">
        <v>910</v>
      </c>
      <c r="I335">
        <v>20419</v>
      </c>
      <c r="J335" t="s">
        <v>1147</v>
      </c>
      <c r="L335">
        <v>20837</v>
      </c>
      <c r="M335" s="1">
        <v>45686</v>
      </c>
      <c r="N335" t="s">
        <v>37</v>
      </c>
      <c r="P335" t="s">
        <v>1124</v>
      </c>
      <c r="Q335" t="s">
        <v>33</v>
      </c>
      <c r="R335" t="s">
        <v>241</v>
      </c>
      <c r="S335" s="1">
        <v>45322</v>
      </c>
      <c r="T335" t="s">
        <v>24</v>
      </c>
      <c r="U335" s="1">
        <v>45322</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1</v>
      </c>
      <c r="BH335">
        <v>0</v>
      </c>
      <c r="BI335">
        <v>0</v>
      </c>
      <c r="BJ335">
        <v>0</v>
      </c>
      <c r="BK335">
        <v>0</v>
      </c>
      <c r="BM335" t="s">
        <v>252</v>
      </c>
      <c r="BN335">
        <v>0</v>
      </c>
      <c r="BO335" t="s">
        <v>912</v>
      </c>
      <c r="BQ335" t="s">
        <v>284</v>
      </c>
      <c r="BR335" t="s">
        <v>236</v>
      </c>
      <c r="BS335">
        <v>28472</v>
      </c>
      <c r="BT335">
        <v>0</v>
      </c>
      <c r="BU335">
        <v>0</v>
      </c>
      <c r="BV335">
        <v>0</v>
      </c>
      <c r="BW335">
        <v>0</v>
      </c>
      <c r="BX335">
        <v>0</v>
      </c>
      <c r="BY335">
        <v>3</v>
      </c>
      <c r="BZ335">
        <v>0</v>
      </c>
      <c r="CA335">
        <v>0</v>
      </c>
      <c r="CB335">
        <v>0</v>
      </c>
      <c r="CC335">
        <v>0</v>
      </c>
      <c r="CD335">
        <v>0</v>
      </c>
      <c r="CE335">
        <v>3</v>
      </c>
      <c r="CF335">
        <v>0</v>
      </c>
      <c r="CI335">
        <v>0</v>
      </c>
      <c r="CJ335">
        <v>0</v>
      </c>
      <c r="CK335">
        <v>3</v>
      </c>
      <c r="CL335" s="1">
        <v>45821</v>
      </c>
      <c r="CN335" t="s">
        <v>407</v>
      </c>
      <c r="CO335" t="s">
        <v>33</v>
      </c>
      <c r="CQ335">
        <v>2</v>
      </c>
    </row>
    <row r="336" spans="1:95" hidden="1" x14ac:dyDescent="0.35">
      <c r="A336" t="str">
        <f>_xlfn.XLOOKUP(Table1[[#This Row],[HMIS Project ID]],'Quick HIC'!G:G,'Quick HIC'!D:D,"",0)</f>
        <v>Granville</v>
      </c>
      <c r="B336">
        <v>316</v>
      </c>
      <c r="C336" t="s">
        <v>236</v>
      </c>
      <c r="D336" t="s">
        <v>41</v>
      </c>
      <c r="E336" t="s">
        <v>333</v>
      </c>
      <c r="F336" t="s">
        <v>238</v>
      </c>
      <c r="G336">
        <v>2025</v>
      </c>
      <c r="H336" t="s">
        <v>910</v>
      </c>
      <c r="I336">
        <v>20419</v>
      </c>
      <c r="J336" t="s">
        <v>1148</v>
      </c>
      <c r="L336">
        <v>20838</v>
      </c>
      <c r="M336" s="1">
        <v>45686</v>
      </c>
      <c r="N336" t="s">
        <v>37</v>
      </c>
      <c r="P336" t="s">
        <v>1128</v>
      </c>
      <c r="Q336" t="s">
        <v>33</v>
      </c>
      <c r="R336" t="s">
        <v>241</v>
      </c>
      <c r="S336" s="1">
        <v>45322</v>
      </c>
      <c r="T336" t="s">
        <v>24</v>
      </c>
      <c r="U336" s="1">
        <v>45322</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1</v>
      </c>
      <c r="BH336">
        <v>0</v>
      </c>
      <c r="BI336">
        <v>0</v>
      </c>
      <c r="BJ336">
        <v>0</v>
      </c>
      <c r="BK336">
        <v>0</v>
      </c>
      <c r="BM336" t="s">
        <v>252</v>
      </c>
      <c r="BN336">
        <v>0</v>
      </c>
      <c r="BO336" t="s">
        <v>912</v>
      </c>
      <c r="BQ336" t="s">
        <v>284</v>
      </c>
      <c r="BR336" t="s">
        <v>236</v>
      </c>
      <c r="BS336">
        <v>27565</v>
      </c>
      <c r="BT336">
        <v>0</v>
      </c>
      <c r="BU336">
        <v>0</v>
      </c>
      <c r="BV336">
        <v>0</v>
      </c>
      <c r="BW336">
        <v>0</v>
      </c>
      <c r="BX336">
        <v>0</v>
      </c>
      <c r="BY336">
        <v>4</v>
      </c>
      <c r="BZ336">
        <v>0</v>
      </c>
      <c r="CA336">
        <v>0</v>
      </c>
      <c r="CB336">
        <v>0</v>
      </c>
      <c r="CC336">
        <v>0</v>
      </c>
      <c r="CD336">
        <v>0</v>
      </c>
      <c r="CE336">
        <v>4</v>
      </c>
      <c r="CF336">
        <v>0</v>
      </c>
      <c r="CI336">
        <v>0</v>
      </c>
      <c r="CJ336">
        <v>0</v>
      </c>
      <c r="CK336">
        <v>4</v>
      </c>
      <c r="CL336" s="1">
        <v>45821</v>
      </c>
      <c r="CN336" t="s">
        <v>407</v>
      </c>
      <c r="CO336" t="s">
        <v>33</v>
      </c>
      <c r="CQ336">
        <v>2</v>
      </c>
    </row>
    <row r="337" spans="1:95" hidden="1" x14ac:dyDescent="0.35">
      <c r="A337" t="str">
        <f>_xlfn.XLOOKUP(Table1[[#This Row],[HMIS Project ID]],'Quick HIC'!G:G,'Quick HIC'!D:D,"",0)</f>
        <v>Halifax</v>
      </c>
      <c r="B337">
        <v>317</v>
      </c>
      <c r="C337" t="s">
        <v>236</v>
      </c>
      <c r="D337" t="s">
        <v>41</v>
      </c>
      <c r="E337" t="s">
        <v>333</v>
      </c>
      <c r="F337" t="s">
        <v>238</v>
      </c>
      <c r="G337">
        <v>2025</v>
      </c>
      <c r="H337" t="s">
        <v>910</v>
      </c>
      <c r="I337">
        <v>20419</v>
      </c>
      <c r="J337" t="s">
        <v>1149</v>
      </c>
      <c r="L337">
        <v>20839</v>
      </c>
      <c r="M337" s="1">
        <v>45686</v>
      </c>
      <c r="N337" t="s">
        <v>37</v>
      </c>
      <c r="P337" t="s">
        <v>683</v>
      </c>
      <c r="Q337" t="s">
        <v>33</v>
      </c>
      <c r="R337" t="s">
        <v>241</v>
      </c>
      <c r="S337" s="1">
        <v>45322</v>
      </c>
      <c r="T337" t="s">
        <v>24</v>
      </c>
      <c r="U337" s="1">
        <v>45322</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1</v>
      </c>
      <c r="BH337">
        <v>0</v>
      </c>
      <c r="BI337">
        <v>0</v>
      </c>
      <c r="BJ337">
        <v>0</v>
      </c>
      <c r="BK337">
        <v>0</v>
      </c>
      <c r="BM337" t="s">
        <v>252</v>
      </c>
      <c r="BN337">
        <v>0</v>
      </c>
      <c r="BO337" t="s">
        <v>912</v>
      </c>
      <c r="BQ337" t="s">
        <v>284</v>
      </c>
      <c r="BR337" t="s">
        <v>236</v>
      </c>
      <c r="BS337">
        <v>27870</v>
      </c>
      <c r="BT337">
        <v>0</v>
      </c>
      <c r="BU337">
        <v>0</v>
      </c>
      <c r="BV337">
        <v>0</v>
      </c>
      <c r="BW337">
        <v>0</v>
      </c>
      <c r="BX337">
        <v>0</v>
      </c>
      <c r="BY337">
        <v>5</v>
      </c>
      <c r="BZ337">
        <v>0</v>
      </c>
      <c r="CA337">
        <v>0</v>
      </c>
      <c r="CB337">
        <v>0</v>
      </c>
      <c r="CC337">
        <v>0</v>
      </c>
      <c r="CD337">
        <v>0</v>
      </c>
      <c r="CE337">
        <v>5</v>
      </c>
      <c r="CF337">
        <v>0</v>
      </c>
      <c r="CI337">
        <v>0</v>
      </c>
      <c r="CJ337">
        <v>0</v>
      </c>
      <c r="CK337">
        <v>5</v>
      </c>
      <c r="CL337" s="1">
        <v>45821</v>
      </c>
      <c r="CN337" t="s">
        <v>407</v>
      </c>
      <c r="CO337" t="s">
        <v>33</v>
      </c>
      <c r="CQ337">
        <v>2</v>
      </c>
    </row>
    <row r="338" spans="1:95" hidden="1" x14ac:dyDescent="0.35">
      <c r="A338" t="str">
        <f>_xlfn.XLOOKUP(Table1[[#This Row],[HMIS Project ID]],'Quick HIC'!G:G,'Quick HIC'!D:D,"",0)</f>
        <v>Hoke</v>
      </c>
      <c r="B338">
        <v>318</v>
      </c>
      <c r="C338" t="s">
        <v>236</v>
      </c>
      <c r="D338" t="s">
        <v>41</v>
      </c>
      <c r="E338" t="s">
        <v>333</v>
      </c>
      <c r="F338" t="s">
        <v>238</v>
      </c>
      <c r="G338">
        <v>2025</v>
      </c>
      <c r="H338" t="s">
        <v>910</v>
      </c>
      <c r="I338">
        <v>20419</v>
      </c>
      <c r="J338" t="s">
        <v>1150</v>
      </c>
      <c r="L338">
        <v>20840</v>
      </c>
      <c r="M338" s="1">
        <v>45686</v>
      </c>
      <c r="N338" t="s">
        <v>37</v>
      </c>
      <c r="P338" t="s">
        <v>894</v>
      </c>
      <c r="Q338" t="s">
        <v>33</v>
      </c>
      <c r="R338" t="s">
        <v>241</v>
      </c>
      <c r="S338" s="1">
        <v>45322</v>
      </c>
      <c r="T338" t="s">
        <v>24</v>
      </c>
      <c r="U338" s="1">
        <v>45322</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1</v>
      </c>
      <c r="BH338">
        <v>0</v>
      </c>
      <c r="BI338">
        <v>0</v>
      </c>
      <c r="BJ338">
        <v>0</v>
      </c>
      <c r="BK338">
        <v>0</v>
      </c>
      <c r="BM338" t="s">
        <v>252</v>
      </c>
      <c r="BN338">
        <v>0</v>
      </c>
      <c r="BO338" t="s">
        <v>912</v>
      </c>
      <c r="BQ338" t="s">
        <v>284</v>
      </c>
      <c r="BR338" t="s">
        <v>236</v>
      </c>
      <c r="BS338">
        <v>28376</v>
      </c>
      <c r="BT338">
        <v>0</v>
      </c>
      <c r="BU338">
        <v>0</v>
      </c>
      <c r="BV338">
        <v>0</v>
      </c>
      <c r="BW338">
        <v>0</v>
      </c>
      <c r="BX338">
        <v>0</v>
      </c>
      <c r="BY338">
        <v>4</v>
      </c>
      <c r="BZ338">
        <v>0</v>
      </c>
      <c r="CA338">
        <v>0</v>
      </c>
      <c r="CB338">
        <v>0</v>
      </c>
      <c r="CC338">
        <v>0</v>
      </c>
      <c r="CD338">
        <v>0</v>
      </c>
      <c r="CE338">
        <v>4</v>
      </c>
      <c r="CF338">
        <v>0</v>
      </c>
      <c r="CI338">
        <v>0</v>
      </c>
      <c r="CJ338">
        <v>0</v>
      </c>
      <c r="CK338">
        <v>4</v>
      </c>
      <c r="CL338" s="1">
        <v>45821</v>
      </c>
      <c r="CM338" t="s">
        <v>1151</v>
      </c>
      <c r="CN338" t="s">
        <v>407</v>
      </c>
      <c r="CO338" t="s">
        <v>33</v>
      </c>
      <c r="CQ338">
        <v>2</v>
      </c>
    </row>
    <row r="339" spans="1:95" hidden="1" x14ac:dyDescent="0.35">
      <c r="A339" t="str">
        <f>_xlfn.XLOOKUP(Table1[[#This Row],[HMIS Project ID]],'Quick HIC'!G:G,'Quick HIC'!D:D,"",0)</f>
        <v>Person</v>
      </c>
      <c r="B339">
        <v>319</v>
      </c>
      <c r="C339" t="s">
        <v>236</v>
      </c>
      <c r="D339" t="s">
        <v>41</v>
      </c>
      <c r="E339" t="s">
        <v>333</v>
      </c>
      <c r="F339" t="s">
        <v>238</v>
      </c>
      <c r="G339">
        <v>2025</v>
      </c>
      <c r="H339" t="s">
        <v>910</v>
      </c>
      <c r="I339">
        <v>20419</v>
      </c>
      <c r="J339" t="s">
        <v>1152</v>
      </c>
      <c r="L339">
        <v>20841</v>
      </c>
      <c r="M339" s="1">
        <v>45686</v>
      </c>
      <c r="N339" t="s">
        <v>37</v>
      </c>
      <c r="P339" t="s">
        <v>621</v>
      </c>
      <c r="Q339" t="s">
        <v>33</v>
      </c>
      <c r="R339" t="s">
        <v>241</v>
      </c>
      <c r="S339" s="1">
        <v>45322</v>
      </c>
      <c r="T339" t="s">
        <v>24</v>
      </c>
      <c r="U339" s="1">
        <v>45322</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1</v>
      </c>
      <c r="BH339">
        <v>0</v>
      </c>
      <c r="BI339">
        <v>0</v>
      </c>
      <c r="BJ339">
        <v>0</v>
      </c>
      <c r="BK339">
        <v>0</v>
      </c>
      <c r="BM339" t="s">
        <v>252</v>
      </c>
      <c r="BN339">
        <v>0</v>
      </c>
      <c r="BO339" t="s">
        <v>912</v>
      </c>
      <c r="BQ339" t="s">
        <v>284</v>
      </c>
      <c r="BR339" t="s">
        <v>236</v>
      </c>
      <c r="BS339">
        <v>27574</v>
      </c>
      <c r="BT339">
        <v>0</v>
      </c>
      <c r="BU339">
        <v>0</v>
      </c>
      <c r="BV339">
        <v>0</v>
      </c>
      <c r="BW339">
        <v>0</v>
      </c>
      <c r="BX339">
        <v>0</v>
      </c>
      <c r="BY339">
        <v>3</v>
      </c>
      <c r="BZ339">
        <v>0</v>
      </c>
      <c r="CA339">
        <v>0</v>
      </c>
      <c r="CB339">
        <v>0</v>
      </c>
      <c r="CC339">
        <v>0</v>
      </c>
      <c r="CD339">
        <v>0</v>
      </c>
      <c r="CE339">
        <v>3</v>
      </c>
      <c r="CF339">
        <v>0</v>
      </c>
      <c r="CI339">
        <v>0</v>
      </c>
      <c r="CJ339">
        <v>0</v>
      </c>
      <c r="CK339">
        <v>3</v>
      </c>
      <c r="CL339" s="1">
        <v>45821</v>
      </c>
      <c r="CN339" t="s">
        <v>407</v>
      </c>
      <c r="CO339" t="s">
        <v>33</v>
      </c>
      <c r="CQ339">
        <v>2</v>
      </c>
    </row>
    <row r="340" spans="1:95" hidden="1" x14ac:dyDescent="0.35">
      <c r="A340" t="str">
        <f>_xlfn.XLOOKUP(Table1[[#This Row],[HMIS Project ID]],'Quick HIC'!G:G,'Quick HIC'!D:D,"",0)</f>
        <v>Sampson</v>
      </c>
      <c r="B340">
        <v>320</v>
      </c>
      <c r="C340" t="s">
        <v>236</v>
      </c>
      <c r="D340" t="s">
        <v>41</v>
      </c>
      <c r="E340" t="s">
        <v>333</v>
      </c>
      <c r="F340" t="s">
        <v>238</v>
      </c>
      <c r="G340">
        <v>2025</v>
      </c>
      <c r="H340" t="s">
        <v>910</v>
      </c>
      <c r="I340">
        <v>20419</v>
      </c>
      <c r="J340" t="s">
        <v>1153</v>
      </c>
      <c r="L340">
        <v>20842</v>
      </c>
      <c r="M340" s="1">
        <v>45686</v>
      </c>
      <c r="N340" t="s">
        <v>37</v>
      </c>
      <c r="P340" t="s">
        <v>990</v>
      </c>
      <c r="Q340" t="s">
        <v>33</v>
      </c>
      <c r="R340" t="s">
        <v>241</v>
      </c>
      <c r="S340" s="1">
        <v>45322</v>
      </c>
      <c r="T340" t="s">
        <v>24</v>
      </c>
      <c r="U340" s="1">
        <v>45322</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1</v>
      </c>
      <c r="BH340">
        <v>0</v>
      </c>
      <c r="BI340">
        <v>0</v>
      </c>
      <c r="BJ340">
        <v>0</v>
      </c>
      <c r="BK340">
        <v>0</v>
      </c>
      <c r="BM340" t="s">
        <v>252</v>
      </c>
      <c r="BN340">
        <v>0</v>
      </c>
      <c r="BO340" t="s">
        <v>912</v>
      </c>
      <c r="BQ340" t="s">
        <v>284</v>
      </c>
      <c r="BR340" t="s">
        <v>236</v>
      </c>
      <c r="BS340">
        <v>28328</v>
      </c>
      <c r="BT340">
        <v>0</v>
      </c>
      <c r="BU340">
        <v>0</v>
      </c>
      <c r="BV340">
        <v>0</v>
      </c>
      <c r="BW340">
        <v>0</v>
      </c>
      <c r="BX340">
        <v>0</v>
      </c>
      <c r="BY340">
        <v>3</v>
      </c>
      <c r="BZ340">
        <v>0</v>
      </c>
      <c r="CA340">
        <v>0</v>
      </c>
      <c r="CB340">
        <v>0</v>
      </c>
      <c r="CC340">
        <v>0</v>
      </c>
      <c r="CD340">
        <v>0</v>
      </c>
      <c r="CE340">
        <v>3</v>
      </c>
      <c r="CF340">
        <v>0</v>
      </c>
      <c r="CI340">
        <v>0</v>
      </c>
      <c r="CJ340">
        <v>0</v>
      </c>
      <c r="CK340">
        <v>3</v>
      </c>
      <c r="CL340" s="1">
        <v>45821</v>
      </c>
      <c r="CN340" t="s">
        <v>407</v>
      </c>
      <c r="CO340" t="s">
        <v>33</v>
      </c>
      <c r="CQ340">
        <v>2</v>
      </c>
    </row>
    <row r="341" spans="1:95" hidden="1" x14ac:dyDescent="0.35">
      <c r="A341" t="str">
        <f>_xlfn.XLOOKUP(Table1[[#This Row],[HMIS Project ID]],'Quick HIC'!G:G,'Quick HIC'!D:D,"",0)</f>
        <v>Warren</v>
      </c>
      <c r="B341">
        <v>321</v>
      </c>
      <c r="C341" t="s">
        <v>236</v>
      </c>
      <c r="D341" t="s">
        <v>41</v>
      </c>
      <c r="E341" t="s">
        <v>333</v>
      </c>
      <c r="F341" t="s">
        <v>238</v>
      </c>
      <c r="G341">
        <v>2025</v>
      </c>
      <c r="H341" t="s">
        <v>910</v>
      </c>
      <c r="I341">
        <v>20419</v>
      </c>
      <c r="J341" t="s">
        <v>1154</v>
      </c>
      <c r="L341">
        <v>20843</v>
      </c>
      <c r="M341" s="1">
        <v>45686</v>
      </c>
      <c r="N341" t="s">
        <v>37</v>
      </c>
      <c r="P341" t="s">
        <v>1144</v>
      </c>
      <c r="Q341" t="s">
        <v>33</v>
      </c>
      <c r="R341" t="s">
        <v>241</v>
      </c>
      <c r="S341" s="1">
        <v>45322</v>
      </c>
      <c r="T341" t="s">
        <v>24</v>
      </c>
      <c r="U341" s="1">
        <v>45322</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1</v>
      </c>
      <c r="BH341">
        <v>0</v>
      </c>
      <c r="BI341">
        <v>0</v>
      </c>
      <c r="BJ341">
        <v>0</v>
      </c>
      <c r="BK341">
        <v>0</v>
      </c>
      <c r="BM341" t="s">
        <v>252</v>
      </c>
      <c r="BN341">
        <v>0</v>
      </c>
      <c r="BO341" t="s">
        <v>912</v>
      </c>
      <c r="BQ341" t="s">
        <v>284</v>
      </c>
      <c r="BR341" t="s">
        <v>236</v>
      </c>
      <c r="BS341">
        <v>27589</v>
      </c>
      <c r="BT341">
        <v>0</v>
      </c>
      <c r="BU341">
        <v>0</v>
      </c>
      <c r="BV341">
        <v>0</v>
      </c>
      <c r="BW341">
        <v>0</v>
      </c>
      <c r="BX341">
        <v>0</v>
      </c>
      <c r="BY341">
        <v>3</v>
      </c>
      <c r="BZ341">
        <v>0</v>
      </c>
      <c r="CA341">
        <v>0</v>
      </c>
      <c r="CB341">
        <v>0</v>
      </c>
      <c r="CC341">
        <v>0</v>
      </c>
      <c r="CD341">
        <v>0</v>
      </c>
      <c r="CE341">
        <v>3</v>
      </c>
      <c r="CF341">
        <v>0</v>
      </c>
      <c r="CI341">
        <v>0</v>
      </c>
      <c r="CJ341">
        <v>0</v>
      </c>
      <c r="CK341">
        <v>3</v>
      </c>
      <c r="CL341" s="1">
        <v>45821</v>
      </c>
      <c r="CN341" t="s">
        <v>407</v>
      </c>
      <c r="CO341" t="s">
        <v>33</v>
      </c>
      <c r="CQ341">
        <v>2</v>
      </c>
    </row>
    <row r="342" spans="1:95" hidden="1" x14ac:dyDescent="0.35">
      <c r="A342" t="str">
        <f>_xlfn.XLOOKUP(Table1[[#This Row],[HMIS Project ID]],'Quick HIC'!G:G,'Quick HIC'!D:D,"",0)</f>
        <v>Columbus</v>
      </c>
      <c r="B342">
        <v>322</v>
      </c>
      <c r="C342" t="s">
        <v>236</v>
      </c>
      <c r="D342" t="s">
        <v>41</v>
      </c>
      <c r="E342" t="s">
        <v>333</v>
      </c>
      <c r="F342" t="s">
        <v>238</v>
      </c>
      <c r="G342">
        <v>2025</v>
      </c>
      <c r="H342" t="s">
        <v>910</v>
      </c>
      <c r="I342">
        <v>20419</v>
      </c>
      <c r="J342" t="s">
        <v>1155</v>
      </c>
      <c r="L342">
        <v>20844</v>
      </c>
      <c r="M342" s="1">
        <v>45686</v>
      </c>
      <c r="N342" t="s">
        <v>37</v>
      </c>
      <c r="P342" t="s">
        <v>1124</v>
      </c>
      <c r="Q342" t="s">
        <v>33</v>
      </c>
      <c r="R342" t="s">
        <v>241</v>
      </c>
      <c r="S342" s="1">
        <v>45686</v>
      </c>
      <c r="T342" t="s">
        <v>24</v>
      </c>
      <c r="U342" s="1">
        <v>45322</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1</v>
      </c>
      <c r="BH342">
        <v>0</v>
      </c>
      <c r="BI342">
        <v>0</v>
      </c>
      <c r="BJ342">
        <v>0</v>
      </c>
      <c r="BK342">
        <v>0</v>
      </c>
      <c r="BM342" t="s">
        <v>252</v>
      </c>
      <c r="BN342">
        <v>0</v>
      </c>
      <c r="BR342" t="s">
        <v>236</v>
      </c>
      <c r="BS342">
        <v>28472</v>
      </c>
      <c r="BT342">
        <v>0</v>
      </c>
      <c r="BU342">
        <v>0</v>
      </c>
      <c r="BV342">
        <v>0</v>
      </c>
      <c r="BW342">
        <v>0</v>
      </c>
      <c r="BX342">
        <v>0</v>
      </c>
      <c r="BY342">
        <v>2</v>
      </c>
      <c r="BZ342">
        <v>0</v>
      </c>
      <c r="CA342">
        <v>0</v>
      </c>
      <c r="CB342">
        <v>0</v>
      </c>
      <c r="CC342">
        <v>0</v>
      </c>
      <c r="CD342">
        <v>0</v>
      </c>
      <c r="CE342">
        <v>2</v>
      </c>
      <c r="CF342">
        <v>0</v>
      </c>
      <c r="CI342">
        <v>0</v>
      </c>
      <c r="CJ342">
        <v>0</v>
      </c>
      <c r="CK342">
        <v>2</v>
      </c>
      <c r="CL342" s="1">
        <v>45821</v>
      </c>
      <c r="CM342" t="s">
        <v>1156</v>
      </c>
      <c r="CN342" t="s">
        <v>407</v>
      </c>
      <c r="CO342" t="s">
        <v>33</v>
      </c>
      <c r="CQ342">
        <v>2</v>
      </c>
    </row>
    <row r="343" spans="1:95" hidden="1" x14ac:dyDescent="0.35">
      <c r="A343" t="str">
        <f>_xlfn.XLOOKUP(Table1[[#This Row],[HMIS Project ID]],'Quick HIC'!G:G,'Quick HIC'!D:D,"",0)</f>
        <v>Hoke</v>
      </c>
      <c r="B343">
        <v>323</v>
      </c>
      <c r="C343" t="s">
        <v>236</v>
      </c>
      <c r="D343" t="s">
        <v>41</v>
      </c>
      <c r="E343" t="s">
        <v>333</v>
      </c>
      <c r="F343" t="s">
        <v>238</v>
      </c>
      <c r="G343">
        <v>2025</v>
      </c>
      <c r="H343" t="s">
        <v>910</v>
      </c>
      <c r="I343">
        <v>20419</v>
      </c>
      <c r="J343" t="s">
        <v>1157</v>
      </c>
      <c r="L343">
        <v>20846</v>
      </c>
      <c r="M343" s="1">
        <v>45686</v>
      </c>
      <c r="N343" t="s">
        <v>37</v>
      </c>
      <c r="P343" t="s">
        <v>894</v>
      </c>
      <c r="Q343" t="s">
        <v>33</v>
      </c>
      <c r="R343" t="s">
        <v>241</v>
      </c>
      <c r="S343" s="1">
        <v>45322</v>
      </c>
      <c r="T343" t="s">
        <v>24</v>
      </c>
      <c r="U343" s="1">
        <v>45322</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1</v>
      </c>
      <c r="BH343">
        <v>0</v>
      </c>
      <c r="BI343">
        <v>0</v>
      </c>
      <c r="BJ343">
        <v>0</v>
      </c>
      <c r="BK343">
        <v>0</v>
      </c>
      <c r="BM343" t="s">
        <v>252</v>
      </c>
      <c r="BN343">
        <v>0</v>
      </c>
      <c r="BO343" t="s">
        <v>912</v>
      </c>
      <c r="BQ343" t="s">
        <v>284</v>
      </c>
      <c r="BR343" t="s">
        <v>236</v>
      </c>
      <c r="BS343">
        <v>28376</v>
      </c>
      <c r="BT343">
        <v>0</v>
      </c>
      <c r="BU343">
        <v>0</v>
      </c>
      <c r="BV343">
        <v>0</v>
      </c>
      <c r="BW343">
        <v>0</v>
      </c>
      <c r="BX343">
        <v>0</v>
      </c>
      <c r="BY343">
        <v>1</v>
      </c>
      <c r="BZ343">
        <v>0</v>
      </c>
      <c r="CA343">
        <v>0</v>
      </c>
      <c r="CB343">
        <v>0</v>
      </c>
      <c r="CC343">
        <v>0</v>
      </c>
      <c r="CD343">
        <v>0</v>
      </c>
      <c r="CE343">
        <v>1</v>
      </c>
      <c r="CF343">
        <v>0</v>
      </c>
      <c r="CI343">
        <v>0</v>
      </c>
      <c r="CJ343">
        <v>0</v>
      </c>
      <c r="CK343">
        <v>1</v>
      </c>
      <c r="CL343" s="1">
        <v>45821</v>
      </c>
      <c r="CM343" t="s">
        <v>1156</v>
      </c>
      <c r="CN343" t="s">
        <v>407</v>
      </c>
      <c r="CO343" t="s">
        <v>33</v>
      </c>
      <c r="CQ343">
        <v>2</v>
      </c>
    </row>
    <row r="344" spans="1:95" hidden="1" x14ac:dyDescent="0.35">
      <c r="A344" t="str">
        <f>_xlfn.XLOOKUP(Table1[[#This Row],[HMIS Project ID]],'Quick HIC'!G:G,'Quick HIC'!D:D,"",0)</f>
        <v>Alexander</v>
      </c>
      <c r="B344">
        <v>324</v>
      </c>
      <c r="C344" t="s">
        <v>236</v>
      </c>
      <c r="D344" t="s">
        <v>41</v>
      </c>
      <c r="E344" t="s">
        <v>333</v>
      </c>
      <c r="F344" t="s">
        <v>238</v>
      </c>
      <c r="G344">
        <v>2025</v>
      </c>
      <c r="H344" t="s">
        <v>907</v>
      </c>
      <c r="I344">
        <v>20417</v>
      </c>
      <c r="J344" t="s">
        <v>1158</v>
      </c>
      <c r="L344">
        <v>20849</v>
      </c>
      <c r="M344" s="1">
        <v>45686</v>
      </c>
      <c r="N344" t="s">
        <v>37</v>
      </c>
      <c r="P344" t="s">
        <v>1159</v>
      </c>
      <c r="Q344" t="s">
        <v>33</v>
      </c>
      <c r="R344" t="s">
        <v>241</v>
      </c>
      <c r="S344" s="1">
        <v>45686</v>
      </c>
      <c r="T344" t="s">
        <v>24</v>
      </c>
      <c r="U344" s="1">
        <v>45322</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1</v>
      </c>
      <c r="BH344">
        <v>0</v>
      </c>
      <c r="BI344">
        <v>0</v>
      </c>
      <c r="BJ344">
        <v>0</v>
      </c>
      <c r="BK344">
        <v>0</v>
      </c>
      <c r="BM344" t="s">
        <v>252</v>
      </c>
      <c r="BN344">
        <v>0</v>
      </c>
      <c r="BR344" t="s">
        <v>236</v>
      </c>
      <c r="BS344">
        <v>28681</v>
      </c>
      <c r="BT344">
        <v>0</v>
      </c>
      <c r="BU344">
        <v>0</v>
      </c>
      <c r="BV344">
        <v>0</v>
      </c>
      <c r="BW344">
        <v>0</v>
      </c>
      <c r="BX344">
        <v>0</v>
      </c>
      <c r="BY344">
        <v>1</v>
      </c>
      <c r="BZ344">
        <v>0</v>
      </c>
      <c r="CA344">
        <v>0</v>
      </c>
      <c r="CB344">
        <v>0</v>
      </c>
      <c r="CC344">
        <v>0</v>
      </c>
      <c r="CD344">
        <v>0</v>
      </c>
      <c r="CE344">
        <v>1</v>
      </c>
      <c r="CF344">
        <v>0</v>
      </c>
      <c r="CI344">
        <v>0</v>
      </c>
      <c r="CJ344">
        <v>0</v>
      </c>
      <c r="CK344">
        <v>1</v>
      </c>
      <c r="CL344" s="1">
        <v>45821</v>
      </c>
      <c r="CM344" t="s">
        <v>906</v>
      </c>
      <c r="CN344" t="s">
        <v>407</v>
      </c>
      <c r="CO344" t="s">
        <v>33</v>
      </c>
      <c r="CQ344">
        <v>2</v>
      </c>
    </row>
    <row r="345" spans="1:95" hidden="1" x14ac:dyDescent="0.35">
      <c r="A345" t="str">
        <f>_xlfn.XLOOKUP(Table1[[#This Row],[HMIS Project ID]],'Quick HIC'!G:G,'Quick HIC'!D:D,"",0)</f>
        <v>Burke</v>
      </c>
      <c r="B345">
        <v>325</v>
      </c>
      <c r="C345" t="s">
        <v>236</v>
      </c>
      <c r="D345" t="s">
        <v>41</v>
      </c>
      <c r="E345" t="s">
        <v>333</v>
      </c>
      <c r="F345" t="s">
        <v>238</v>
      </c>
      <c r="G345">
        <v>2025</v>
      </c>
      <c r="H345" t="s">
        <v>907</v>
      </c>
      <c r="I345">
        <v>20417</v>
      </c>
      <c r="J345" t="s">
        <v>1160</v>
      </c>
      <c r="L345">
        <v>20850</v>
      </c>
      <c r="M345" s="1">
        <v>45686</v>
      </c>
      <c r="N345" t="s">
        <v>37</v>
      </c>
      <c r="P345" t="s">
        <v>593</v>
      </c>
      <c r="Q345" t="s">
        <v>33</v>
      </c>
      <c r="R345" t="s">
        <v>241</v>
      </c>
      <c r="S345" s="1">
        <v>45686</v>
      </c>
      <c r="T345" t="s">
        <v>24</v>
      </c>
      <c r="U345" s="1">
        <v>45322</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1</v>
      </c>
      <c r="BH345">
        <v>0</v>
      </c>
      <c r="BI345">
        <v>0</v>
      </c>
      <c r="BJ345">
        <v>0</v>
      </c>
      <c r="BK345">
        <v>0</v>
      </c>
      <c r="BM345" t="s">
        <v>252</v>
      </c>
      <c r="BN345">
        <v>0</v>
      </c>
      <c r="BR345" t="s">
        <v>236</v>
      </c>
      <c r="BS345">
        <v>28655</v>
      </c>
      <c r="BT345">
        <v>0</v>
      </c>
      <c r="BU345">
        <v>0</v>
      </c>
      <c r="BV345">
        <v>0</v>
      </c>
      <c r="BW345">
        <v>0</v>
      </c>
      <c r="BX345">
        <v>0</v>
      </c>
      <c r="BY345">
        <v>22</v>
      </c>
      <c r="BZ345">
        <v>0</v>
      </c>
      <c r="CA345">
        <v>0</v>
      </c>
      <c r="CB345">
        <v>0</v>
      </c>
      <c r="CC345">
        <v>0</v>
      </c>
      <c r="CD345">
        <v>0</v>
      </c>
      <c r="CE345">
        <v>22</v>
      </c>
      <c r="CF345">
        <v>0</v>
      </c>
      <c r="CI345">
        <v>0</v>
      </c>
      <c r="CJ345">
        <v>0</v>
      </c>
      <c r="CK345">
        <v>22</v>
      </c>
      <c r="CL345" s="1">
        <v>45821</v>
      </c>
      <c r="CM345" t="s">
        <v>906</v>
      </c>
      <c r="CN345" t="s">
        <v>407</v>
      </c>
      <c r="CO345" t="s">
        <v>33</v>
      </c>
      <c r="CQ345">
        <v>2</v>
      </c>
    </row>
    <row r="346" spans="1:95" hidden="1" x14ac:dyDescent="0.35">
      <c r="A346" t="str">
        <f>_xlfn.XLOOKUP(Table1[[#This Row],[HMIS Project ID]],'Quick HIC'!G:G,'Quick HIC'!D:D,"",0)</f>
        <v>Caldwell</v>
      </c>
      <c r="B346">
        <v>326</v>
      </c>
      <c r="C346" t="s">
        <v>236</v>
      </c>
      <c r="D346" t="s">
        <v>41</v>
      </c>
      <c r="E346" t="s">
        <v>333</v>
      </c>
      <c r="F346" t="s">
        <v>238</v>
      </c>
      <c r="G346">
        <v>2025</v>
      </c>
      <c r="H346" t="s">
        <v>907</v>
      </c>
      <c r="I346">
        <v>20417</v>
      </c>
      <c r="J346" t="s">
        <v>1161</v>
      </c>
      <c r="L346">
        <v>20851</v>
      </c>
      <c r="M346" s="1">
        <v>45686</v>
      </c>
      <c r="N346" t="s">
        <v>37</v>
      </c>
      <c r="P346" t="s">
        <v>453</v>
      </c>
      <c r="Q346" t="s">
        <v>33</v>
      </c>
      <c r="R346" t="s">
        <v>241</v>
      </c>
      <c r="S346" s="1">
        <v>45686</v>
      </c>
      <c r="T346" t="s">
        <v>24</v>
      </c>
      <c r="U346" s="1">
        <v>45322</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1</v>
      </c>
      <c r="BH346">
        <v>0</v>
      </c>
      <c r="BI346">
        <v>0</v>
      </c>
      <c r="BJ346">
        <v>0</v>
      </c>
      <c r="BK346">
        <v>0</v>
      </c>
      <c r="BM346" t="s">
        <v>252</v>
      </c>
      <c r="BN346">
        <v>0</v>
      </c>
      <c r="BR346" t="s">
        <v>236</v>
      </c>
      <c r="BS346">
        <v>28645</v>
      </c>
      <c r="BT346">
        <v>0</v>
      </c>
      <c r="BU346">
        <v>0</v>
      </c>
      <c r="BV346">
        <v>0</v>
      </c>
      <c r="BW346">
        <v>0</v>
      </c>
      <c r="BX346">
        <v>0</v>
      </c>
      <c r="BY346">
        <v>1</v>
      </c>
      <c r="BZ346">
        <v>0</v>
      </c>
      <c r="CA346">
        <v>0</v>
      </c>
      <c r="CB346">
        <v>0</v>
      </c>
      <c r="CC346">
        <v>0</v>
      </c>
      <c r="CD346">
        <v>0</v>
      </c>
      <c r="CE346">
        <v>1</v>
      </c>
      <c r="CF346">
        <v>0</v>
      </c>
      <c r="CI346">
        <v>0</v>
      </c>
      <c r="CJ346">
        <v>0</v>
      </c>
      <c r="CK346">
        <v>1</v>
      </c>
      <c r="CL346" s="1">
        <v>45821</v>
      </c>
      <c r="CM346" t="s">
        <v>906</v>
      </c>
      <c r="CN346" t="s">
        <v>407</v>
      </c>
      <c r="CO346" t="s">
        <v>33</v>
      </c>
      <c r="CQ346">
        <v>2</v>
      </c>
    </row>
    <row r="347" spans="1:95" hidden="1" x14ac:dyDescent="0.35">
      <c r="A347" t="str">
        <f>_xlfn.XLOOKUP(Table1[[#This Row],[HMIS Project ID]],'Quick HIC'!G:G,'Quick HIC'!D:D,"",0)</f>
        <v>Burke</v>
      </c>
      <c r="B347">
        <v>327</v>
      </c>
      <c r="C347" t="s">
        <v>236</v>
      </c>
      <c r="D347" t="s">
        <v>41</v>
      </c>
      <c r="E347" t="s">
        <v>333</v>
      </c>
      <c r="F347" t="s">
        <v>238</v>
      </c>
      <c r="G347">
        <v>2025</v>
      </c>
      <c r="H347" t="s">
        <v>907</v>
      </c>
      <c r="I347">
        <v>20417</v>
      </c>
      <c r="J347" t="s">
        <v>1162</v>
      </c>
      <c r="L347">
        <v>20854</v>
      </c>
      <c r="M347" s="1">
        <v>45686</v>
      </c>
      <c r="N347" t="s">
        <v>37</v>
      </c>
      <c r="P347" t="s">
        <v>593</v>
      </c>
      <c r="Q347" t="s">
        <v>33</v>
      </c>
      <c r="R347" t="s">
        <v>241</v>
      </c>
      <c r="S347" s="1">
        <v>45322</v>
      </c>
      <c r="T347" t="s">
        <v>24</v>
      </c>
      <c r="U347" s="1">
        <v>45322</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1</v>
      </c>
      <c r="BH347">
        <v>0</v>
      </c>
      <c r="BI347">
        <v>0</v>
      </c>
      <c r="BJ347">
        <v>0</v>
      </c>
      <c r="BK347">
        <v>0</v>
      </c>
      <c r="BM347" t="s">
        <v>252</v>
      </c>
      <c r="BN347">
        <v>0</v>
      </c>
      <c r="BR347" t="s">
        <v>236</v>
      </c>
      <c r="BS347">
        <v>28655</v>
      </c>
      <c r="BT347">
        <v>0</v>
      </c>
      <c r="BU347">
        <v>0</v>
      </c>
      <c r="BV347">
        <v>0</v>
      </c>
      <c r="BW347">
        <v>0</v>
      </c>
      <c r="BX347">
        <v>0</v>
      </c>
      <c r="BY347">
        <v>1</v>
      </c>
      <c r="BZ347">
        <v>0</v>
      </c>
      <c r="CA347">
        <v>0</v>
      </c>
      <c r="CB347">
        <v>0</v>
      </c>
      <c r="CC347">
        <v>0</v>
      </c>
      <c r="CD347">
        <v>0</v>
      </c>
      <c r="CE347">
        <v>1</v>
      </c>
      <c r="CF347">
        <v>0</v>
      </c>
      <c r="CI347">
        <v>0</v>
      </c>
      <c r="CJ347">
        <v>0</v>
      </c>
      <c r="CK347">
        <v>1</v>
      </c>
      <c r="CL347" s="1">
        <v>45821</v>
      </c>
      <c r="CM347" t="s">
        <v>1156</v>
      </c>
      <c r="CN347" t="s">
        <v>407</v>
      </c>
      <c r="CO347" t="s">
        <v>33</v>
      </c>
      <c r="CQ347">
        <v>2</v>
      </c>
    </row>
    <row r="348" spans="1:95" hidden="1" x14ac:dyDescent="0.35">
      <c r="A348" t="str">
        <f>_xlfn.XLOOKUP(Table1[[#This Row],[HMIS Project ID]],'Quick HIC'!G:G,'Quick HIC'!D:D,"",0)</f>
        <v>Catawba</v>
      </c>
      <c r="B348">
        <v>328</v>
      </c>
      <c r="C348" t="s">
        <v>236</v>
      </c>
      <c r="D348" t="s">
        <v>41</v>
      </c>
      <c r="E348" t="s">
        <v>333</v>
      </c>
      <c r="F348" t="s">
        <v>238</v>
      </c>
      <c r="G348">
        <v>2025</v>
      </c>
      <c r="H348" t="s">
        <v>907</v>
      </c>
      <c r="I348">
        <v>20417</v>
      </c>
      <c r="J348" t="s">
        <v>1163</v>
      </c>
      <c r="L348">
        <v>20856</v>
      </c>
      <c r="M348" s="1">
        <v>45686</v>
      </c>
      <c r="N348" t="s">
        <v>37</v>
      </c>
      <c r="P348" t="s">
        <v>467</v>
      </c>
      <c r="Q348" t="s">
        <v>33</v>
      </c>
      <c r="R348" t="s">
        <v>241</v>
      </c>
      <c r="S348" s="1">
        <v>45322</v>
      </c>
      <c r="T348" t="s">
        <v>24</v>
      </c>
      <c r="U348" s="1">
        <v>45322</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1</v>
      </c>
      <c r="BH348">
        <v>0</v>
      </c>
      <c r="BI348">
        <v>0</v>
      </c>
      <c r="BJ348">
        <v>0</v>
      </c>
      <c r="BK348">
        <v>0</v>
      </c>
      <c r="BM348" t="s">
        <v>252</v>
      </c>
      <c r="BN348">
        <v>0</v>
      </c>
      <c r="BR348" t="s">
        <v>236</v>
      </c>
      <c r="BS348">
        <v>28601</v>
      </c>
      <c r="BT348">
        <v>0</v>
      </c>
      <c r="BU348">
        <v>0</v>
      </c>
      <c r="BV348">
        <v>0</v>
      </c>
      <c r="BW348">
        <v>0</v>
      </c>
      <c r="BX348">
        <v>0</v>
      </c>
      <c r="BY348">
        <v>2</v>
      </c>
      <c r="BZ348">
        <v>0</v>
      </c>
      <c r="CA348">
        <v>0</v>
      </c>
      <c r="CB348">
        <v>0</v>
      </c>
      <c r="CC348">
        <v>0</v>
      </c>
      <c r="CD348">
        <v>0</v>
      </c>
      <c r="CE348">
        <v>2</v>
      </c>
      <c r="CF348">
        <v>0</v>
      </c>
      <c r="CI348">
        <v>0</v>
      </c>
      <c r="CJ348">
        <v>0</v>
      </c>
      <c r="CK348">
        <v>2</v>
      </c>
      <c r="CL348" s="1">
        <v>45821</v>
      </c>
      <c r="CM348" t="s">
        <v>1156</v>
      </c>
      <c r="CN348" t="s">
        <v>407</v>
      </c>
      <c r="CO348" t="s">
        <v>33</v>
      </c>
      <c r="CQ348">
        <v>2</v>
      </c>
    </row>
    <row r="349" spans="1:95" hidden="1" x14ac:dyDescent="0.35">
      <c r="A349" t="str">
        <f>_xlfn.XLOOKUP(Table1[[#This Row],[HMIS Project ID]],'Quick HIC'!G:G,'Quick HIC'!D:D,"",0)</f>
        <v>Anson</v>
      </c>
      <c r="B349">
        <v>329</v>
      </c>
      <c r="C349" t="s">
        <v>236</v>
      </c>
      <c r="D349" t="s">
        <v>41</v>
      </c>
      <c r="E349" t="s">
        <v>333</v>
      </c>
      <c r="F349" t="s">
        <v>238</v>
      </c>
      <c r="G349">
        <v>2025</v>
      </c>
      <c r="H349" t="s">
        <v>1164</v>
      </c>
      <c r="I349">
        <v>20490</v>
      </c>
      <c r="J349" t="s">
        <v>1165</v>
      </c>
      <c r="L349">
        <v>20857</v>
      </c>
      <c r="M349" s="1">
        <v>45686</v>
      </c>
      <c r="N349" t="s">
        <v>40</v>
      </c>
      <c r="P349" t="s">
        <v>643</v>
      </c>
      <c r="Q349" t="s">
        <v>33</v>
      </c>
      <c r="R349" t="s">
        <v>241</v>
      </c>
      <c r="S349" s="1">
        <v>45682</v>
      </c>
      <c r="T349" t="s">
        <v>24</v>
      </c>
      <c r="U349" s="1">
        <v>44952</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1</v>
      </c>
      <c r="BM349" t="s">
        <v>249</v>
      </c>
      <c r="BN349">
        <v>0</v>
      </c>
      <c r="BO349" t="s">
        <v>1166</v>
      </c>
      <c r="BQ349" t="s">
        <v>645</v>
      </c>
      <c r="BR349" t="s">
        <v>236</v>
      </c>
      <c r="BS349">
        <v>28170</v>
      </c>
      <c r="BT349">
        <v>12</v>
      </c>
      <c r="BU349">
        <v>3</v>
      </c>
      <c r="BV349">
        <v>0</v>
      </c>
      <c r="BW349">
        <v>0</v>
      </c>
      <c r="BX349">
        <v>0</v>
      </c>
      <c r="BY349">
        <v>1</v>
      </c>
      <c r="BZ349">
        <v>0</v>
      </c>
      <c r="CA349">
        <v>0</v>
      </c>
      <c r="CB349">
        <v>0</v>
      </c>
      <c r="CC349">
        <v>0</v>
      </c>
      <c r="CD349">
        <v>0</v>
      </c>
      <c r="CE349">
        <v>13</v>
      </c>
      <c r="CF349">
        <v>0</v>
      </c>
      <c r="CI349">
        <v>0</v>
      </c>
      <c r="CJ349">
        <v>13</v>
      </c>
      <c r="CK349">
        <v>13</v>
      </c>
      <c r="CL349" s="1">
        <v>45821</v>
      </c>
      <c r="CO349" t="s">
        <v>33</v>
      </c>
      <c r="CQ349">
        <v>2</v>
      </c>
    </row>
    <row r="350" spans="1:95" hidden="1" x14ac:dyDescent="0.35">
      <c r="A350" t="str">
        <f>_xlfn.XLOOKUP(Table1[[#This Row],[HMIS Project ID]],'Quick HIC'!G:G,'Quick HIC'!D:D,"",0)</f>
        <v>Chatham</v>
      </c>
      <c r="B350">
        <v>330</v>
      </c>
      <c r="C350" t="s">
        <v>236</v>
      </c>
      <c r="D350" t="s">
        <v>41</v>
      </c>
      <c r="E350" t="s">
        <v>333</v>
      </c>
      <c r="F350" t="s">
        <v>238</v>
      </c>
      <c r="G350">
        <v>2025</v>
      </c>
      <c r="H350" t="s">
        <v>1167</v>
      </c>
      <c r="I350">
        <v>20858</v>
      </c>
      <c r="J350" t="s">
        <v>1168</v>
      </c>
      <c r="L350">
        <v>20859</v>
      </c>
      <c r="M350" s="1">
        <v>45686</v>
      </c>
      <c r="N350" t="s">
        <v>36</v>
      </c>
      <c r="O350" t="s">
        <v>306</v>
      </c>
      <c r="P350" t="s">
        <v>514</v>
      </c>
      <c r="Q350" t="s">
        <v>33</v>
      </c>
      <c r="R350" t="s">
        <v>241</v>
      </c>
      <c r="S350" s="1">
        <v>45686</v>
      </c>
      <c r="T350" t="s">
        <v>24</v>
      </c>
      <c r="U350" s="1">
        <v>45322</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1</v>
      </c>
      <c r="BL350" t="s">
        <v>1169</v>
      </c>
      <c r="BM350" t="s">
        <v>252</v>
      </c>
      <c r="BN350">
        <v>0</v>
      </c>
      <c r="BO350" t="s">
        <v>1170</v>
      </c>
      <c r="BQ350" t="s">
        <v>516</v>
      </c>
      <c r="BR350" t="s">
        <v>236</v>
      </c>
      <c r="BS350">
        <v>27344</v>
      </c>
      <c r="BT350">
        <v>0</v>
      </c>
      <c r="BU350">
        <v>0</v>
      </c>
      <c r="BV350">
        <v>0</v>
      </c>
      <c r="BW350">
        <v>0</v>
      </c>
      <c r="BX350">
        <v>0</v>
      </c>
      <c r="BY350">
        <v>0</v>
      </c>
      <c r="BZ350">
        <v>0</v>
      </c>
      <c r="CA350">
        <v>0</v>
      </c>
      <c r="CB350">
        <v>0</v>
      </c>
      <c r="CC350">
        <v>0</v>
      </c>
      <c r="CD350">
        <v>0</v>
      </c>
      <c r="CE350">
        <v>0</v>
      </c>
      <c r="CF350">
        <v>0</v>
      </c>
      <c r="CI350">
        <v>1</v>
      </c>
      <c r="CJ350">
        <v>1</v>
      </c>
      <c r="CK350">
        <v>1</v>
      </c>
      <c r="CL350" s="1">
        <v>45821</v>
      </c>
      <c r="CO350" t="s">
        <v>33</v>
      </c>
      <c r="CQ350">
        <v>2</v>
      </c>
    </row>
    <row r="351" spans="1:95" hidden="1" x14ac:dyDescent="0.35">
      <c r="A351" t="str">
        <f>_xlfn.XLOOKUP(Table1[[#This Row],[HMIS Project ID]],'Quick HIC'!G:G,'Quick HIC'!D:D,"",0)</f>
        <v>Chatham</v>
      </c>
      <c r="B351">
        <v>331</v>
      </c>
      <c r="C351" t="s">
        <v>236</v>
      </c>
      <c r="D351" t="s">
        <v>41</v>
      </c>
      <c r="E351" t="s">
        <v>333</v>
      </c>
      <c r="F351" t="s">
        <v>238</v>
      </c>
      <c r="G351">
        <v>2025</v>
      </c>
      <c r="H351" t="s">
        <v>1167</v>
      </c>
      <c r="I351">
        <v>20858</v>
      </c>
      <c r="J351" t="s">
        <v>1171</v>
      </c>
      <c r="L351">
        <v>20861</v>
      </c>
      <c r="M351" s="1">
        <v>45686</v>
      </c>
      <c r="N351" t="s">
        <v>40</v>
      </c>
      <c r="P351" t="s">
        <v>514</v>
      </c>
      <c r="Q351" t="s">
        <v>33</v>
      </c>
      <c r="R351" t="s">
        <v>241</v>
      </c>
      <c r="S351" s="1">
        <v>45686</v>
      </c>
      <c r="T351" t="s">
        <v>24</v>
      </c>
      <c r="U351" s="1">
        <v>45322</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1</v>
      </c>
      <c r="BL351" t="s">
        <v>1169</v>
      </c>
      <c r="BM351" t="s">
        <v>249</v>
      </c>
      <c r="BN351">
        <v>0</v>
      </c>
      <c r="BO351" t="s">
        <v>1172</v>
      </c>
      <c r="BQ351" t="s">
        <v>516</v>
      </c>
      <c r="BR351" t="s">
        <v>236</v>
      </c>
      <c r="BS351">
        <v>27344</v>
      </c>
      <c r="BT351">
        <v>7</v>
      </c>
      <c r="BU351">
        <v>3</v>
      </c>
      <c r="BV351">
        <v>0</v>
      </c>
      <c r="BW351">
        <v>0</v>
      </c>
      <c r="BX351">
        <v>0</v>
      </c>
      <c r="BY351">
        <v>0</v>
      </c>
      <c r="BZ351">
        <v>0</v>
      </c>
      <c r="CA351">
        <v>0</v>
      </c>
      <c r="CB351">
        <v>0</v>
      </c>
      <c r="CC351">
        <v>0</v>
      </c>
      <c r="CD351">
        <v>0</v>
      </c>
      <c r="CE351">
        <v>7</v>
      </c>
      <c r="CF351">
        <v>0</v>
      </c>
      <c r="CI351">
        <v>0</v>
      </c>
      <c r="CJ351">
        <v>5</v>
      </c>
      <c r="CK351">
        <v>7</v>
      </c>
      <c r="CL351" s="1">
        <v>45821</v>
      </c>
      <c r="CO351" t="s">
        <v>33</v>
      </c>
      <c r="CQ351">
        <v>2</v>
      </c>
    </row>
    <row r="352" spans="1:95" hidden="1" x14ac:dyDescent="0.35">
      <c r="A352" t="str">
        <f>_xlfn.XLOOKUP(Table1[[#This Row],[HMIS Project ID]],'Quick HIC'!G:G,'Quick HIC'!D:D,"",0)</f>
        <v>Pitt</v>
      </c>
      <c r="B352">
        <v>332</v>
      </c>
      <c r="C352" t="s">
        <v>236</v>
      </c>
      <c r="D352" t="s">
        <v>41</v>
      </c>
      <c r="E352" t="s">
        <v>333</v>
      </c>
      <c r="F352" t="s">
        <v>238</v>
      </c>
      <c r="G352">
        <v>2025</v>
      </c>
      <c r="H352" t="s">
        <v>473</v>
      </c>
      <c r="I352">
        <v>292</v>
      </c>
      <c r="J352" t="s">
        <v>1173</v>
      </c>
      <c r="L352">
        <v>20862</v>
      </c>
      <c r="M352" s="1">
        <v>45686</v>
      </c>
      <c r="N352" t="s">
        <v>37</v>
      </c>
      <c r="P352" t="s">
        <v>475</v>
      </c>
      <c r="Q352" t="s">
        <v>33</v>
      </c>
      <c r="R352" t="s">
        <v>241</v>
      </c>
      <c r="S352" s="1">
        <v>45686</v>
      </c>
      <c r="T352" t="s">
        <v>24</v>
      </c>
      <c r="U352" s="1">
        <v>45322</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1</v>
      </c>
      <c r="BH352">
        <v>0</v>
      </c>
      <c r="BI352">
        <v>0</v>
      </c>
      <c r="BJ352">
        <v>0</v>
      </c>
      <c r="BK352">
        <v>0</v>
      </c>
      <c r="BM352" t="s">
        <v>252</v>
      </c>
      <c r="BN352">
        <v>0</v>
      </c>
      <c r="BQ352" t="s">
        <v>338</v>
      </c>
      <c r="BR352" t="s">
        <v>236</v>
      </c>
      <c r="BS352">
        <v>27834</v>
      </c>
      <c r="BT352">
        <v>0</v>
      </c>
      <c r="BU352">
        <v>0</v>
      </c>
      <c r="BV352">
        <v>0</v>
      </c>
      <c r="BW352">
        <v>0</v>
      </c>
      <c r="BX352">
        <v>0</v>
      </c>
      <c r="BY352">
        <v>2</v>
      </c>
      <c r="BZ352">
        <v>0</v>
      </c>
      <c r="CA352">
        <v>0</v>
      </c>
      <c r="CB352">
        <v>0</v>
      </c>
      <c r="CC352">
        <v>0</v>
      </c>
      <c r="CD352">
        <v>0</v>
      </c>
      <c r="CE352">
        <v>2</v>
      </c>
      <c r="CF352">
        <v>0</v>
      </c>
      <c r="CI352">
        <v>0</v>
      </c>
      <c r="CJ352">
        <v>0</v>
      </c>
      <c r="CK352">
        <v>2</v>
      </c>
      <c r="CL352" s="1">
        <v>45821</v>
      </c>
      <c r="CM352" t="s">
        <v>1174</v>
      </c>
      <c r="CN352" t="s">
        <v>407</v>
      </c>
      <c r="CO352" t="s">
        <v>33</v>
      </c>
      <c r="CQ352">
        <v>2</v>
      </c>
    </row>
    <row r="353" spans="1:95" hidden="1" x14ac:dyDescent="0.35">
      <c r="A353" t="str">
        <f>_xlfn.XLOOKUP(Table1[[#This Row],[HMIS Project ID]],'Quick HIC'!G:G,'Quick HIC'!D:D,"",0)</f>
        <v>Catawba</v>
      </c>
      <c r="B353">
        <v>333</v>
      </c>
      <c r="C353" t="s">
        <v>236</v>
      </c>
      <c r="D353" t="s">
        <v>41</v>
      </c>
      <c r="E353" t="s">
        <v>333</v>
      </c>
      <c r="F353" t="s">
        <v>238</v>
      </c>
      <c r="G353">
        <v>2025</v>
      </c>
      <c r="H353" t="s">
        <v>913</v>
      </c>
      <c r="I353">
        <v>20421</v>
      </c>
      <c r="J353" t="s">
        <v>1175</v>
      </c>
      <c r="L353">
        <v>20866</v>
      </c>
      <c r="M353" s="1">
        <v>45686</v>
      </c>
      <c r="N353" t="s">
        <v>37</v>
      </c>
      <c r="P353" t="s">
        <v>467</v>
      </c>
      <c r="Q353" t="s">
        <v>33</v>
      </c>
      <c r="R353" t="s">
        <v>241</v>
      </c>
      <c r="S353" s="1">
        <v>45200</v>
      </c>
      <c r="T353" t="s">
        <v>24</v>
      </c>
      <c r="U353" s="1">
        <v>45200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1</v>
      </c>
      <c r="BH353">
        <v>0</v>
      </c>
      <c r="BI353">
        <v>0</v>
      </c>
      <c r="BJ353">
        <v>0</v>
      </c>
      <c r="BK353">
        <v>0</v>
      </c>
      <c r="BM353" t="s">
        <v>252</v>
      </c>
      <c r="BN353">
        <v>0</v>
      </c>
      <c r="BO353" t="s">
        <v>1176</v>
      </c>
      <c r="BQ353" t="s">
        <v>500</v>
      </c>
      <c r="BR353" t="s">
        <v>236</v>
      </c>
      <c r="BS353">
        <v>28601</v>
      </c>
      <c r="BT353">
        <v>0</v>
      </c>
      <c r="BU353">
        <v>0</v>
      </c>
      <c r="BV353">
        <v>0</v>
      </c>
      <c r="BW353">
        <v>0</v>
      </c>
      <c r="BX353">
        <v>0</v>
      </c>
      <c r="BY353">
        <v>5</v>
      </c>
      <c r="BZ353">
        <v>0</v>
      </c>
      <c r="CA353">
        <v>0</v>
      </c>
      <c r="CB353">
        <v>0</v>
      </c>
      <c r="CC353">
        <v>0</v>
      </c>
      <c r="CD353">
        <v>0</v>
      </c>
      <c r="CE353">
        <v>5</v>
      </c>
      <c r="CF353">
        <v>0</v>
      </c>
      <c r="CI353">
        <v>0</v>
      </c>
      <c r="CJ353">
        <v>0</v>
      </c>
      <c r="CK353">
        <v>5</v>
      </c>
      <c r="CL353" s="1">
        <v>45821</v>
      </c>
      <c r="CM353" t="s">
        <v>675</v>
      </c>
      <c r="CN353" t="s">
        <v>407</v>
      </c>
      <c r="CO353" t="s">
        <v>33</v>
      </c>
      <c r="CQ353">
        <v>2</v>
      </c>
    </row>
    <row r="354" spans="1:95" hidden="1" x14ac:dyDescent="0.35">
      <c r="A354">
        <f>_xlfn.XLOOKUP(Table1[[#This Row],[HMIS Project ID]],'Quick HIC'!G:G,'Quick HIC'!D:D,"",0)</f>
        <v>0</v>
      </c>
      <c r="B354">
        <v>334</v>
      </c>
      <c r="C354" t="s">
        <v>236</v>
      </c>
      <c r="D354" t="s">
        <v>41</v>
      </c>
      <c r="E354" t="s">
        <v>333</v>
      </c>
      <c r="F354" t="s">
        <v>238</v>
      </c>
      <c r="G354">
        <v>2025</v>
      </c>
      <c r="H354" t="s">
        <v>385</v>
      </c>
      <c r="I354">
        <v>1429</v>
      </c>
      <c r="J354" t="s">
        <v>1177</v>
      </c>
      <c r="L354">
        <v>20869</v>
      </c>
      <c r="M354" s="1">
        <v>45686</v>
      </c>
      <c r="N354" t="s">
        <v>40</v>
      </c>
      <c r="P354" t="s">
        <v>387</v>
      </c>
      <c r="Q354" t="s">
        <v>34</v>
      </c>
      <c r="R354" t="s">
        <v>241</v>
      </c>
      <c r="S354" s="1">
        <v>45413</v>
      </c>
      <c r="T354" t="s">
        <v>24</v>
      </c>
      <c r="U354" s="1">
        <v>45413</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1</v>
      </c>
      <c r="BL354" t="s">
        <v>1169</v>
      </c>
      <c r="BM354" t="s">
        <v>249</v>
      </c>
      <c r="BN354">
        <v>0</v>
      </c>
      <c r="BO354" t="s">
        <v>1178</v>
      </c>
      <c r="BQ354" t="s">
        <v>389</v>
      </c>
      <c r="BR354" t="s">
        <v>236</v>
      </c>
      <c r="BS354">
        <v>28752</v>
      </c>
      <c r="BT354">
        <v>0</v>
      </c>
      <c r="BU354">
        <v>0</v>
      </c>
      <c r="BV354">
        <v>0</v>
      </c>
      <c r="BW354">
        <v>0</v>
      </c>
      <c r="BX354">
        <v>0</v>
      </c>
      <c r="BY354">
        <v>9</v>
      </c>
      <c r="BZ354">
        <v>0</v>
      </c>
      <c r="CA354">
        <v>0</v>
      </c>
      <c r="CB354">
        <v>0</v>
      </c>
      <c r="CC354">
        <v>0</v>
      </c>
      <c r="CD354">
        <v>0</v>
      </c>
      <c r="CE354">
        <v>9</v>
      </c>
      <c r="CF354">
        <v>0</v>
      </c>
      <c r="CI354">
        <v>0</v>
      </c>
      <c r="CJ354">
        <v>4</v>
      </c>
      <c r="CK354">
        <v>9</v>
      </c>
      <c r="CL354" s="1">
        <v>45821</v>
      </c>
      <c r="CO354" t="s">
        <v>33</v>
      </c>
      <c r="CQ354">
        <v>2</v>
      </c>
    </row>
    <row r="355" spans="1:95" hidden="1" x14ac:dyDescent="0.35">
      <c r="A355">
        <f>_xlfn.XLOOKUP(Table1[[#This Row],[HMIS Project ID]],'Quick HIC'!G:G,'Quick HIC'!D:D,"",0)</f>
        <v>0</v>
      </c>
      <c r="B355">
        <v>335</v>
      </c>
      <c r="C355" t="s">
        <v>236</v>
      </c>
      <c r="D355" t="s">
        <v>41</v>
      </c>
      <c r="E355" t="s">
        <v>333</v>
      </c>
      <c r="F355" t="s">
        <v>238</v>
      </c>
      <c r="G355">
        <v>2025</v>
      </c>
      <c r="H355" t="s">
        <v>1008</v>
      </c>
      <c r="I355">
        <v>20611</v>
      </c>
      <c r="J355" t="s">
        <v>1179</v>
      </c>
      <c r="L355">
        <v>20873</v>
      </c>
      <c r="M355" s="1">
        <v>45686</v>
      </c>
      <c r="N355" t="s">
        <v>38</v>
      </c>
      <c r="P355" t="s">
        <v>1180</v>
      </c>
      <c r="Q355" t="s">
        <v>34</v>
      </c>
      <c r="R355" t="s">
        <v>241</v>
      </c>
      <c r="S355" s="1">
        <v>45686</v>
      </c>
      <c r="T355" t="s">
        <v>24</v>
      </c>
      <c r="U355" s="1">
        <v>45200</v>
      </c>
      <c r="W355">
        <v>0</v>
      </c>
      <c r="X355">
        <v>0</v>
      </c>
      <c r="Y355">
        <v>0</v>
      </c>
      <c r="Z355">
        <v>0</v>
      </c>
      <c r="AA355">
        <v>0</v>
      </c>
      <c r="AB355">
        <v>0</v>
      </c>
      <c r="AC355">
        <v>1</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M355" t="s">
        <v>252</v>
      </c>
      <c r="BN355">
        <v>0</v>
      </c>
      <c r="BO355" t="s">
        <v>1010</v>
      </c>
      <c r="BQ355" t="s">
        <v>538</v>
      </c>
      <c r="BR355" t="s">
        <v>236</v>
      </c>
      <c r="BS355">
        <v>28025</v>
      </c>
      <c r="BT355">
        <v>91</v>
      </c>
      <c r="BU355">
        <v>23</v>
      </c>
      <c r="BV355">
        <v>0</v>
      </c>
      <c r="BW355">
        <v>0</v>
      </c>
      <c r="BX355">
        <v>91</v>
      </c>
      <c r="BY355">
        <v>63</v>
      </c>
      <c r="BZ355">
        <v>0</v>
      </c>
      <c r="CA355">
        <v>0</v>
      </c>
      <c r="CB355">
        <v>63</v>
      </c>
      <c r="CC355">
        <v>0</v>
      </c>
      <c r="CD355">
        <v>0</v>
      </c>
      <c r="CE355">
        <v>154</v>
      </c>
      <c r="CF355">
        <v>0</v>
      </c>
      <c r="CI355">
        <v>0</v>
      </c>
      <c r="CJ355">
        <v>154</v>
      </c>
      <c r="CK355">
        <v>154</v>
      </c>
      <c r="CL355" s="1">
        <v>45821</v>
      </c>
      <c r="CO355" t="s">
        <v>33</v>
      </c>
      <c r="CQ355">
        <v>2</v>
      </c>
    </row>
    <row r="356" spans="1:95" hidden="1" x14ac:dyDescent="0.35">
      <c r="A356">
        <f>_xlfn.XLOOKUP(Table1[[#This Row],[HMIS Project ID]],'Quick HIC'!G:G,'Quick HIC'!D:D,"",0)</f>
        <v>0</v>
      </c>
      <c r="B356">
        <v>336</v>
      </c>
      <c r="C356" t="s">
        <v>236</v>
      </c>
      <c r="D356" t="s">
        <v>41</v>
      </c>
      <c r="E356" t="s">
        <v>333</v>
      </c>
      <c r="F356" t="s">
        <v>238</v>
      </c>
      <c r="G356">
        <v>2025</v>
      </c>
      <c r="H356" t="s">
        <v>1181</v>
      </c>
      <c r="I356">
        <v>1341</v>
      </c>
      <c r="J356" t="s">
        <v>1182</v>
      </c>
      <c r="L356">
        <v>20881</v>
      </c>
      <c r="M356" s="1">
        <v>45686</v>
      </c>
      <c r="N356" t="s">
        <v>39</v>
      </c>
      <c r="P356" t="s">
        <v>593</v>
      </c>
      <c r="Q356" t="s">
        <v>34</v>
      </c>
      <c r="R356" t="s">
        <v>241</v>
      </c>
      <c r="S356" s="1">
        <v>45505</v>
      </c>
      <c r="T356" t="s">
        <v>24</v>
      </c>
      <c r="U356" s="1">
        <v>45505</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1</v>
      </c>
      <c r="BL356" t="s">
        <v>1183</v>
      </c>
      <c r="BM356" t="s">
        <v>252</v>
      </c>
      <c r="BN356">
        <v>0</v>
      </c>
      <c r="BO356" t="s">
        <v>1184</v>
      </c>
      <c r="BQ356" t="s">
        <v>595</v>
      </c>
      <c r="BR356" t="s">
        <v>236</v>
      </c>
      <c r="BS356">
        <v>28680</v>
      </c>
      <c r="BT356">
        <v>0</v>
      </c>
      <c r="BU356">
        <v>0</v>
      </c>
      <c r="BV356">
        <v>0</v>
      </c>
      <c r="BW356">
        <v>0</v>
      </c>
      <c r="BX356">
        <v>0</v>
      </c>
      <c r="BY356">
        <v>0</v>
      </c>
      <c r="BZ356">
        <v>0</v>
      </c>
      <c r="CA356">
        <v>0</v>
      </c>
      <c r="CB356">
        <v>0</v>
      </c>
      <c r="CC356">
        <v>0</v>
      </c>
      <c r="CD356">
        <v>0</v>
      </c>
      <c r="CE356">
        <v>0</v>
      </c>
      <c r="CF356">
        <v>0</v>
      </c>
      <c r="CI356">
        <v>0</v>
      </c>
      <c r="CJ356">
        <v>0</v>
      </c>
      <c r="CK356">
        <v>0</v>
      </c>
      <c r="CL356" s="1">
        <v>45821</v>
      </c>
      <c r="CO356" t="s">
        <v>33</v>
      </c>
      <c r="CQ356">
        <v>2</v>
      </c>
    </row>
    <row r="357" spans="1:95" hidden="1" x14ac:dyDescent="0.35">
      <c r="A357">
        <f>_xlfn.XLOOKUP(Table1[[#This Row],[HMIS Project ID]],'Quick HIC'!G:G,'Quick HIC'!D:D,"",0)</f>
        <v>0</v>
      </c>
      <c r="B357">
        <v>337</v>
      </c>
      <c r="C357" t="s">
        <v>236</v>
      </c>
      <c r="D357" t="s">
        <v>41</v>
      </c>
      <c r="E357" t="s">
        <v>333</v>
      </c>
      <c r="F357" t="s">
        <v>238</v>
      </c>
      <c r="G357">
        <v>2025</v>
      </c>
      <c r="H357" t="s">
        <v>1181</v>
      </c>
      <c r="I357">
        <v>1341</v>
      </c>
      <c r="J357" t="s">
        <v>1185</v>
      </c>
      <c r="L357">
        <v>20899</v>
      </c>
      <c r="M357" s="1">
        <v>45686</v>
      </c>
      <c r="N357" t="s">
        <v>40</v>
      </c>
      <c r="P357" t="s">
        <v>975</v>
      </c>
      <c r="Q357" t="s">
        <v>34</v>
      </c>
      <c r="R357" t="s">
        <v>241</v>
      </c>
      <c r="S357" s="1">
        <v>45566</v>
      </c>
      <c r="T357" t="s">
        <v>24</v>
      </c>
      <c r="U357" s="1">
        <v>45566</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1</v>
      </c>
      <c r="BL357" t="s">
        <v>1169</v>
      </c>
      <c r="BM357" t="s">
        <v>249</v>
      </c>
      <c r="BN357">
        <v>0</v>
      </c>
      <c r="BO357" t="s">
        <v>1184</v>
      </c>
      <c r="BQ357" t="s">
        <v>595</v>
      </c>
      <c r="BR357" t="s">
        <v>236</v>
      </c>
      <c r="BS357">
        <v>28680</v>
      </c>
      <c r="BT357">
        <v>0</v>
      </c>
      <c r="BU357">
        <v>0</v>
      </c>
      <c r="BV357">
        <v>0</v>
      </c>
      <c r="BW357">
        <v>0</v>
      </c>
      <c r="BX357">
        <v>0</v>
      </c>
      <c r="BY357">
        <v>8</v>
      </c>
      <c r="BZ357">
        <v>0</v>
      </c>
      <c r="CA357">
        <v>0</v>
      </c>
      <c r="CB357">
        <v>0</v>
      </c>
      <c r="CC357">
        <v>0</v>
      </c>
      <c r="CD357">
        <v>0</v>
      </c>
      <c r="CE357">
        <v>8</v>
      </c>
      <c r="CF357">
        <v>0</v>
      </c>
      <c r="CI357">
        <v>0</v>
      </c>
      <c r="CJ357">
        <v>5</v>
      </c>
      <c r="CK357">
        <v>8</v>
      </c>
      <c r="CL357" s="1">
        <v>45821</v>
      </c>
      <c r="CO357" t="s">
        <v>33</v>
      </c>
      <c r="CQ357">
        <v>2</v>
      </c>
    </row>
    <row r="358" spans="1:95" hidden="1" x14ac:dyDescent="0.35">
      <c r="A358">
        <f>_xlfn.XLOOKUP(Table1[[#This Row],[HMIS Project ID]],'Quick HIC'!G:G,'Quick HIC'!D:D,"",0)</f>
        <v>0</v>
      </c>
      <c r="B358">
        <v>338</v>
      </c>
      <c r="C358" t="s">
        <v>236</v>
      </c>
      <c r="D358" t="s">
        <v>41</v>
      </c>
      <c r="E358" t="s">
        <v>333</v>
      </c>
      <c r="F358" t="s">
        <v>238</v>
      </c>
      <c r="G358">
        <v>2025</v>
      </c>
      <c r="H358" t="s">
        <v>1186</v>
      </c>
      <c r="I358">
        <v>20927</v>
      </c>
      <c r="J358" t="s">
        <v>1187</v>
      </c>
      <c r="L358">
        <v>20928</v>
      </c>
      <c r="M358" s="1">
        <v>45686</v>
      </c>
      <c r="N358" t="s">
        <v>39</v>
      </c>
      <c r="P358" t="s">
        <v>508</v>
      </c>
      <c r="Q358" t="s">
        <v>34</v>
      </c>
      <c r="R358" t="s">
        <v>241</v>
      </c>
      <c r="S358" s="1">
        <v>45686</v>
      </c>
      <c r="T358" t="s">
        <v>24</v>
      </c>
      <c r="U358" s="1">
        <v>45658</v>
      </c>
      <c r="W358">
        <v>0</v>
      </c>
      <c r="X358">
        <v>1</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M358" t="s">
        <v>252</v>
      </c>
      <c r="BN358">
        <v>0</v>
      </c>
      <c r="BO358" t="s">
        <v>1188</v>
      </c>
      <c r="BQ358" t="s">
        <v>1189</v>
      </c>
      <c r="BR358" t="s">
        <v>236</v>
      </c>
      <c r="BS358">
        <v>27801</v>
      </c>
      <c r="BT358">
        <v>6</v>
      </c>
      <c r="BU358">
        <v>2</v>
      </c>
      <c r="BV358">
        <v>0</v>
      </c>
      <c r="BW358">
        <v>0</v>
      </c>
      <c r="BX358">
        <v>0</v>
      </c>
      <c r="BY358">
        <v>3</v>
      </c>
      <c r="BZ358">
        <v>0</v>
      </c>
      <c r="CA358">
        <v>0</v>
      </c>
      <c r="CB358">
        <v>0</v>
      </c>
      <c r="CC358">
        <v>0</v>
      </c>
      <c r="CD358">
        <v>0</v>
      </c>
      <c r="CE358">
        <v>9</v>
      </c>
      <c r="CF358">
        <v>0</v>
      </c>
      <c r="CI358">
        <v>0</v>
      </c>
      <c r="CJ358">
        <v>9</v>
      </c>
      <c r="CK358">
        <v>9</v>
      </c>
      <c r="CL358" s="1">
        <v>45821</v>
      </c>
      <c r="CO358" t="s">
        <v>33</v>
      </c>
      <c r="CQ358">
        <v>2</v>
      </c>
    </row>
    <row r="359" spans="1:95" hidden="1" x14ac:dyDescent="0.35">
      <c r="A359" t="str">
        <f>_xlfn.XLOOKUP(Table1[[#This Row],[HMIS Project ID]],'Quick HIC'!G:G,'Quick HIC'!D:D,"",0)</f>
        <v>Robeson</v>
      </c>
      <c r="B359">
        <v>339</v>
      </c>
      <c r="C359" t="s">
        <v>236</v>
      </c>
      <c r="D359" t="s">
        <v>41</v>
      </c>
      <c r="E359" t="s">
        <v>333</v>
      </c>
      <c r="F359" t="s">
        <v>238</v>
      </c>
      <c r="G359">
        <v>2025</v>
      </c>
      <c r="H359" t="s">
        <v>1190</v>
      </c>
      <c r="I359">
        <v>20929</v>
      </c>
      <c r="J359" t="s">
        <v>1191</v>
      </c>
      <c r="L359">
        <v>20930</v>
      </c>
      <c r="M359" s="1">
        <v>45686</v>
      </c>
      <c r="N359" t="s">
        <v>36</v>
      </c>
      <c r="O359" t="s">
        <v>258</v>
      </c>
      <c r="P359" t="s">
        <v>521</v>
      </c>
      <c r="Q359" t="s">
        <v>33</v>
      </c>
      <c r="R359" t="s">
        <v>241</v>
      </c>
      <c r="S359" s="1">
        <v>45686</v>
      </c>
      <c r="T359" t="s">
        <v>24</v>
      </c>
      <c r="U359" s="1">
        <v>45566</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1</v>
      </c>
      <c r="BL359" t="s">
        <v>323</v>
      </c>
      <c r="BM359" t="s">
        <v>249</v>
      </c>
      <c r="BN359">
        <v>0</v>
      </c>
      <c r="BO359" t="s">
        <v>1192</v>
      </c>
      <c r="BQ359" t="s">
        <v>1193</v>
      </c>
      <c r="BR359" t="s">
        <v>236</v>
      </c>
      <c r="BS359">
        <v>28372</v>
      </c>
      <c r="BT359">
        <v>0</v>
      </c>
      <c r="BU359">
        <v>0</v>
      </c>
      <c r="BV359">
        <v>0</v>
      </c>
      <c r="BW359">
        <v>0</v>
      </c>
      <c r="BX359">
        <v>0</v>
      </c>
      <c r="BY359">
        <v>0</v>
      </c>
      <c r="BZ359">
        <v>0</v>
      </c>
      <c r="CA359">
        <v>0</v>
      </c>
      <c r="CB359">
        <v>0</v>
      </c>
      <c r="CC359">
        <v>0</v>
      </c>
      <c r="CD359">
        <v>0</v>
      </c>
      <c r="CE359">
        <v>0</v>
      </c>
      <c r="CF359">
        <v>17</v>
      </c>
      <c r="CG359" s="1">
        <v>45686</v>
      </c>
      <c r="CH359" s="1">
        <v>45695</v>
      </c>
      <c r="CI359">
        <v>0</v>
      </c>
      <c r="CJ359">
        <v>17</v>
      </c>
      <c r="CK359">
        <v>17</v>
      </c>
      <c r="CL359" s="1">
        <v>45821</v>
      </c>
      <c r="CO359" t="s">
        <v>33</v>
      </c>
      <c r="CQ359">
        <v>2</v>
      </c>
    </row>
    <row r="360" spans="1:95" hidden="1" x14ac:dyDescent="0.35">
      <c r="A360" t="str">
        <f>_xlfn.XLOOKUP(Table1[[#This Row],[HMIS Project ID]],'Quick HIC'!G:G,'Quick HIC'!D:D,"",0)</f>
        <v>Pitt</v>
      </c>
      <c r="B360">
        <v>340</v>
      </c>
      <c r="C360" t="s">
        <v>236</v>
      </c>
      <c r="D360" t="s">
        <v>41</v>
      </c>
      <c r="E360" t="s">
        <v>333</v>
      </c>
      <c r="F360" t="s">
        <v>238</v>
      </c>
      <c r="G360">
        <v>2025</v>
      </c>
      <c r="H360" t="s">
        <v>1194</v>
      </c>
      <c r="I360">
        <v>20942</v>
      </c>
      <c r="J360" t="s">
        <v>1195</v>
      </c>
      <c r="L360">
        <v>20943</v>
      </c>
      <c r="M360" s="1">
        <v>45686</v>
      </c>
      <c r="N360" t="s">
        <v>36</v>
      </c>
      <c r="O360" t="s">
        <v>258</v>
      </c>
      <c r="P360" t="s">
        <v>475</v>
      </c>
      <c r="Q360" t="s">
        <v>33</v>
      </c>
      <c r="R360" t="s">
        <v>241</v>
      </c>
      <c r="S360" s="1">
        <v>45686</v>
      </c>
      <c r="T360" t="s">
        <v>24</v>
      </c>
      <c r="U360" s="1">
        <v>45686</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1</v>
      </c>
      <c r="BL360" t="s">
        <v>323</v>
      </c>
      <c r="BM360" t="s">
        <v>249</v>
      </c>
      <c r="BN360">
        <v>0</v>
      </c>
      <c r="BO360" t="s">
        <v>1196</v>
      </c>
      <c r="BQ360" t="s">
        <v>338</v>
      </c>
      <c r="BR360" t="s">
        <v>236</v>
      </c>
      <c r="BS360">
        <v>27858</v>
      </c>
      <c r="BT360">
        <v>0</v>
      </c>
      <c r="BU360">
        <v>0</v>
      </c>
      <c r="BV360">
        <v>0</v>
      </c>
      <c r="BW360">
        <v>0</v>
      </c>
      <c r="BX360">
        <v>0</v>
      </c>
      <c r="BY360">
        <v>0</v>
      </c>
      <c r="BZ360">
        <v>0</v>
      </c>
      <c r="CA360">
        <v>0</v>
      </c>
      <c r="CB360">
        <v>0</v>
      </c>
      <c r="CC360">
        <v>0</v>
      </c>
      <c r="CD360">
        <v>0</v>
      </c>
      <c r="CE360">
        <v>0</v>
      </c>
      <c r="CF360">
        <v>0</v>
      </c>
      <c r="CI360">
        <v>4</v>
      </c>
      <c r="CJ360">
        <v>4</v>
      </c>
      <c r="CK360">
        <v>4</v>
      </c>
      <c r="CL360" s="1">
        <v>45821</v>
      </c>
      <c r="CO360" t="s">
        <v>33</v>
      </c>
      <c r="CQ360">
        <v>2</v>
      </c>
    </row>
    <row r="361" spans="1:95" hidden="1" x14ac:dyDescent="0.35">
      <c r="A361" t="str">
        <f>_xlfn.XLOOKUP(Table1[[#This Row],[HMIS Project ID]],'Quick HIC'!G:G,'Quick HIC'!D:D,"",0)</f>
        <v>Columbus</v>
      </c>
      <c r="B361">
        <v>341</v>
      </c>
      <c r="C361" t="s">
        <v>236</v>
      </c>
      <c r="D361" t="s">
        <v>41</v>
      </c>
      <c r="E361" t="s">
        <v>333</v>
      </c>
      <c r="F361" t="s">
        <v>238</v>
      </c>
      <c r="G361">
        <v>2025</v>
      </c>
      <c r="H361" t="s">
        <v>1197</v>
      </c>
      <c r="I361">
        <v>4860</v>
      </c>
      <c r="J361" t="s">
        <v>1198</v>
      </c>
      <c r="L361">
        <v>20944</v>
      </c>
      <c r="M361" s="1">
        <v>45686</v>
      </c>
      <c r="N361" t="s">
        <v>36</v>
      </c>
      <c r="O361" t="s">
        <v>258</v>
      </c>
      <c r="P361" t="s">
        <v>1124</v>
      </c>
      <c r="Q361" t="s">
        <v>32</v>
      </c>
      <c r="R361" t="s">
        <v>241</v>
      </c>
      <c r="S361" s="1">
        <v>45322</v>
      </c>
      <c r="T361" t="s">
        <v>42</v>
      </c>
      <c r="U361" s="1">
        <v>40179</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M361" t="s">
        <v>249</v>
      </c>
      <c r="BN361" t="s">
        <v>260</v>
      </c>
      <c r="BO361" t="s">
        <v>1199</v>
      </c>
      <c r="BQ361" t="s">
        <v>1200</v>
      </c>
      <c r="BR361" t="s">
        <v>236</v>
      </c>
      <c r="BS361">
        <v>28431</v>
      </c>
      <c r="BT361">
        <v>4</v>
      </c>
      <c r="BU361">
        <v>1</v>
      </c>
      <c r="BV361">
        <v>0</v>
      </c>
      <c r="BW361">
        <v>0</v>
      </c>
      <c r="BX361">
        <v>0</v>
      </c>
      <c r="BY361">
        <v>2</v>
      </c>
      <c r="BZ361">
        <v>0</v>
      </c>
      <c r="CA361">
        <v>0</v>
      </c>
      <c r="CB361">
        <v>0</v>
      </c>
      <c r="CC361">
        <v>0</v>
      </c>
      <c r="CD361">
        <v>0</v>
      </c>
      <c r="CE361">
        <v>6</v>
      </c>
      <c r="CF361">
        <v>0</v>
      </c>
      <c r="CI361">
        <v>0</v>
      </c>
      <c r="CJ361">
        <v>6</v>
      </c>
      <c r="CK361">
        <v>6</v>
      </c>
      <c r="CL361" s="1">
        <v>45821</v>
      </c>
      <c r="CO361" t="s">
        <v>33</v>
      </c>
      <c r="CQ361">
        <v>2</v>
      </c>
    </row>
    <row r="362" spans="1:95" hidden="1" x14ac:dyDescent="0.35">
      <c r="A362" t="str">
        <f>_xlfn.XLOOKUP(Table1[[#This Row],[HMIS Project ID]],'Quick HIC'!G:G,'Quick HIC'!D:D,"",0)</f>
        <v>Scotland</v>
      </c>
      <c r="B362">
        <v>342</v>
      </c>
      <c r="C362" t="s">
        <v>236</v>
      </c>
      <c r="D362" t="s">
        <v>41</v>
      </c>
      <c r="E362" t="s">
        <v>333</v>
      </c>
      <c r="F362" t="s">
        <v>238</v>
      </c>
      <c r="G362">
        <v>2025</v>
      </c>
      <c r="H362" t="s">
        <v>1201</v>
      </c>
      <c r="I362">
        <v>20945</v>
      </c>
      <c r="J362" t="s">
        <v>1202</v>
      </c>
      <c r="L362">
        <v>20946</v>
      </c>
      <c r="M362" s="1">
        <v>45686</v>
      </c>
      <c r="N362" t="s">
        <v>36</v>
      </c>
      <c r="O362" t="s">
        <v>258</v>
      </c>
      <c r="P362" t="s">
        <v>927</v>
      </c>
      <c r="Q362" t="s">
        <v>33</v>
      </c>
      <c r="R362" t="s">
        <v>241</v>
      </c>
      <c r="S362" s="1">
        <v>45686</v>
      </c>
      <c r="T362" t="s">
        <v>24</v>
      </c>
      <c r="U362" s="1">
        <v>45686</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1</v>
      </c>
      <c r="BL362" t="s">
        <v>323</v>
      </c>
      <c r="BM362" t="s">
        <v>249</v>
      </c>
      <c r="BN362">
        <v>0</v>
      </c>
      <c r="BO362" t="s">
        <v>1203</v>
      </c>
      <c r="BQ362" t="s">
        <v>928</v>
      </c>
      <c r="BR362" t="s">
        <v>236</v>
      </c>
      <c r="BS362">
        <v>29352</v>
      </c>
      <c r="BT362">
        <v>15</v>
      </c>
      <c r="BU362">
        <v>5</v>
      </c>
      <c r="BV362">
        <v>0</v>
      </c>
      <c r="BW362">
        <v>0</v>
      </c>
      <c r="BX362">
        <v>0</v>
      </c>
      <c r="BY362">
        <v>0</v>
      </c>
      <c r="BZ362">
        <v>0</v>
      </c>
      <c r="CA362">
        <v>0</v>
      </c>
      <c r="CB362">
        <v>0</v>
      </c>
      <c r="CC362">
        <v>0</v>
      </c>
      <c r="CD362">
        <v>0</v>
      </c>
      <c r="CE362">
        <v>15</v>
      </c>
      <c r="CF362">
        <v>0</v>
      </c>
      <c r="CI362">
        <v>0</v>
      </c>
      <c r="CJ362">
        <v>11</v>
      </c>
      <c r="CK362">
        <v>15</v>
      </c>
      <c r="CL362" s="1">
        <v>45821</v>
      </c>
      <c r="CO362" t="s">
        <v>33</v>
      </c>
      <c r="CQ362">
        <v>2</v>
      </c>
    </row>
    <row r="363" spans="1:95" hidden="1" x14ac:dyDescent="0.35">
      <c r="A363" t="str">
        <f>_xlfn.XLOOKUP(Table1[[#This Row],[HMIS Project ID]],'Quick HIC'!G:G,'Quick HIC'!D:D,"",0)</f>
        <v>Alamance</v>
      </c>
      <c r="B363">
        <v>343</v>
      </c>
      <c r="C363" t="s">
        <v>236</v>
      </c>
      <c r="D363" t="s">
        <v>41</v>
      </c>
      <c r="E363" t="s">
        <v>333</v>
      </c>
      <c r="F363" t="s">
        <v>238</v>
      </c>
      <c r="G363">
        <v>2025</v>
      </c>
      <c r="H363" t="s">
        <v>1204</v>
      </c>
      <c r="I363">
        <v>20947</v>
      </c>
      <c r="J363" t="s">
        <v>1205</v>
      </c>
      <c r="L363">
        <v>20948</v>
      </c>
      <c r="M363" s="1">
        <v>45686</v>
      </c>
      <c r="N363" t="s">
        <v>36</v>
      </c>
      <c r="O363" t="s">
        <v>258</v>
      </c>
      <c r="P363" t="s">
        <v>951</v>
      </c>
      <c r="Q363" t="s">
        <v>33</v>
      </c>
      <c r="R363" t="s">
        <v>241</v>
      </c>
      <c r="S363" s="1">
        <v>45686</v>
      </c>
      <c r="T363" t="s">
        <v>24</v>
      </c>
      <c r="U363" s="1">
        <v>45686</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1</v>
      </c>
      <c r="BL363" t="s">
        <v>323</v>
      </c>
      <c r="BM363" t="s">
        <v>249</v>
      </c>
      <c r="BN363">
        <v>0</v>
      </c>
      <c r="BO363" t="s">
        <v>1203</v>
      </c>
      <c r="BQ363" t="s">
        <v>444</v>
      </c>
      <c r="BR363" t="s">
        <v>236</v>
      </c>
      <c r="BS363">
        <v>27217</v>
      </c>
      <c r="BT363">
        <v>0</v>
      </c>
      <c r="BU363">
        <v>0</v>
      </c>
      <c r="BV363">
        <v>0</v>
      </c>
      <c r="BW363">
        <v>0</v>
      </c>
      <c r="BX363">
        <v>0</v>
      </c>
      <c r="BY363">
        <v>0</v>
      </c>
      <c r="BZ363">
        <v>0</v>
      </c>
      <c r="CA363">
        <v>0</v>
      </c>
      <c r="CB363">
        <v>0</v>
      </c>
      <c r="CC363">
        <v>0</v>
      </c>
      <c r="CD363">
        <v>0</v>
      </c>
      <c r="CE363">
        <v>0</v>
      </c>
      <c r="CF363">
        <v>12</v>
      </c>
      <c r="CG363" s="1">
        <v>45686</v>
      </c>
      <c r="CH363" s="1">
        <v>45747</v>
      </c>
      <c r="CI363">
        <v>0</v>
      </c>
      <c r="CJ363">
        <v>5</v>
      </c>
      <c r="CK363">
        <v>12</v>
      </c>
      <c r="CL363" s="1">
        <v>45821</v>
      </c>
      <c r="CO363" t="s">
        <v>33</v>
      </c>
      <c r="CQ363">
        <v>2</v>
      </c>
    </row>
    <row r="364" spans="1:95" hidden="1" x14ac:dyDescent="0.35">
      <c r="A364" t="str">
        <f>_xlfn.XLOOKUP(Table1[[#This Row],[HMIS Project ID]],'Quick HIC'!G:G,'Quick HIC'!D:D,"",0)</f>
        <v>Pitt</v>
      </c>
      <c r="B364">
        <v>344</v>
      </c>
      <c r="C364" t="s">
        <v>236</v>
      </c>
      <c r="D364" t="s">
        <v>41</v>
      </c>
      <c r="E364" t="s">
        <v>333</v>
      </c>
      <c r="F364" t="s">
        <v>238</v>
      </c>
      <c r="G364">
        <v>2025</v>
      </c>
      <c r="H364" t="s">
        <v>670</v>
      </c>
      <c r="I364">
        <v>1786</v>
      </c>
      <c r="J364" t="s">
        <v>1206</v>
      </c>
      <c r="L364">
        <v>20949</v>
      </c>
      <c r="M364" s="1">
        <v>45686</v>
      </c>
      <c r="N364" t="s">
        <v>36</v>
      </c>
      <c r="O364" t="s">
        <v>258</v>
      </c>
      <c r="P364" t="s">
        <v>475</v>
      </c>
      <c r="Q364" t="s">
        <v>33</v>
      </c>
      <c r="R364" t="s">
        <v>241</v>
      </c>
      <c r="S364" s="1">
        <v>45686</v>
      </c>
      <c r="T364" t="s">
        <v>24</v>
      </c>
      <c r="U364" s="1">
        <v>45686</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1</v>
      </c>
      <c r="BL364" t="s">
        <v>653</v>
      </c>
      <c r="BM364" t="s">
        <v>249</v>
      </c>
      <c r="BN364">
        <v>0</v>
      </c>
      <c r="BO364" t="s">
        <v>1207</v>
      </c>
      <c r="BQ364" t="s">
        <v>338</v>
      </c>
      <c r="BR364" t="s">
        <v>236</v>
      </c>
      <c r="BS364">
        <v>27834</v>
      </c>
      <c r="BT364">
        <v>0</v>
      </c>
      <c r="BU364">
        <v>0</v>
      </c>
      <c r="BV364">
        <v>0</v>
      </c>
      <c r="BW364">
        <v>0</v>
      </c>
      <c r="BX364">
        <v>0</v>
      </c>
      <c r="BY364">
        <v>1</v>
      </c>
      <c r="BZ364">
        <v>0</v>
      </c>
      <c r="CA364">
        <v>0</v>
      </c>
      <c r="CB364">
        <v>0</v>
      </c>
      <c r="CC364">
        <v>0</v>
      </c>
      <c r="CD364">
        <v>0</v>
      </c>
      <c r="CE364">
        <v>1</v>
      </c>
      <c r="CF364">
        <v>0</v>
      </c>
      <c r="CI364">
        <v>0</v>
      </c>
      <c r="CJ364">
        <v>1</v>
      </c>
      <c r="CK364">
        <v>1</v>
      </c>
      <c r="CL364" s="1">
        <v>45821</v>
      </c>
      <c r="CO364" t="s">
        <v>33</v>
      </c>
      <c r="CQ364">
        <v>2</v>
      </c>
    </row>
    <row r="365" spans="1:95" hidden="1" x14ac:dyDescent="0.35">
      <c r="A365" t="str">
        <f>_xlfn.XLOOKUP(Table1[[#This Row],[HMIS Project ID]],'Quick HIC'!G:G,'Quick HIC'!D:D,"",0)</f>
        <v>Cabarrus</v>
      </c>
      <c r="B365">
        <v>345</v>
      </c>
      <c r="C365" t="s">
        <v>236</v>
      </c>
      <c r="D365" t="s">
        <v>41</v>
      </c>
      <c r="E365" t="s">
        <v>333</v>
      </c>
      <c r="F365" t="s">
        <v>238</v>
      </c>
      <c r="G365">
        <v>2025</v>
      </c>
      <c r="H365" t="s">
        <v>1073</v>
      </c>
      <c r="I365">
        <v>20735</v>
      </c>
      <c r="J365" t="s">
        <v>1208</v>
      </c>
      <c r="L365">
        <v>20952</v>
      </c>
      <c r="M365" s="1">
        <v>45686</v>
      </c>
      <c r="N365" t="s">
        <v>39</v>
      </c>
      <c r="P365" t="s">
        <v>498</v>
      </c>
      <c r="Q365" t="s">
        <v>32</v>
      </c>
      <c r="R365" t="s">
        <v>241</v>
      </c>
      <c r="S365" s="1">
        <v>45686</v>
      </c>
      <c r="T365" t="s">
        <v>42</v>
      </c>
      <c r="U365" s="1">
        <v>45686</v>
      </c>
      <c r="W365">
        <v>0</v>
      </c>
      <c r="X365">
        <v>0</v>
      </c>
      <c r="Y365">
        <v>0</v>
      </c>
      <c r="Z365">
        <v>0</v>
      </c>
      <c r="AA365">
        <v>0</v>
      </c>
      <c r="AB365">
        <v>0</v>
      </c>
      <c r="AC365">
        <v>0</v>
      </c>
      <c r="AD365">
        <v>1</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M365" t="s">
        <v>252</v>
      </c>
      <c r="BN365" t="s">
        <v>260</v>
      </c>
      <c r="BQ365" t="s">
        <v>500</v>
      </c>
      <c r="BR365" t="s">
        <v>236</v>
      </c>
      <c r="BS365">
        <v>28027</v>
      </c>
      <c r="BT365">
        <v>3</v>
      </c>
      <c r="BU365">
        <v>1</v>
      </c>
      <c r="BV365">
        <v>0</v>
      </c>
      <c r="BW365">
        <v>0</v>
      </c>
      <c r="BX365">
        <v>0</v>
      </c>
      <c r="BY365">
        <v>0</v>
      </c>
      <c r="BZ365">
        <v>0</v>
      </c>
      <c r="CA365">
        <v>0</v>
      </c>
      <c r="CB365">
        <v>0</v>
      </c>
      <c r="CC365">
        <v>0</v>
      </c>
      <c r="CD365">
        <v>0</v>
      </c>
      <c r="CE365">
        <v>3</v>
      </c>
      <c r="CF365">
        <v>0</v>
      </c>
      <c r="CI365">
        <v>0</v>
      </c>
      <c r="CJ365">
        <v>3</v>
      </c>
      <c r="CK365">
        <v>3</v>
      </c>
      <c r="CL365" s="1">
        <v>45821</v>
      </c>
      <c r="CM365" t="s">
        <v>1075</v>
      </c>
      <c r="CO365" t="s">
        <v>33</v>
      </c>
      <c r="CQ365">
        <v>2</v>
      </c>
    </row>
    <row r="366" spans="1:95" hidden="1" x14ac:dyDescent="0.35">
      <c r="A366" t="str">
        <f>_xlfn.XLOOKUP(Table1[[#This Row],[HMIS Project ID]],'Quick HIC'!G:G,'Quick HIC'!D:D,"",0)</f>
        <v>Lee</v>
      </c>
      <c r="B366">
        <v>346</v>
      </c>
      <c r="C366" t="s">
        <v>236</v>
      </c>
      <c r="D366" t="s">
        <v>41</v>
      </c>
      <c r="E366" t="s">
        <v>333</v>
      </c>
      <c r="F366" t="s">
        <v>238</v>
      </c>
      <c r="G366">
        <v>2025</v>
      </c>
      <c r="H366" t="s">
        <v>1073</v>
      </c>
      <c r="I366">
        <v>20735</v>
      </c>
      <c r="J366" t="s">
        <v>1209</v>
      </c>
      <c r="L366">
        <v>20953</v>
      </c>
      <c r="M366" s="1">
        <v>45686</v>
      </c>
      <c r="N366" t="s">
        <v>39</v>
      </c>
      <c r="P366" t="s">
        <v>536</v>
      </c>
      <c r="Q366" t="s">
        <v>32</v>
      </c>
      <c r="R366" t="s">
        <v>241</v>
      </c>
      <c r="S366" s="1">
        <v>45686</v>
      </c>
      <c r="T366" t="s">
        <v>42</v>
      </c>
      <c r="U366" s="1">
        <v>45686</v>
      </c>
      <c r="W366">
        <v>0</v>
      </c>
      <c r="X366">
        <v>0</v>
      </c>
      <c r="Y366">
        <v>0</v>
      </c>
      <c r="Z366">
        <v>0</v>
      </c>
      <c r="AA366">
        <v>0</v>
      </c>
      <c r="AB366">
        <v>0</v>
      </c>
      <c r="AC366">
        <v>0</v>
      </c>
      <c r="AD366">
        <v>1</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M366" t="s">
        <v>252</v>
      </c>
      <c r="BN366" t="s">
        <v>260</v>
      </c>
      <c r="BO366" t="s">
        <v>1080</v>
      </c>
      <c r="BQ366" t="s">
        <v>1210</v>
      </c>
      <c r="BR366" t="s">
        <v>236</v>
      </c>
      <c r="BS366">
        <v>28390</v>
      </c>
      <c r="BT366">
        <v>3</v>
      </c>
      <c r="BU366">
        <v>1</v>
      </c>
      <c r="BV366">
        <v>0</v>
      </c>
      <c r="BW366">
        <v>0</v>
      </c>
      <c r="BX366">
        <v>0</v>
      </c>
      <c r="BY366">
        <v>1</v>
      </c>
      <c r="BZ366">
        <v>0</v>
      </c>
      <c r="CA366">
        <v>0</v>
      </c>
      <c r="CB366">
        <v>0</v>
      </c>
      <c r="CC366">
        <v>0</v>
      </c>
      <c r="CD366">
        <v>0</v>
      </c>
      <c r="CE366">
        <v>4</v>
      </c>
      <c r="CF366">
        <v>0</v>
      </c>
      <c r="CI366">
        <v>0</v>
      </c>
      <c r="CJ366">
        <v>4</v>
      </c>
      <c r="CK366">
        <v>4</v>
      </c>
      <c r="CL366" s="1">
        <v>45821</v>
      </c>
      <c r="CM366" t="s">
        <v>1075</v>
      </c>
      <c r="CO366" t="s">
        <v>33</v>
      </c>
      <c r="CQ366">
        <v>2</v>
      </c>
    </row>
    <row r="367" spans="1:95" hidden="1" x14ac:dyDescent="0.35">
      <c r="A367" t="str">
        <f>_xlfn.XLOOKUP(Table1[[#This Row],[HMIS Project ID]],'Quick HIC'!G:G,'Quick HIC'!D:D,"",0)</f>
        <v>Harnett</v>
      </c>
      <c r="B367">
        <v>347</v>
      </c>
      <c r="C367" t="s">
        <v>236</v>
      </c>
      <c r="D367" t="s">
        <v>41</v>
      </c>
      <c r="E367" t="s">
        <v>333</v>
      </c>
      <c r="F367" t="s">
        <v>238</v>
      </c>
      <c r="G367">
        <v>2025</v>
      </c>
      <c r="H367" t="s">
        <v>1073</v>
      </c>
      <c r="I367">
        <v>20735</v>
      </c>
      <c r="J367" t="s">
        <v>1211</v>
      </c>
      <c r="L367">
        <v>20954</v>
      </c>
      <c r="M367" s="1">
        <v>45686</v>
      </c>
      <c r="N367" t="s">
        <v>39</v>
      </c>
      <c r="P367" t="s">
        <v>485</v>
      </c>
      <c r="Q367" t="s">
        <v>32</v>
      </c>
      <c r="R367" t="s">
        <v>241</v>
      </c>
      <c r="S367" s="1">
        <v>45686</v>
      </c>
      <c r="T367" t="s">
        <v>42</v>
      </c>
      <c r="U367" s="1">
        <v>45686</v>
      </c>
      <c r="W367">
        <v>0</v>
      </c>
      <c r="X367">
        <v>0</v>
      </c>
      <c r="Y367">
        <v>0</v>
      </c>
      <c r="Z367">
        <v>0</v>
      </c>
      <c r="AA367">
        <v>0</v>
      </c>
      <c r="AB367">
        <v>0</v>
      </c>
      <c r="AC367">
        <v>0</v>
      </c>
      <c r="AD367">
        <v>1</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M367" t="s">
        <v>252</v>
      </c>
      <c r="BN367" t="s">
        <v>260</v>
      </c>
      <c r="BO367" t="s">
        <v>1080</v>
      </c>
      <c r="BQ367" t="s">
        <v>1212</v>
      </c>
      <c r="BR367" t="s">
        <v>236</v>
      </c>
      <c r="BS367">
        <v>27330</v>
      </c>
      <c r="BT367">
        <v>9</v>
      </c>
      <c r="BU367">
        <v>3</v>
      </c>
      <c r="BV367">
        <v>0</v>
      </c>
      <c r="BW367">
        <v>0</v>
      </c>
      <c r="BX367">
        <v>0</v>
      </c>
      <c r="BY367">
        <v>1</v>
      </c>
      <c r="BZ367">
        <v>0</v>
      </c>
      <c r="CA367">
        <v>0</v>
      </c>
      <c r="CB367">
        <v>0</v>
      </c>
      <c r="CC367">
        <v>0</v>
      </c>
      <c r="CD367">
        <v>0</v>
      </c>
      <c r="CE367">
        <v>10</v>
      </c>
      <c r="CF367">
        <v>0</v>
      </c>
      <c r="CI367">
        <v>0</v>
      </c>
      <c r="CJ367">
        <v>10</v>
      </c>
      <c r="CK367">
        <v>10</v>
      </c>
      <c r="CL367" s="1">
        <v>45821</v>
      </c>
      <c r="CM367" t="s">
        <v>1075</v>
      </c>
      <c r="CO367" t="s">
        <v>33</v>
      </c>
      <c r="CQ367">
        <v>2</v>
      </c>
    </row>
    <row r="368" spans="1:95" hidden="1" x14ac:dyDescent="0.35">
      <c r="A368" t="str">
        <f>_xlfn.XLOOKUP(Table1[[#This Row],[HMIS Project ID]],'Quick HIC'!G:G,'Quick HIC'!D:D,"",0)</f>
        <v>Moore</v>
      </c>
      <c r="B368">
        <v>348</v>
      </c>
      <c r="C368" t="s">
        <v>236</v>
      </c>
      <c r="D368" t="s">
        <v>41</v>
      </c>
      <c r="E368" t="s">
        <v>333</v>
      </c>
      <c r="F368" t="s">
        <v>238</v>
      </c>
      <c r="G368">
        <v>2025</v>
      </c>
      <c r="H368" t="s">
        <v>1073</v>
      </c>
      <c r="I368">
        <v>20735</v>
      </c>
      <c r="J368" t="s">
        <v>1213</v>
      </c>
      <c r="L368">
        <v>20955</v>
      </c>
      <c r="M368" s="1">
        <v>45686</v>
      </c>
      <c r="N368" t="s">
        <v>39</v>
      </c>
      <c r="P368" t="s">
        <v>543</v>
      </c>
      <c r="Q368" t="s">
        <v>32</v>
      </c>
      <c r="R368" t="s">
        <v>241</v>
      </c>
      <c r="S368" s="1">
        <v>45686</v>
      </c>
      <c r="T368" t="s">
        <v>42</v>
      </c>
      <c r="U368" s="1">
        <v>45686</v>
      </c>
      <c r="W368">
        <v>0</v>
      </c>
      <c r="X368">
        <v>0</v>
      </c>
      <c r="Y368">
        <v>0</v>
      </c>
      <c r="Z368">
        <v>0</v>
      </c>
      <c r="AA368">
        <v>0</v>
      </c>
      <c r="AB368">
        <v>0</v>
      </c>
      <c r="AC368">
        <v>0</v>
      </c>
      <c r="AD368">
        <v>1</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M368" t="s">
        <v>252</v>
      </c>
      <c r="BN368" t="s">
        <v>260</v>
      </c>
      <c r="BQ368" t="s">
        <v>1210</v>
      </c>
      <c r="BR368" t="s">
        <v>236</v>
      </c>
      <c r="BS368">
        <v>28388</v>
      </c>
      <c r="BT368">
        <v>6</v>
      </c>
      <c r="BU368">
        <v>2</v>
      </c>
      <c r="BV368">
        <v>0</v>
      </c>
      <c r="BW368">
        <v>0</v>
      </c>
      <c r="BX368">
        <v>0</v>
      </c>
      <c r="BY368">
        <v>3</v>
      </c>
      <c r="BZ368">
        <v>0</v>
      </c>
      <c r="CA368">
        <v>0</v>
      </c>
      <c r="CB368">
        <v>0</v>
      </c>
      <c r="CC368">
        <v>0</v>
      </c>
      <c r="CD368">
        <v>0</v>
      </c>
      <c r="CE368">
        <v>9</v>
      </c>
      <c r="CF368">
        <v>0</v>
      </c>
      <c r="CI368">
        <v>0</v>
      </c>
      <c r="CJ368">
        <v>9</v>
      </c>
      <c r="CK368">
        <v>9</v>
      </c>
      <c r="CL368" s="1">
        <v>45821</v>
      </c>
      <c r="CM368" t="s">
        <v>1075</v>
      </c>
      <c r="CO368" t="s">
        <v>33</v>
      </c>
      <c r="CQ368">
        <v>2</v>
      </c>
    </row>
    <row r="369" spans="1:95" hidden="1" x14ac:dyDescent="0.35">
      <c r="A369" t="str">
        <f>_xlfn.XLOOKUP(Table1[[#This Row],[HMIS Project ID]],'Quick HIC'!G:G,'Quick HIC'!D:D,"",0)</f>
        <v>Hyde</v>
      </c>
      <c r="B369">
        <v>349</v>
      </c>
      <c r="C369" t="s">
        <v>236</v>
      </c>
      <c r="D369" t="s">
        <v>41</v>
      </c>
      <c r="E369" t="s">
        <v>333</v>
      </c>
      <c r="F369" t="s">
        <v>238</v>
      </c>
      <c r="G369">
        <v>2025</v>
      </c>
      <c r="H369" t="s">
        <v>1073</v>
      </c>
      <c r="I369">
        <v>20735</v>
      </c>
      <c r="J369" t="s">
        <v>1214</v>
      </c>
      <c r="L369">
        <v>20956</v>
      </c>
      <c r="M369" s="1">
        <v>45686</v>
      </c>
      <c r="N369" t="s">
        <v>39</v>
      </c>
      <c r="P369" t="s">
        <v>1065</v>
      </c>
      <c r="Q369" t="s">
        <v>32</v>
      </c>
      <c r="R369" t="s">
        <v>241</v>
      </c>
      <c r="S369" s="1">
        <v>45686</v>
      </c>
      <c r="T369" t="s">
        <v>42</v>
      </c>
      <c r="U369" s="1">
        <v>45686</v>
      </c>
      <c r="W369">
        <v>0</v>
      </c>
      <c r="X369">
        <v>0</v>
      </c>
      <c r="Y369">
        <v>0</v>
      </c>
      <c r="Z369">
        <v>0</v>
      </c>
      <c r="AA369">
        <v>0</v>
      </c>
      <c r="AB369">
        <v>0</v>
      </c>
      <c r="AC369">
        <v>0</v>
      </c>
      <c r="AD369">
        <v>1</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M369" t="s">
        <v>252</v>
      </c>
      <c r="BN369" t="s">
        <v>260</v>
      </c>
      <c r="BO369" t="s">
        <v>1080</v>
      </c>
      <c r="BQ369" t="s">
        <v>1068</v>
      </c>
      <c r="BR369" t="s">
        <v>236</v>
      </c>
      <c r="BS369">
        <v>27824</v>
      </c>
      <c r="BT369">
        <v>3</v>
      </c>
      <c r="BU369">
        <v>1</v>
      </c>
      <c r="BV369">
        <v>0</v>
      </c>
      <c r="BW369">
        <v>0</v>
      </c>
      <c r="BX369">
        <v>0</v>
      </c>
      <c r="BY369">
        <v>1</v>
      </c>
      <c r="BZ369">
        <v>0</v>
      </c>
      <c r="CA369">
        <v>0</v>
      </c>
      <c r="CB369">
        <v>0</v>
      </c>
      <c r="CC369">
        <v>0</v>
      </c>
      <c r="CD369">
        <v>0</v>
      </c>
      <c r="CE369">
        <v>4</v>
      </c>
      <c r="CF369">
        <v>0</v>
      </c>
      <c r="CI369">
        <v>0</v>
      </c>
      <c r="CJ369">
        <v>4</v>
      </c>
      <c r="CK369">
        <v>4</v>
      </c>
      <c r="CL369" s="1">
        <v>45821</v>
      </c>
      <c r="CM369" t="s">
        <v>1075</v>
      </c>
      <c r="CO369" t="s">
        <v>33</v>
      </c>
      <c r="CQ369">
        <v>2</v>
      </c>
    </row>
    <row r="370" spans="1:95" hidden="1" x14ac:dyDescent="0.35">
      <c r="A370" t="str">
        <f>_xlfn.XLOOKUP(Table1[[#This Row],[HMIS Project ID]],'Quick HIC'!G:G,'Quick HIC'!D:D,"",0)</f>
        <v>Alamance</v>
      </c>
      <c r="B370">
        <v>350</v>
      </c>
      <c r="C370" t="s">
        <v>236</v>
      </c>
      <c r="D370" t="s">
        <v>41</v>
      </c>
      <c r="E370" t="s">
        <v>333</v>
      </c>
      <c r="F370" t="s">
        <v>238</v>
      </c>
      <c r="G370">
        <v>2025</v>
      </c>
      <c r="H370" t="s">
        <v>1073</v>
      </c>
      <c r="I370">
        <v>20735</v>
      </c>
      <c r="J370" t="s">
        <v>1215</v>
      </c>
      <c r="L370">
        <v>20957</v>
      </c>
      <c r="M370" s="1">
        <v>45686</v>
      </c>
      <c r="N370" t="s">
        <v>39</v>
      </c>
      <c r="P370" t="s">
        <v>951</v>
      </c>
      <c r="Q370" t="s">
        <v>32</v>
      </c>
      <c r="R370" t="s">
        <v>241</v>
      </c>
      <c r="S370" s="1">
        <v>45686</v>
      </c>
      <c r="T370" t="s">
        <v>42</v>
      </c>
      <c r="U370" s="1">
        <v>45686</v>
      </c>
      <c r="W370">
        <v>0</v>
      </c>
      <c r="X370">
        <v>0</v>
      </c>
      <c r="Y370">
        <v>0</v>
      </c>
      <c r="Z370">
        <v>0</v>
      </c>
      <c r="AA370">
        <v>0</v>
      </c>
      <c r="AB370">
        <v>0</v>
      </c>
      <c r="AC370">
        <v>0</v>
      </c>
      <c r="AD370">
        <v>1</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0</v>
      </c>
      <c r="BI370">
        <v>0</v>
      </c>
      <c r="BJ370">
        <v>0</v>
      </c>
      <c r="BK370">
        <v>0</v>
      </c>
      <c r="BM370" t="s">
        <v>252</v>
      </c>
      <c r="BN370" t="s">
        <v>260</v>
      </c>
      <c r="BQ370" t="s">
        <v>444</v>
      </c>
      <c r="BR370" t="s">
        <v>236</v>
      </c>
      <c r="BS370">
        <v>27217</v>
      </c>
      <c r="BT370">
        <v>10</v>
      </c>
      <c r="BU370">
        <v>4</v>
      </c>
      <c r="BV370">
        <v>0</v>
      </c>
      <c r="BW370">
        <v>0</v>
      </c>
      <c r="BX370">
        <v>0</v>
      </c>
      <c r="BY370">
        <v>0</v>
      </c>
      <c r="BZ370">
        <v>0</v>
      </c>
      <c r="CA370">
        <v>0</v>
      </c>
      <c r="CB370">
        <v>0</v>
      </c>
      <c r="CC370">
        <v>0</v>
      </c>
      <c r="CD370">
        <v>0</v>
      </c>
      <c r="CE370">
        <v>10</v>
      </c>
      <c r="CF370">
        <v>0</v>
      </c>
      <c r="CI370">
        <v>0</v>
      </c>
      <c r="CJ370">
        <v>10</v>
      </c>
      <c r="CK370">
        <v>10</v>
      </c>
      <c r="CL370" s="1">
        <v>45821</v>
      </c>
      <c r="CM370" t="s">
        <v>1075</v>
      </c>
      <c r="CO370" t="s">
        <v>33</v>
      </c>
      <c r="CQ370">
        <v>2</v>
      </c>
    </row>
    <row r="371" spans="1:95" hidden="1" x14ac:dyDescent="0.35">
      <c r="A371" t="str">
        <f>_xlfn.XLOOKUP(Table1[[#This Row],[HMIS Project ID]],'Quick HIC'!G:G,'Quick HIC'!D:D,"",0)</f>
        <v>Edgecombe</v>
      </c>
      <c r="B371">
        <v>351</v>
      </c>
      <c r="C371" t="s">
        <v>236</v>
      </c>
      <c r="D371" t="s">
        <v>41</v>
      </c>
      <c r="E371" t="s">
        <v>333</v>
      </c>
      <c r="F371" t="s">
        <v>238</v>
      </c>
      <c r="G371">
        <v>2025</v>
      </c>
      <c r="H371" t="s">
        <v>1073</v>
      </c>
      <c r="I371">
        <v>20735</v>
      </c>
      <c r="J371" t="s">
        <v>1216</v>
      </c>
      <c r="L371">
        <v>20958</v>
      </c>
      <c r="M371" s="1">
        <v>45686</v>
      </c>
      <c r="N371" t="s">
        <v>39</v>
      </c>
      <c r="P371" t="s">
        <v>508</v>
      </c>
      <c r="Q371" t="s">
        <v>32</v>
      </c>
      <c r="R371" t="s">
        <v>241</v>
      </c>
      <c r="S371" s="1">
        <v>45686</v>
      </c>
      <c r="T371" t="s">
        <v>42</v>
      </c>
      <c r="U371" s="1">
        <v>45686</v>
      </c>
      <c r="W371">
        <v>0</v>
      </c>
      <c r="X371">
        <v>0</v>
      </c>
      <c r="Y371">
        <v>0</v>
      </c>
      <c r="Z371">
        <v>0</v>
      </c>
      <c r="AA371">
        <v>0</v>
      </c>
      <c r="AB371">
        <v>0</v>
      </c>
      <c r="AC371">
        <v>0</v>
      </c>
      <c r="AD371">
        <v>1</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M371" t="s">
        <v>252</v>
      </c>
      <c r="BN371" t="s">
        <v>260</v>
      </c>
      <c r="BQ371" t="s">
        <v>361</v>
      </c>
      <c r="BR371" t="s">
        <v>236</v>
      </c>
      <c r="BS371">
        <v>27801</v>
      </c>
      <c r="BT371">
        <v>3</v>
      </c>
      <c r="BU371">
        <v>1</v>
      </c>
      <c r="BV371">
        <v>0</v>
      </c>
      <c r="BW371">
        <v>0</v>
      </c>
      <c r="BX371">
        <v>0</v>
      </c>
      <c r="BY371">
        <v>2</v>
      </c>
      <c r="BZ371">
        <v>0</v>
      </c>
      <c r="CA371">
        <v>0</v>
      </c>
      <c r="CB371">
        <v>0</v>
      </c>
      <c r="CC371">
        <v>0</v>
      </c>
      <c r="CD371">
        <v>0</v>
      </c>
      <c r="CE371">
        <v>5</v>
      </c>
      <c r="CF371">
        <v>0</v>
      </c>
      <c r="CI371">
        <v>0</v>
      </c>
      <c r="CJ371">
        <v>5</v>
      </c>
      <c r="CK371">
        <v>5</v>
      </c>
      <c r="CL371" s="1">
        <v>45821</v>
      </c>
      <c r="CM371" t="s">
        <v>1075</v>
      </c>
      <c r="CO371" t="s">
        <v>33</v>
      </c>
      <c r="CQ371">
        <v>2</v>
      </c>
    </row>
    <row r="372" spans="1:95" hidden="1" x14ac:dyDescent="0.35">
      <c r="A372" t="str">
        <f>_xlfn.XLOOKUP(Table1[[#This Row],[HMIS Project ID]],'Quick HIC'!G:G,'Quick HIC'!D:D,"",0)</f>
        <v>Nash</v>
      </c>
      <c r="B372">
        <v>352</v>
      </c>
      <c r="C372" t="s">
        <v>236</v>
      </c>
      <c r="D372" t="s">
        <v>41</v>
      </c>
      <c r="E372" t="s">
        <v>333</v>
      </c>
      <c r="F372" t="s">
        <v>238</v>
      </c>
      <c r="G372">
        <v>2025</v>
      </c>
      <c r="H372" t="s">
        <v>1073</v>
      </c>
      <c r="I372">
        <v>20735</v>
      </c>
      <c r="J372" t="s">
        <v>1217</v>
      </c>
      <c r="L372">
        <v>20959</v>
      </c>
      <c r="M372" s="1">
        <v>45686</v>
      </c>
      <c r="N372" t="s">
        <v>39</v>
      </c>
      <c r="P372" t="s">
        <v>553</v>
      </c>
      <c r="Q372" t="s">
        <v>32</v>
      </c>
      <c r="R372" t="s">
        <v>241</v>
      </c>
      <c r="S372" s="1">
        <v>45686</v>
      </c>
      <c r="T372" t="s">
        <v>42</v>
      </c>
      <c r="U372" s="1">
        <v>45686</v>
      </c>
      <c r="W372">
        <v>0</v>
      </c>
      <c r="X372">
        <v>0</v>
      </c>
      <c r="Y372">
        <v>0</v>
      </c>
      <c r="Z372">
        <v>0</v>
      </c>
      <c r="AA372">
        <v>0</v>
      </c>
      <c r="AB372">
        <v>0</v>
      </c>
      <c r="AC372">
        <v>0</v>
      </c>
      <c r="AD372">
        <v>1</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M372" t="s">
        <v>252</v>
      </c>
      <c r="BN372" t="s">
        <v>260</v>
      </c>
      <c r="BQ372" t="s">
        <v>361</v>
      </c>
      <c r="BR372" t="s">
        <v>236</v>
      </c>
      <c r="BS372">
        <v>27803</v>
      </c>
      <c r="BT372">
        <v>3</v>
      </c>
      <c r="BU372">
        <v>1</v>
      </c>
      <c r="BV372">
        <v>0</v>
      </c>
      <c r="BW372">
        <v>0</v>
      </c>
      <c r="BX372">
        <v>0</v>
      </c>
      <c r="BY372">
        <v>2</v>
      </c>
      <c r="BZ372">
        <v>0</v>
      </c>
      <c r="CA372">
        <v>0</v>
      </c>
      <c r="CB372">
        <v>0</v>
      </c>
      <c r="CC372">
        <v>0</v>
      </c>
      <c r="CD372">
        <v>0</v>
      </c>
      <c r="CE372">
        <v>5</v>
      </c>
      <c r="CF372">
        <v>0</v>
      </c>
      <c r="CI372">
        <v>0</v>
      </c>
      <c r="CJ372">
        <v>5</v>
      </c>
      <c r="CK372">
        <v>5</v>
      </c>
      <c r="CL372" s="1">
        <v>45821</v>
      </c>
      <c r="CM372" t="s">
        <v>1075</v>
      </c>
      <c r="CO372" t="s">
        <v>33</v>
      </c>
      <c r="CQ372">
        <v>2</v>
      </c>
    </row>
    <row r="373" spans="1:95" hidden="1" x14ac:dyDescent="0.35">
      <c r="A373" t="str">
        <f>_xlfn.XLOOKUP(Table1[[#This Row],[HMIS Project ID]],'Quick HIC'!G:G,'Quick HIC'!D:D,"",0)</f>
        <v>Halifax</v>
      </c>
      <c r="B373">
        <v>353</v>
      </c>
      <c r="C373" t="s">
        <v>236</v>
      </c>
      <c r="D373" t="s">
        <v>41</v>
      </c>
      <c r="E373" t="s">
        <v>333</v>
      </c>
      <c r="F373" t="s">
        <v>238</v>
      </c>
      <c r="G373">
        <v>2025</v>
      </c>
      <c r="H373" t="s">
        <v>1073</v>
      </c>
      <c r="I373">
        <v>20735</v>
      </c>
      <c r="J373" t="s">
        <v>1218</v>
      </c>
      <c r="L373">
        <v>20960</v>
      </c>
      <c r="M373" s="1">
        <v>45686</v>
      </c>
      <c r="N373" t="s">
        <v>39</v>
      </c>
      <c r="P373" t="s">
        <v>683</v>
      </c>
      <c r="Q373" t="s">
        <v>32</v>
      </c>
      <c r="R373" t="s">
        <v>241</v>
      </c>
      <c r="S373" s="1">
        <v>45686</v>
      </c>
      <c r="T373" t="s">
        <v>42</v>
      </c>
      <c r="U373" s="1">
        <v>45686</v>
      </c>
      <c r="W373">
        <v>0</v>
      </c>
      <c r="X373">
        <v>0</v>
      </c>
      <c r="Y373">
        <v>0</v>
      </c>
      <c r="Z373">
        <v>0</v>
      </c>
      <c r="AA373">
        <v>0</v>
      </c>
      <c r="AB373">
        <v>0</v>
      </c>
      <c r="AC373">
        <v>0</v>
      </c>
      <c r="AD373">
        <v>1</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c r="BJ373">
        <v>0</v>
      </c>
      <c r="BK373">
        <v>0</v>
      </c>
      <c r="BM373" t="s">
        <v>252</v>
      </c>
      <c r="BN373" t="s">
        <v>260</v>
      </c>
      <c r="BQ373" t="s">
        <v>685</v>
      </c>
      <c r="BR373" t="s">
        <v>236</v>
      </c>
      <c r="BS373">
        <v>27870</v>
      </c>
      <c r="BT373">
        <v>0</v>
      </c>
      <c r="BU373">
        <v>0</v>
      </c>
      <c r="BV373">
        <v>0</v>
      </c>
      <c r="BW373">
        <v>0</v>
      </c>
      <c r="BX373">
        <v>0</v>
      </c>
      <c r="BY373">
        <v>2</v>
      </c>
      <c r="BZ373">
        <v>0</v>
      </c>
      <c r="CA373">
        <v>0</v>
      </c>
      <c r="CB373">
        <v>0</v>
      </c>
      <c r="CC373">
        <v>0</v>
      </c>
      <c r="CD373">
        <v>0</v>
      </c>
      <c r="CE373">
        <v>2</v>
      </c>
      <c r="CF373">
        <v>0</v>
      </c>
      <c r="CI373">
        <v>0</v>
      </c>
      <c r="CJ373">
        <v>2</v>
      </c>
      <c r="CK373">
        <v>2</v>
      </c>
      <c r="CL373" s="1">
        <v>45821</v>
      </c>
      <c r="CM373" t="s">
        <v>1075</v>
      </c>
      <c r="CO373" t="s">
        <v>33</v>
      </c>
      <c r="CQ373">
        <v>2</v>
      </c>
    </row>
    <row r="374" spans="1:95" hidden="1" x14ac:dyDescent="0.35">
      <c r="A374" t="str">
        <f>_xlfn.XLOOKUP(Table1[[#This Row],[HMIS Project ID]],'Quick HIC'!G:G,'Quick HIC'!D:D,"",0)</f>
        <v>Beaufort</v>
      </c>
      <c r="B374">
        <v>354</v>
      </c>
      <c r="C374" t="s">
        <v>236</v>
      </c>
      <c r="D374" t="s">
        <v>41</v>
      </c>
      <c r="E374" t="s">
        <v>333</v>
      </c>
      <c r="F374" t="s">
        <v>238</v>
      </c>
      <c r="G374">
        <v>2025</v>
      </c>
      <c r="H374" t="s">
        <v>1073</v>
      </c>
      <c r="I374">
        <v>20735</v>
      </c>
      <c r="J374" t="s">
        <v>1219</v>
      </c>
      <c r="L374">
        <v>20961</v>
      </c>
      <c r="M374" s="1">
        <v>45686</v>
      </c>
      <c r="N374" t="s">
        <v>39</v>
      </c>
      <c r="P374" t="s">
        <v>419</v>
      </c>
      <c r="Q374" t="s">
        <v>32</v>
      </c>
      <c r="R374" t="s">
        <v>241</v>
      </c>
      <c r="S374" s="1">
        <v>45686</v>
      </c>
      <c r="T374" t="s">
        <v>42</v>
      </c>
      <c r="U374" s="1">
        <v>45686</v>
      </c>
      <c r="W374">
        <v>0</v>
      </c>
      <c r="X374">
        <v>0</v>
      </c>
      <c r="Y374">
        <v>0</v>
      </c>
      <c r="Z374">
        <v>0</v>
      </c>
      <c r="AA374">
        <v>0</v>
      </c>
      <c r="AB374">
        <v>0</v>
      </c>
      <c r="AC374">
        <v>0</v>
      </c>
      <c r="AD374">
        <v>1</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M374" t="s">
        <v>252</v>
      </c>
      <c r="BN374" t="s">
        <v>260</v>
      </c>
      <c r="BO374" t="s">
        <v>1080</v>
      </c>
      <c r="BQ374" t="s">
        <v>421</v>
      </c>
      <c r="BR374" t="s">
        <v>236</v>
      </c>
      <c r="BS374">
        <v>27889</v>
      </c>
      <c r="BT374">
        <v>0</v>
      </c>
      <c r="BU374">
        <v>0</v>
      </c>
      <c r="BV374">
        <v>0</v>
      </c>
      <c r="BW374">
        <v>0</v>
      </c>
      <c r="BX374">
        <v>0</v>
      </c>
      <c r="BY374">
        <v>1</v>
      </c>
      <c r="BZ374">
        <v>0</v>
      </c>
      <c r="CA374">
        <v>0</v>
      </c>
      <c r="CB374">
        <v>0</v>
      </c>
      <c r="CC374">
        <v>0</v>
      </c>
      <c r="CD374">
        <v>0</v>
      </c>
      <c r="CE374">
        <v>1</v>
      </c>
      <c r="CF374">
        <v>0</v>
      </c>
      <c r="CI374">
        <v>0</v>
      </c>
      <c r="CJ374">
        <v>1</v>
      </c>
      <c r="CK374">
        <v>1</v>
      </c>
      <c r="CL374" s="1">
        <v>45821</v>
      </c>
      <c r="CM374" t="s">
        <v>1075</v>
      </c>
      <c r="CO374" t="s">
        <v>33</v>
      </c>
      <c r="CQ374">
        <v>2</v>
      </c>
    </row>
    <row r="375" spans="1:95" hidden="1" x14ac:dyDescent="0.35">
      <c r="A375" t="str">
        <f>_xlfn.XLOOKUP(Table1[[#This Row],[HMIS Project ID]],'Quick HIC'!G:G,'Quick HIC'!D:D,"",0)</f>
        <v>Harnett</v>
      </c>
      <c r="B375">
        <v>355</v>
      </c>
      <c r="C375" t="s">
        <v>236</v>
      </c>
      <c r="D375" t="s">
        <v>41</v>
      </c>
      <c r="E375" t="s">
        <v>333</v>
      </c>
      <c r="F375" t="s">
        <v>238</v>
      </c>
      <c r="G375">
        <v>2025</v>
      </c>
      <c r="H375" t="s">
        <v>1073</v>
      </c>
      <c r="I375">
        <v>20735</v>
      </c>
      <c r="J375" t="s">
        <v>1220</v>
      </c>
      <c r="L375">
        <v>20962</v>
      </c>
      <c r="M375" s="1">
        <v>45686</v>
      </c>
      <c r="N375" t="s">
        <v>39</v>
      </c>
      <c r="P375" t="s">
        <v>485</v>
      </c>
      <c r="Q375" t="s">
        <v>32</v>
      </c>
      <c r="R375" t="s">
        <v>241</v>
      </c>
      <c r="S375" s="1">
        <v>45686</v>
      </c>
      <c r="T375" t="s">
        <v>42</v>
      </c>
      <c r="U375" s="1">
        <v>45686</v>
      </c>
      <c r="W375">
        <v>0</v>
      </c>
      <c r="X375">
        <v>0</v>
      </c>
      <c r="Y375">
        <v>0</v>
      </c>
      <c r="Z375">
        <v>0</v>
      </c>
      <c r="AA375">
        <v>0</v>
      </c>
      <c r="AB375">
        <v>0</v>
      </c>
      <c r="AC375">
        <v>0</v>
      </c>
      <c r="AD375">
        <v>1</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c r="BF375">
        <v>0</v>
      </c>
      <c r="BG375">
        <v>0</v>
      </c>
      <c r="BH375">
        <v>0</v>
      </c>
      <c r="BI375">
        <v>0</v>
      </c>
      <c r="BJ375">
        <v>0</v>
      </c>
      <c r="BK375">
        <v>0</v>
      </c>
      <c r="BM375" t="s">
        <v>252</v>
      </c>
      <c r="BN375" t="s">
        <v>260</v>
      </c>
      <c r="BO375" t="s">
        <v>1080</v>
      </c>
      <c r="BQ375" t="s">
        <v>1221</v>
      </c>
      <c r="BR375" t="s">
        <v>236</v>
      </c>
      <c r="BS375">
        <v>27339</v>
      </c>
      <c r="BT375">
        <v>0</v>
      </c>
      <c r="BU375">
        <v>0</v>
      </c>
      <c r="BV375">
        <v>0</v>
      </c>
      <c r="BW375">
        <v>0</v>
      </c>
      <c r="BX375">
        <v>0</v>
      </c>
      <c r="BY375">
        <v>1</v>
      </c>
      <c r="BZ375">
        <v>0</v>
      </c>
      <c r="CA375">
        <v>0</v>
      </c>
      <c r="CB375">
        <v>0</v>
      </c>
      <c r="CC375">
        <v>0</v>
      </c>
      <c r="CD375">
        <v>0</v>
      </c>
      <c r="CE375">
        <v>1</v>
      </c>
      <c r="CF375">
        <v>0</v>
      </c>
      <c r="CI375">
        <v>0</v>
      </c>
      <c r="CJ375">
        <v>1</v>
      </c>
      <c r="CK375">
        <v>1</v>
      </c>
      <c r="CL375" s="1">
        <v>45821</v>
      </c>
      <c r="CM375" t="s">
        <v>1075</v>
      </c>
      <c r="CO375" t="s">
        <v>33</v>
      </c>
      <c r="CQ375">
        <v>2</v>
      </c>
    </row>
    <row r="376" spans="1:95" hidden="1" x14ac:dyDescent="0.35">
      <c r="A376" t="str">
        <f>_xlfn.XLOOKUP(Table1[[#This Row],[HMIS Project ID]],'Quick HIC'!G:G,'Quick HIC'!D:D,"",0)</f>
        <v>Lenoir</v>
      </c>
      <c r="B376">
        <v>356</v>
      </c>
      <c r="C376" t="s">
        <v>236</v>
      </c>
      <c r="D376" t="s">
        <v>41</v>
      </c>
      <c r="E376" t="s">
        <v>333</v>
      </c>
      <c r="F376" t="s">
        <v>238</v>
      </c>
      <c r="G376">
        <v>2025</v>
      </c>
      <c r="H376" t="s">
        <v>907</v>
      </c>
      <c r="I376">
        <v>20417</v>
      </c>
      <c r="J376" t="s">
        <v>1222</v>
      </c>
      <c r="L376">
        <v>20965</v>
      </c>
      <c r="M376" s="1">
        <v>45686</v>
      </c>
      <c r="N376" t="s">
        <v>37</v>
      </c>
      <c r="P376" t="s">
        <v>868</v>
      </c>
      <c r="Q376" t="s">
        <v>33</v>
      </c>
      <c r="R376" t="s">
        <v>241</v>
      </c>
      <c r="S376" s="1">
        <v>45686</v>
      </c>
      <c r="T376" t="s">
        <v>24</v>
      </c>
      <c r="U376" s="1">
        <v>45686</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1</v>
      </c>
      <c r="BH376">
        <v>0</v>
      </c>
      <c r="BI376">
        <v>0</v>
      </c>
      <c r="BJ376">
        <v>0</v>
      </c>
      <c r="BK376">
        <v>0</v>
      </c>
      <c r="BM376" t="s">
        <v>252</v>
      </c>
      <c r="BN376">
        <v>0</v>
      </c>
      <c r="BR376" t="s">
        <v>236</v>
      </c>
      <c r="BS376">
        <v>28645</v>
      </c>
      <c r="BT376">
        <v>3</v>
      </c>
      <c r="BU376">
        <v>1</v>
      </c>
      <c r="BV376">
        <v>0</v>
      </c>
      <c r="BW376">
        <v>0</v>
      </c>
      <c r="BX376">
        <v>0</v>
      </c>
      <c r="BY376">
        <v>0</v>
      </c>
      <c r="BZ376">
        <v>0</v>
      </c>
      <c r="CA376">
        <v>0</v>
      </c>
      <c r="CB376">
        <v>0</v>
      </c>
      <c r="CC376">
        <v>0</v>
      </c>
      <c r="CD376">
        <v>0</v>
      </c>
      <c r="CE376">
        <v>3</v>
      </c>
      <c r="CF376">
        <v>0</v>
      </c>
      <c r="CI376">
        <v>0</v>
      </c>
      <c r="CJ376">
        <v>3</v>
      </c>
      <c r="CK376">
        <v>3</v>
      </c>
      <c r="CL376" s="1">
        <v>45821</v>
      </c>
      <c r="CM376" t="s">
        <v>1223</v>
      </c>
      <c r="CN376" t="s">
        <v>407</v>
      </c>
      <c r="CO376" t="s">
        <v>33</v>
      </c>
      <c r="CQ376">
        <v>0</v>
      </c>
    </row>
    <row r="377" spans="1:95" hidden="1" x14ac:dyDescent="0.35">
      <c r="A377" t="str">
        <f>_xlfn.XLOOKUP(Table1[[#This Row],[HMIS Project ID]],'Quick HIC'!G:G,'Quick HIC'!D:D,"",0)</f>
        <v>Alexander</v>
      </c>
      <c r="B377">
        <v>357</v>
      </c>
      <c r="C377" t="s">
        <v>236</v>
      </c>
      <c r="D377" t="s">
        <v>41</v>
      </c>
      <c r="E377" t="s">
        <v>333</v>
      </c>
      <c r="F377" t="s">
        <v>238</v>
      </c>
      <c r="G377">
        <v>2025</v>
      </c>
      <c r="H377" t="s">
        <v>907</v>
      </c>
      <c r="I377">
        <v>20417</v>
      </c>
      <c r="J377" t="s">
        <v>1224</v>
      </c>
      <c r="L377">
        <v>20966</v>
      </c>
      <c r="M377" s="1">
        <v>45686</v>
      </c>
      <c r="N377" t="s">
        <v>37</v>
      </c>
      <c r="P377" t="s">
        <v>1159</v>
      </c>
      <c r="Q377" t="s">
        <v>33</v>
      </c>
      <c r="R377" t="s">
        <v>241</v>
      </c>
      <c r="S377" s="1">
        <v>45686</v>
      </c>
      <c r="T377" t="s">
        <v>24</v>
      </c>
      <c r="U377" s="1">
        <v>45686</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1</v>
      </c>
      <c r="BH377">
        <v>0</v>
      </c>
      <c r="BI377">
        <v>0</v>
      </c>
      <c r="BJ377">
        <v>0</v>
      </c>
      <c r="BK377">
        <v>0</v>
      </c>
      <c r="BM377" t="s">
        <v>252</v>
      </c>
      <c r="BN377">
        <v>0</v>
      </c>
      <c r="BO377" t="s">
        <v>909</v>
      </c>
      <c r="BQ377" t="s">
        <v>401</v>
      </c>
      <c r="BR377" t="s">
        <v>236</v>
      </c>
      <c r="BS377">
        <v>28681</v>
      </c>
      <c r="BT377">
        <v>0</v>
      </c>
      <c r="BU377">
        <v>0</v>
      </c>
      <c r="BV377">
        <v>0</v>
      </c>
      <c r="BW377">
        <v>0</v>
      </c>
      <c r="BX377">
        <v>0</v>
      </c>
      <c r="BY377">
        <v>2</v>
      </c>
      <c r="BZ377">
        <v>0</v>
      </c>
      <c r="CA377">
        <v>0</v>
      </c>
      <c r="CB377">
        <v>0</v>
      </c>
      <c r="CC377">
        <v>0</v>
      </c>
      <c r="CD377">
        <v>0</v>
      </c>
      <c r="CE377">
        <v>2</v>
      </c>
      <c r="CF377">
        <v>0</v>
      </c>
      <c r="CI377">
        <v>0</v>
      </c>
      <c r="CJ377">
        <v>2</v>
      </c>
      <c r="CK377">
        <v>2</v>
      </c>
      <c r="CL377" s="1">
        <v>45821</v>
      </c>
      <c r="CM377" t="s">
        <v>906</v>
      </c>
      <c r="CN377" t="s">
        <v>407</v>
      </c>
      <c r="CO377" t="s">
        <v>33</v>
      </c>
      <c r="CQ377">
        <v>0</v>
      </c>
    </row>
    <row r="378" spans="1:95" hidden="1" x14ac:dyDescent="0.35">
      <c r="A378" t="str">
        <f>_xlfn.XLOOKUP(Table1[[#This Row],[HMIS Project ID]],'Quick HIC'!G:G,'Quick HIC'!D:D,"",0)</f>
        <v>Polk</v>
      </c>
      <c r="B378">
        <v>358</v>
      </c>
      <c r="C378" t="s">
        <v>236</v>
      </c>
      <c r="D378" t="s">
        <v>41</v>
      </c>
      <c r="E378" t="s">
        <v>333</v>
      </c>
      <c r="F378" t="s">
        <v>238</v>
      </c>
      <c r="G378">
        <v>2025</v>
      </c>
      <c r="H378" t="s">
        <v>902</v>
      </c>
      <c r="I378">
        <v>4426</v>
      </c>
      <c r="J378" t="s">
        <v>1225</v>
      </c>
      <c r="L378">
        <v>20967</v>
      </c>
      <c r="M378" s="1">
        <v>45686</v>
      </c>
      <c r="N378" t="s">
        <v>37</v>
      </c>
      <c r="P378" t="s">
        <v>707</v>
      </c>
      <c r="Q378" t="s">
        <v>33</v>
      </c>
      <c r="R378" t="s">
        <v>241</v>
      </c>
      <c r="S378" s="1">
        <v>45686</v>
      </c>
      <c r="T378" t="s">
        <v>24</v>
      </c>
      <c r="U378" s="1">
        <v>45686</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1</v>
      </c>
      <c r="BI378">
        <v>0</v>
      </c>
      <c r="BJ378">
        <v>0</v>
      </c>
      <c r="BK378">
        <v>0</v>
      </c>
      <c r="BM378" t="s">
        <v>252</v>
      </c>
      <c r="BN378">
        <v>0</v>
      </c>
      <c r="BQ378" t="s">
        <v>133</v>
      </c>
      <c r="BR378" t="s">
        <v>236</v>
      </c>
      <c r="BS378">
        <v>28722</v>
      </c>
      <c r="BT378">
        <v>0</v>
      </c>
      <c r="BU378">
        <v>0</v>
      </c>
      <c r="BV378">
        <v>0</v>
      </c>
      <c r="BW378">
        <v>0</v>
      </c>
      <c r="BX378">
        <v>0</v>
      </c>
      <c r="BY378">
        <v>1</v>
      </c>
      <c r="BZ378">
        <v>0</v>
      </c>
      <c r="CA378">
        <v>0</v>
      </c>
      <c r="CB378">
        <v>0</v>
      </c>
      <c r="CC378">
        <v>0</v>
      </c>
      <c r="CD378">
        <v>0</v>
      </c>
      <c r="CE378">
        <v>1</v>
      </c>
      <c r="CF378">
        <v>0</v>
      </c>
      <c r="CI378">
        <v>0</v>
      </c>
      <c r="CJ378">
        <v>1</v>
      </c>
      <c r="CK378">
        <v>1</v>
      </c>
      <c r="CL378" s="1">
        <v>45821</v>
      </c>
      <c r="CM378" t="s">
        <v>675</v>
      </c>
      <c r="CN378" t="s">
        <v>407</v>
      </c>
      <c r="CO378" t="s">
        <v>33</v>
      </c>
      <c r="CQ378">
        <v>2</v>
      </c>
    </row>
    <row r="379" spans="1:95" hidden="1" x14ac:dyDescent="0.35">
      <c r="A379" t="str">
        <f>_xlfn.XLOOKUP(Table1[[#This Row],[HMIS Project ID]],'Quick HIC'!G:G,'Quick HIC'!D:D,"",0)</f>
        <v>Columbus</v>
      </c>
      <c r="B379">
        <v>359</v>
      </c>
      <c r="C379" t="s">
        <v>236</v>
      </c>
      <c r="D379" t="s">
        <v>41</v>
      </c>
      <c r="E379" t="s">
        <v>333</v>
      </c>
      <c r="F379" t="s">
        <v>238</v>
      </c>
      <c r="G379">
        <v>2025</v>
      </c>
      <c r="H379" t="s">
        <v>1226</v>
      </c>
      <c r="I379">
        <v>20968</v>
      </c>
      <c r="J379" t="s">
        <v>1227</v>
      </c>
      <c r="L379">
        <v>20969</v>
      </c>
      <c r="M379" s="1">
        <v>45686</v>
      </c>
      <c r="N379" t="s">
        <v>36</v>
      </c>
      <c r="O379" t="s">
        <v>258</v>
      </c>
      <c r="P379" t="s">
        <v>1124</v>
      </c>
      <c r="Q379" t="s">
        <v>33</v>
      </c>
      <c r="R379" t="s">
        <v>241</v>
      </c>
      <c r="S379" s="1">
        <v>45686</v>
      </c>
      <c r="T379" t="s">
        <v>24</v>
      </c>
      <c r="U379" s="1">
        <v>45686</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c r="BJ379">
        <v>0</v>
      </c>
      <c r="BK379">
        <v>1</v>
      </c>
      <c r="BL379" t="s">
        <v>323</v>
      </c>
      <c r="BM379" t="s">
        <v>249</v>
      </c>
      <c r="BN379">
        <v>0</v>
      </c>
      <c r="BO379" t="s">
        <v>1228</v>
      </c>
      <c r="BQ379" t="s">
        <v>1200</v>
      </c>
      <c r="BR379" t="s">
        <v>236</v>
      </c>
      <c r="BS379">
        <v>28472</v>
      </c>
      <c r="BT379">
        <v>0</v>
      </c>
      <c r="BU379">
        <v>0</v>
      </c>
      <c r="BV379">
        <v>0</v>
      </c>
      <c r="BW379">
        <v>0</v>
      </c>
      <c r="BX379">
        <v>0</v>
      </c>
      <c r="BY379">
        <v>0</v>
      </c>
      <c r="BZ379">
        <v>0</v>
      </c>
      <c r="CA379">
        <v>0</v>
      </c>
      <c r="CB379">
        <v>0</v>
      </c>
      <c r="CC379">
        <v>0</v>
      </c>
      <c r="CD379">
        <v>0</v>
      </c>
      <c r="CE379">
        <v>0</v>
      </c>
      <c r="CF379">
        <v>39</v>
      </c>
      <c r="CG379" s="1">
        <v>45686</v>
      </c>
      <c r="CH379" s="1">
        <v>45748</v>
      </c>
      <c r="CI379">
        <v>0</v>
      </c>
      <c r="CJ379">
        <v>29</v>
      </c>
      <c r="CK379">
        <v>39</v>
      </c>
      <c r="CL379" s="1">
        <v>45821</v>
      </c>
      <c r="CO379" t="s">
        <v>33</v>
      </c>
      <c r="CQ379">
        <v>2</v>
      </c>
    </row>
    <row r="380" spans="1:95" x14ac:dyDescent="0.35">
      <c r="A380" t="str">
        <f>_xlfn.XLOOKUP(Table1[[#This Row],[HMIS Project ID]],'Quick HIC'!G:G,'Quick HIC'!D:D,"",0)</f>
        <v>Hertford</v>
      </c>
      <c r="B380">
        <v>360</v>
      </c>
      <c r="C380" t="s">
        <v>236</v>
      </c>
      <c r="D380" t="s">
        <v>41</v>
      </c>
      <c r="E380" t="s">
        <v>333</v>
      </c>
      <c r="F380" t="s">
        <v>238</v>
      </c>
      <c r="G380">
        <v>2025</v>
      </c>
      <c r="H380" t="s">
        <v>795</v>
      </c>
      <c r="I380">
        <v>7395</v>
      </c>
      <c r="J380" t="s">
        <v>1229</v>
      </c>
      <c r="L380">
        <v>20970</v>
      </c>
      <c r="M380" s="1">
        <v>45686</v>
      </c>
      <c r="N380" t="s">
        <v>38</v>
      </c>
      <c r="P380" t="s">
        <v>1230</v>
      </c>
      <c r="Q380" t="s">
        <v>33</v>
      </c>
      <c r="R380" t="s">
        <v>241</v>
      </c>
      <c r="S380" s="1">
        <v>45686</v>
      </c>
      <c r="T380" t="s">
        <v>24</v>
      </c>
      <c r="U380" s="1">
        <v>45686</v>
      </c>
      <c r="W380">
        <v>0</v>
      </c>
      <c r="X380">
        <v>0</v>
      </c>
      <c r="Y380">
        <v>0</v>
      </c>
      <c r="Z380">
        <v>0</v>
      </c>
      <c r="AA380">
        <v>0</v>
      </c>
      <c r="AB380">
        <v>0</v>
      </c>
      <c r="AC380">
        <v>0</v>
      </c>
      <c r="AD380">
        <v>0</v>
      </c>
      <c r="AE380">
        <v>0</v>
      </c>
      <c r="AF380">
        <v>0</v>
      </c>
      <c r="AG380">
        <v>0</v>
      </c>
      <c r="AH380">
        <v>0</v>
      </c>
      <c r="AI380">
        <v>0</v>
      </c>
      <c r="AJ380">
        <v>0</v>
      </c>
      <c r="AK380">
        <v>0</v>
      </c>
      <c r="AL380">
        <v>0</v>
      </c>
      <c r="AM380">
        <v>0</v>
      </c>
      <c r="AN380">
        <v>1</v>
      </c>
      <c r="AO380">
        <v>0</v>
      </c>
      <c r="AP380">
        <v>0</v>
      </c>
      <c r="AQ380">
        <v>0</v>
      </c>
      <c r="AR380">
        <v>0</v>
      </c>
      <c r="AS380">
        <v>0</v>
      </c>
      <c r="AT380">
        <v>0</v>
      </c>
      <c r="AU380">
        <v>0</v>
      </c>
      <c r="AV380">
        <v>0</v>
      </c>
      <c r="AW380">
        <v>0</v>
      </c>
      <c r="AX380">
        <v>0</v>
      </c>
      <c r="AY380">
        <v>0</v>
      </c>
      <c r="AZ380">
        <v>0</v>
      </c>
      <c r="BA380">
        <v>0</v>
      </c>
      <c r="BB380">
        <v>0</v>
      </c>
      <c r="BC380">
        <v>0</v>
      </c>
      <c r="BD380">
        <v>0</v>
      </c>
      <c r="BE380">
        <v>0</v>
      </c>
      <c r="BF380">
        <v>0</v>
      </c>
      <c r="BG380">
        <v>0</v>
      </c>
      <c r="BH380">
        <v>0</v>
      </c>
      <c r="BI380">
        <v>0</v>
      </c>
      <c r="BJ380">
        <v>0</v>
      </c>
      <c r="BK380">
        <v>0</v>
      </c>
      <c r="BM380" t="s">
        <v>252</v>
      </c>
      <c r="BN380">
        <v>0</v>
      </c>
      <c r="BQ380" t="s">
        <v>1231</v>
      </c>
      <c r="BR380" t="s">
        <v>236</v>
      </c>
      <c r="BS380">
        <v>27855</v>
      </c>
      <c r="BT380">
        <v>0</v>
      </c>
      <c r="BU380">
        <v>0</v>
      </c>
      <c r="BV380">
        <v>0</v>
      </c>
      <c r="BW380">
        <v>0</v>
      </c>
      <c r="BX380">
        <v>0</v>
      </c>
      <c r="BY380">
        <v>1</v>
      </c>
      <c r="BZ380">
        <v>1</v>
      </c>
      <c r="CA380">
        <v>0</v>
      </c>
      <c r="CB380">
        <v>0</v>
      </c>
      <c r="CC380">
        <v>0</v>
      </c>
      <c r="CD380">
        <v>0</v>
      </c>
      <c r="CE380">
        <v>1</v>
      </c>
      <c r="CF380">
        <v>0</v>
      </c>
      <c r="CI380">
        <v>0</v>
      </c>
      <c r="CJ380">
        <v>1</v>
      </c>
      <c r="CK380">
        <v>1</v>
      </c>
      <c r="CL380" s="1">
        <v>45821</v>
      </c>
      <c r="CM380" t="s">
        <v>675</v>
      </c>
      <c r="CN380" t="s">
        <v>407</v>
      </c>
      <c r="CO380" t="s">
        <v>33</v>
      </c>
      <c r="CQ380">
        <v>2</v>
      </c>
    </row>
    <row r="381" spans="1:95" hidden="1" x14ac:dyDescent="0.35">
      <c r="A381" t="str">
        <f>_xlfn.XLOOKUP(Table1[[#This Row],[HMIS Project ID]],'Quick HIC'!G:G,'Quick HIC'!D:D,"",0)</f>
        <v>Person</v>
      </c>
      <c r="B381">
        <v>361</v>
      </c>
      <c r="C381" t="s">
        <v>236</v>
      </c>
      <c r="D381" t="s">
        <v>41</v>
      </c>
      <c r="E381" t="s">
        <v>333</v>
      </c>
      <c r="F381" t="s">
        <v>238</v>
      </c>
      <c r="G381">
        <v>2025</v>
      </c>
      <c r="H381" t="s">
        <v>619</v>
      </c>
      <c r="I381">
        <v>4953</v>
      </c>
      <c r="J381" t="s">
        <v>1232</v>
      </c>
      <c r="L381">
        <v>20971</v>
      </c>
      <c r="M381" s="1">
        <v>45686</v>
      </c>
      <c r="N381" t="s">
        <v>36</v>
      </c>
      <c r="O381" t="s">
        <v>258</v>
      </c>
      <c r="P381" t="s">
        <v>621</v>
      </c>
      <c r="Q381" t="s">
        <v>32</v>
      </c>
      <c r="R381" t="s">
        <v>241</v>
      </c>
      <c r="S381" s="1">
        <v>45686</v>
      </c>
      <c r="T381" t="s">
        <v>42</v>
      </c>
      <c r="U381" s="1">
        <v>45686</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1</v>
      </c>
      <c r="BL381" t="s">
        <v>323</v>
      </c>
      <c r="BM381" t="s">
        <v>249</v>
      </c>
      <c r="BN381" t="s">
        <v>260</v>
      </c>
      <c r="BO381" t="s">
        <v>623</v>
      </c>
      <c r="BQ381" t="s">
        <v>624</v>
      </c>
      <c r="BR381" t="s">
        <v>236</v>
      </c>
      <c r="BS381">
        <v>27573</v>
      </c>
      <c r="BT381">
        <v>0</v>
      </c>
      <c r="BU381">
        <v>0</v>
      </c>
      <c r="BV381">
        <v>0</v>
      </c>
      <c r="BW381">
        <v>0</v>
      </c>
      <c r="BX381">
        <v>0</v>
      </c>
      <c r="BY381">
        <v>0</v>
      </c>
      <c r="BZ381">
        <v>0</v>
      </c>
      <c r="CA381">
        <v>0</v>
      </c>
      <c r="CB381">
        <v>0</v>
      </c>
      <c r="CC381">
        <v>0</v>
      </c>
      <c r="CD381">
        <v>0</v>
      </c>
      <c r="CE381">
        <v>0</v>
      </c>
      <c r="CF381">
        <v>0</v>
      </c>
      <c r="CI381">
        <v>1</v>
      </c>
      <c r="CJ381">
        <v>1</v>
      </c>
      <c r="CK381">
        <v>1</v>
      </c>
      <c r="CL381" s="1">
        <v>45821</v>
      </c>
      <c r="CO381" t="s">
        <v>33</v>
      </c>
      <c r="CQ381">
        <v>2</v>
      </c>
    </row>
    <row r="382" spans="1:95" hidden="1" x14ac:dyDescent="0.35">
      <c r="A382" t="str">
        <f>_xlfn.XLOOKUP(Table1[[#This Row],[HMIS Project ID]],'Quick HIC'!G:G,'Quick HIC'!D:D,"",0)</f>
        <v>Duplin</v>
      </c>
      <c r="B382">
        <v>362</v>
      </c>
      <c r="C382" t="s">
        <v>236</v>
      </c>
      <c r="D382" t="s">
        <v>41</v>
      </c>
      <c r="E382" t="s">
        <v>333</v>
      </c>
      <c r="F382" t="s">
        <v>238</v>
      </c>
      <c r="G382">
        <v>2025</v>
      </c>
      <c r="H382" t="s">
        <v>827</v>
      </c>
      <c r="I382">
        <v>20071</v>
      </c>
      <c r="J382" t="s">
        <v>1233</v>
      </c>
      <c r="L382">
        <v>20972</v>
      </c>
      <c r="M382" s="1">
        <v>45686</v>
      </c>
      <c r="N382" t="s">
        <v>38</v>
      </c>
      <c r="P382" t="s">
        <v>1082</v>
      </c>
      <c r="Q382" t="s">
        <v>33</v>
      </c>
      <c r="R382" t="s">
        <v>241</v>
      </c>
      <c r="S382" s="1">
        <v>45686</v>
      </c>
      <c r="T382" t="s">
        <v>24</v>
      </c>
      <c r="U382" s="1">
        <v>45686</v>
      </c>
      <c r="W382">
        <v>0</v>
      </c>
      <c r="X382">
        <v>0</v>
      </c>
      <c r="Y382">
        <v>0</v>
      </c>
      <c r="Z382">
        <v>0</v>
      </c>
      <c r="AA382">
        <v>0</v>
      </c>
      <c r="AB382">
        <v>0</v>
      </c>
      <c r="AC382">
        <v>0</v>
      </c>
      <c r="AD382">
        <v>0</v>
      </c>
      <c r="AE382">
        <v>0</v>
      </c>
      <c r="AF382">
        <v>0</v>
      </c>
      <c r="AG382">
        <v>0</v>
      </c>
      <c r="AH382">
        <v>0</v>
      </c>
      <c r="AI382">
        <v>0</v>
      </c>
      <c r="AJ382">
        <v>0</v>
      </c>
      <c r="AK382">
        <v>0</v>
      </c>
      <c r="AL382">
        <v>0</v>
      </c>
      <c r="AM382">
        <v>0</v>
      </c>
      <c r="AN382">
        <v>1</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M382" t="s">
        <v>252</v>
      </c>
      <c r="BN382">
        <v>0</v>
      </c>
      <c r="BQ382" t="s">
        <v>1083</v>
      </c>
      <c r="BR382" t="s">
        <v>236</v>
      </c>
      <c r="BS382">
        <v>28466</v>
      </c>
      <c r="BT382">
        <v>0</v>
      </c>
      <c r="BU382">
        <v>0</v>
      </c>
      <c r="BV382">
        <v>0</v>
      </c>
      <c r="BW382">
        <v>0</v>
      </c>
      <c r="BX382">
        <v>0</v>
      </c>
      <c r="BY382">
        <v>1</v>
      </c>
      <c r="BZ382">
        <v>1</v>
      </c>
      <c r="CA382">
        <v>0</v>
      </c>
      <c r="CB382">
        <v>0</v>
      </c>
      <c r="CC382">
        <v>0</v>
      </c>
      <c r="CD382">
        <v>0</v>
      </c>
      <c r="CE382">
        <v>1</v>
      </c>
      <c r="CF382">
        <v>0</v>
      </c>
      <c r="CI382">
        <v>0</v>
      </c>
      <c r="CJ382">
        <v>1</v>
      </c>
      <c r="CK382">
        <v>1</v>
      </c>
      <c r="CL382" s="1">
        <v>45821</v>
      </c>
      <c r="CM382" t="s">
        <v>675</v>
      </c>
      <c r="CN382" t="s">
        <v>407</v>
      </c>
      <c r="CO382" t="s">
        <v>33</v>
      </c>
      <c r="CQ382">
        <v>2</v>
      </c>
    </row>
    <row r="383" spans="1:95" hidden="1" x14ac:dyDescent="0.35">
      <c r="A383" t="str">
        <f>_xlfn.XLOOKUP(Table1[[#This Row],[HMIS Project ID]],'Quick HIC'!G:G,'Quick HIC'!D:D,"",0)</f>
        <v>Rockingham</v>
      </c>
      <c r="B383">
        <v>363</v>
      </c>
      <c r="C383" t="s">
        <v>236</v>
      </c>
      <c r="D383" t="s">
        <v>41</v>
      </c>
      <c r="E383" t="s">
        <v>333</v>
      </c>
      <c r="F383" t="s">
        <v>238</v>
      </c>
      <c r="G383">
        <v>2025</v>
      </c>
      <c r="H383" t="s">
        <v>827</v>
      </c>
      <c r="I383">
        <v>20071</v>
      </c>
      <c r="J383" t="s">
        <v>1234</v>
      </c>
      <c r="L383">
        <v>20973</v>
      </c>
      <c r="M383" s="1">
        <v>45686</v>
      </c>
      <c r="N383" t="s">
        <v>38</v>
      </c>
      <c r="P383" t="s">
        <v>575</v>
      </c>
      <c r="Q383" t="s">
        <v>33</v>
      </c>
      <c r="R383" t="s">
        <v>241</v>
      </c>
      <c r="S383" s="1">
        <v>45686</v>
      </c>
      <c r="T383" t="s">
        <v>24</v>
      </c>
      <c r="U383" s="1">
        <v>45686</v>
      </c>
      <c r="W383">
        <v>0</v>
      </c>
      <c r="X383">
        <v>0</v>
      </c>
      <c r="Y383">
        <v>0</v>
      </c>
      <c r="Z383">
        <v>0</v>
      </c>
      <c r="AA383">
        <v>0</v>
      </c>
      <c r="AB383">
        <v>0</v>
      </c>
      <c r="AC383">
        <v>0</v>
      </c>
      <c r="AD383">
        <v>0</v>
      </c>
      <c r="AE383">
        <v>0</v>
      </c>
      <c r="AF383">
        <v>0</v>
      </c>
      <c r="AG383">
        <v>0</v>
      </c>
      <c r="AH383">
        <v>0</v>
      </c>
      <c r="AI383">
        <v>0</v>
      </c>
      <c r="AJ383">
        <v>0</v>
      </c>
      <c r="AK383">
        <v>0</v>
      </c>
      <c r="AL383">
        <v>0</v>
      </c>
      <c r="AM383">
        <v>0</v>
      </c>
      <c r="AN383">
        <v>1</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0</v>
      </c>
      <c r="BI383">
        <v>0</v>
      </c>
      <c r="BJ383">
        <v>0</v>
      </c>
      <c r="BK383">
        <v>0</v>
      </c>
      <c r="BM383" t="s">
        <v>252</v>
      </c>
      <c r="BN383">
        <v>0</v>
      </c>
      <c r="BQ383" t="s">
        <v>1083</v>
      </c>
      <c r="BR383" t="s">
        <v>236</v>
      </c>
      <c r="BS383">
        <v>27320</v>
      </c>
      <c r="BT383">
        <v>0</v>
      </c>
      <c r="BU383">
        <v>0</v>
      </c>
      <c r="BV383">
        <v>0</v>
      </c>
      <c r="BW383">
        <v>0</v>
      </c>
      <c r="BX383">
        <v>0</v>
      </c>
      <c r="BY383">
        <v>1</v>
      </c>
      <c r="BZ383">
        <v>1</v>
      </c>
      <c r="CA383">
        <v>0</v>
      </c>
      <c r="CB383">
        <v>0</v>
      </c>
      <c r="CC383">
        <v>0</v>
      </c>
      <c r="CD383">
        <v>0</v>
      </c>
      <c r="CE383">
        <v>1</v>
      </c>
      <c r="CF383">
        <v>0</v>
      </c>
      <c r="CI383">
        <v>0</v>
      </c>
      <c r="CJ383">
        <v>1</v>
      </c>
      <c r="CK383">
        <v>1</v>
      </c>
      <c r="CL383" s="1">
        <v>45821</v>
      </c>
      <c r="CM383" t="s">
        <v>675</v>
      </c>
      <c r="CN383" t="s">
        <v>407</v>
      </c>
      <c r="CO383" t="s">
        <v>33</v>
      </c>
      <c r="CQ383">
        <v>2</v>
      </c>
    </row>
    <row r="384" spans="1:95" hidden="1" x14ac:dyDescent="0.35">
      <c r="A384" t="str">
        <f>_xlfn.XLOOKUP(Table1[[#This Row],[HMIS Project ID]],'Quick HIC'!G:G,'Quick HIC'!D:D,"",0)</f>
        <v>Granville</v>
      </c>
      <c r="B384">
        <v>364</v>
      </c>
      <c r="C384" t="s">
        <v>236</v>
      </c>
      <c r="D384" t="s">
        <v>41</v>
      </c>
      <c r="E384" t="s">
        <v>333</v>
      </c>
      <c r="F384" t="s">
        <v>238</v>
      </c>
      <c r="G384">
        <v>2025</v>
      </c>
      <c r="H384" t="s">
        <v>910</v>
      </c>
      <c r="I384">
        <v>20419</v>
      </c>
      <c r="J384" t="s">
        <v>1235</v>
      </c>
      <c r="L384">
        <v>20974</v>
      </c>
      <c r="M384" s="1">
        <v>45686</v>
      </c>
      <c r="N384" t="s">
        <v>37</v>
      </c>
      <c r="P384" t="s">
        <v>1128</v>
      </c>
      <c r="Q384" t="s">
        <v>33</v>
      </c>
      <c r="R384" t="s">
        <v>241</v>
      </c>
      <c r="S384" s="1">
        <v>45686</v>
      </c>
      <c r="T384" t="s">
        <v>24</v>
      </c>
      <c r="U384" s="1">
        <v>45686</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1</v>
      </c>
      <c r="BH384">
        <v>0</v>
      </c>
      <c r="BI384">
        <v>0</v>
      </c>
      <c r="BJ384">
        <v>0</v>
      </c>
      <c r="BK384">
        <v>0</v>
      </c>
      <c r="BM384" t="s">
        <v>252</v>
      </c>
      <c r="BN384">
        <v>0</v>
      </c>
      <c r="BO384" t="s">
        <v>912</v>
      </c>
      <c r="BQ384" t="s">
        <v>284</v>
      </c>
      <c r="BR384" t="s">
        <v>236</v>
      </c>
      <c r="BS384">
        <v>27565</v>
      </c>
      <c r="BT384">
        <v>0</v>
      </c>
      <c r="BU384">
        <v>0</v>
      </c>
      <c r="BV384">
        <v>0</v>
      </c>
      <c r="BW384">
        <v>0</v>
      </c>
      <c r="BX384">
        <v>0</v>
      </c>
      <c r="BY384">
        <v>2</v>
      </c>
      <c r="BZ384">
        <v>0</v>
      </c>
      <c r="CA384">
        <v>0</v>
      </c>
      <c r="CB384">
        <v>0</v>
      </c>
      <c r="CC384">
        <v>0</v>
      </c>
      <c r="CD384">
        <v>0</v>
      </c>
      <c r="CE384">
        <v>2</v>
      </c>
      <c r="CF384">
        <v>0</v>
      </c>
      <c r="CI384">
        <v>0</v>
      </c>
      <c r="CJ384">
        <v>0</v>
      </c>
      <c r="CK384">
        <v>2</v>
      </c>
      <c r="CL384" s="1">
        <v>45821</v>
      </c>
      <c r="CM384" t="s">
        <v>1156</v>
      </c>
      <c r="CN384" t="s">
        <v>407</v>
      </c>
      <c r="CO384" t="s">
        <v>33</v>
      </c>
      <c r="CQ384">
        <v>2</v>
      </c>
    </row>
    <row r="385" spans="1:95" hidden="1" x14ac:dyDescent="0.35">
      <c r="A385" t="str">
        <f>_xlfn.XLOOKUP(Table1[[#This Row],[HMIS Project ID]],'Quick HIC'!G:G,'Quick HIC'!D:D,"",0)</f>
        <v>Alexander</v>
      </c>
      <c r="B385">
        <v>365</v>
      </c>
      <c r="C385" t="s">
        <v>236</v>
      </c>
      <c r="D385" t="s">
        <v>41</v>
      </c>
      <c r="E385" t="s">
        <v>333</v>
      </c>
      <c r="F385" t="s">
        <v>238</v>
      </c>
      <c r="G385">
        <v>2025</v>
      </c>
      <c r="H385" t="s">
        <v>1236</v>
      </c>
      <c r="I385">
        <v>20975</v>
      </c>
      <c r="J385" t="s">
        <v>1237</v>
      </c>
      <c r="L385">
        <v>20976</v>
      </c>
      <c r="M385" s="1">
        <v>45686</v>
      </c>
      <c r="N385" t="s">
        <v>36</v>
      </c>
      <c r="O385" t="s">
        <v>306</v>
      </c>
      <c r="P385" t="s">
        <v>1159</v>
      </c>
      <c r="Q385" t="s">
        <v>33</v>
      </c>
      <c r="R385" t="s">
        <v>241</v>
      </c>
      <c r="S385" s="1">
        <v>45686</v>
      </c>
      <c r="T385" t="s">
        <v>24</v>
      </c>
      <c r="U385" s="1">
        <v>45686</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1</v>
      </c>
      <c r="BL385" t="s">
        <v>1238</v>
      </c>
      <c r="BM385" t="s">
        <v>252</v>
      </c>
      <c r="BN385">
        <v>0</v>
      </c>
      <c r="BQ385" t="s">
        <v>1239</v>
      </c>
      <c r="BR385" t="s">
        <v>236</v>
      </c>
      <c r="BS385">
        <v>28681</v>
      </c>
      <c r="BT385">
        <v>0</v>
      </c>
      <c r="BU385">
        <v>0</v>
      </c>
      <c r="BV385">
        <v>0</v>
      </c>
      <c r="BW385">
        <v>0</v>
      </c>
      <c r="BX385">
        <v>0</v>
      </c>
      <c r="BY385">
        <v>0</v>
      </c>
      <c r="BZ385">
        <v>0</v>
      </c>
      <c r="CA385">
        <v>0</v>
      </c>
      <c r="CB385">
        <v>0</v>
      </c>
      <c r="CC385">
        <v>0</v>
      </c>
      <c r="CD385">
        <v>0</v>
      </c>
      <c r="CE385">
        <v>0</v>
      </c>
      <c r="CF385">
        <v>0</v>
      </c>
      <c r="CI385">
        <v>56</v>
      </c>
      <c r="CJ385">
        <v>56</v>
      </c>
      <c r="CK385">
        <v>56</v>
      </c>
      <c r="CL385" s="1">
        <v>45821</v>
      </c>
      <c r="CM385" t="s">
        <v>1240</v>
      </c>
      <c r="CO385" t="s">
        <v>34</v>
      </c>
      <c r="CP385" t="s">
        <v>1241</v>
      </c>
      <c r="CQ385">
        <v>2</v>
      </c>
    </row>
    <row r="386" spans="1:95" hidden="1" x14ac:dyDescent="0.35">
      <c r="A386" t="str">
        <f>_xlfn.XLOOKUP(Table1[[#This Row],[HMIS Project ID]],'Quick HIC'!G:G,'Quick HIC'!D:D,"",0)</f>
        <v>Burke</v>
      </c>
      <c r="B386">
        <v>366</v>
      </c>
      <c r="C386" t="s">
        <v>236</v>
      </c>
      <c r="D386" t="s">
        <v>41</v>
      </c>
      <c r="E386" t="s">
        <v>333</v>
      </c>
      <c r="F386" t="s">
        <v>238</v>
      </c>
      <c r="G386">
        <v>2025</v>
      </c>
      <c r="H386" t="s">
        <v>1236</v>
      </c>
      <c r="I386">
        <v>20975</v>
      </c>
      <c r="J386" t="s">
        <v>1242</v>
      </c>
      <c r="L386">
        <v>20977</v>
      </c>
      <c r="M386" s="1">
        <v>45686</v>
      </c>
      <c r="N386" t="s">
        <v>36</v>
      </c>
      <c r="O386" t="s">
        <v>306</v>
      </c>
      <c r="P386" t="s">
        <v>593</v>
      </c>
      <c r="Q386" t="s">
        <v>33</v>
      </c>
      <c r="R386" t="s">
        <v>241</v>
      </c>
      <c r="S386" s="1">
        <v>45686</v>
      </c>
      <c r="T386" t="s">
        <v>24</v>
      </c>
      <c r="U386" s="1">
        <v>45686</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0</v>
      </c>
      <c r="BH386">
        <v>0</v>
      </c>
      <c r="BI386">
        <v>0</v>
      </c>
      <c r="BJ386">
        <v>0</v>
      </c>
      <c r="BK386">
        <v>1</v>
      </c>
      <c r="BL386" t="s">
        <v>1238</v>
      </c>
      <c r="BM386" t="s">
        <v>252</v>
      </c>
      <c r="BN386">
        <v>0</v>
      </c>
      <c r="BQ386" t="s">
        <v>1243</v>
      </c>
      <c r="BR386" t="s">
        <v>236</v>
      </c>
      <c r="BS386">
        <v>28690</v>
      </c>
      <c r="BT386">
        <v>0</v>
      </c>
      <c r="BU386">
        <v>0</v>
      </c>
      <c r="BV386">
        <v>0</v>
      </c>
      <c r="BW386">
        <v>0</v>
      </c>
      <c r="BX386">
        <v>0</v>
      </c>
      <c r="BY386">
        <v>0</v>
      </c>
      <c r="BZ386">
        <v>0</v>
      </c>
      <c r="CA386">
        <v>0</v>
      </c>
      <c r="CB386">
        <v>0</v>
      </c>
      <c r="CC386">
        <v>0</v>
      </c>
      <c r="CD386">
        <v>0</v>
      </c>
      <c r="CE386">
        <v>0</v>
      </c>
      <c r="CF386">
        <v>0</v>
      </c>
      <c r="CI386">
        <v>239</v>
      </c>
      <c r="CJ386">
        <v>239</v>
      </c>
      <c r="CK386">
        <v>239</v>
      </c>
      <c r="CL386" s="1">
        <v>45821</v>
      </c>
      <c r="CM386" t="s">
        <v>1240</v>
      </c>
      <c r="CO386" t="s">
        <v>34</v>
      </c>
      <c r="CP386" t="s">
        <v>1241</v>
      </c>
      <c r="CQ386">
        <v>2</v>
      </c>
    </row>
    <row r="387" spans="1:95" hidden="1" x14ac:dyDescent="0.35">
      <c r="A387" t="str">
        <f>_xlfn.XLOOKUP(Table1[[#This Row],[HMIS Project ID]],'Quick HIC'!G:G,'Quick HIC'!D:D,"",0)</f>
        <v>Cabarrus</v>
      </c>
      <c r="B387">
        <v>367</v>
      </c>
      <c r="C387" t="s">
        <v>236</v>
      </c>
      <c r="D387" t="s">
        <v>41</v>
      </c>
      <c r="E387" t="s">
        <v>333</v>
      </c>
      <c r="F387" t="s">
        <v>238</v>
      </c>
      <c r="G387">
        <v>2025</v>
      </c>
      <c r="H387" t="s">
        <v>1236</v>
      </c>
      <c r="I387">
        <v>20975</v>
      </c>
      <c r="J387" t="s">
        <v>1244</v>
      </c>
      <c r="L387">
        <v>20978</v>
      </c>
      <c r="M387" s="1">
        <v>45686</v>
      </c>
      <c r="N387" t="s">
        <v>36</v>
      </c>
      <c r="O387" t="s">
        <v>306</v>
      </c>
      <c r="P387" t="s">
        <v>498</v>
      </c>
      <c r="Q387" t="s">
        <v>33</v>
      </c>
      <c r="R387" t="s">
        <v>241</v>
      </c>
      <c r="S387" s="1">
        <v>45686</v>
      </c>
      <c r="T387" t="s">
        <v>24</v>
      </c>
      <c r="U387" s="1">
        <v>45686</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1</v>
      </c>
      <c r="BL387" t="s">
        <v>1238</v>
      </c>
      <c r="BM387" t="s">
        <v>252</v>
      </c>
      <c r="BN387">
        <v>0</v>
      </c>
      <c r="BQ387" t="s">
        <v>500</v>
      </c>
      <c r="BR387" t="s">
        <v>236</v>
      </c>
      <c r="BS387">
        <v>28027</v>
      </c>
      <c r="BT387">
        <v>0</v>
      </c>
      <c r="BU387">
        <v>0</v>
      </c>
      <c r="BV387">
        <v>0</v>
      </c>
      <c r="BW387">
        <v>0</v>
      </c>
      <c r="BX387">
        <v>0</v>
      </c>
      <c r="BY387">
        <v>0</v>
      </c>
      <c r="BZ387">
        <v>0</v>
      </c>
      <c r="CA387">
        <v>0</v>
      </c>
      <c r="CB387">
        <v>0</v>
      </c>
      <c r="CC387">
        <v>0</v>
      </c>
      <c r="CD387">
        <v>0</v>
      </c>
      <c r="CE387">
        <v>0</v>
      </c>
      <c r="CF387">
        <v>0</v>
      </c>
      <c r="CI387">
        <v>114</v>
      </c>
      <c r="CJ387">
        <v>114</v>
      </c>
      <c r="CK387">
        <v>114</v>
      </c>
      <c r="CL387" s="1">
        <v>45821</v>
      </c>
      <c r="CM387" t="s">
        <v>1240</v>
      </c>
      <c r="CO387" t="s">
        <v>34</v>
      </c>
      <c r="CP387" t="s">
        <v>1241</v>
      </c>
      <c r="CQ387">
        <v>2</v>
      </c>
    </row>
    <row r="388" spans="1:95" hidden="1" x14ac:dyDescent="0.35">
      <c r="A388" t="str">
        <f>_xlfn.XLOOKUP(Table1[[#This Row],[HMIS Project ID]],'Quick HIC'!G:G,'Quick HIC'!D:D,"",0)</f>
        <v>Caldwell</v>
      </c>
      <c r="B388">
        <v>368</v>
      </c>
      <c r="C388" t="s">
        <v>236</v>
      </c>
      <c r="D388" t="s">
        <v>41</v>
      </c>
      <c r="E388" t="s">
        <v>333</v>
      </c>
      <c r="F388" t="s">
        <v>238</v>
      </c>
      <c r="G388">
        <v>2025</v>
      </c>
      <c r="H388" t="s">
        <v>1236</v>
      </c>
      <c r="I388">
        <v>20975</v>
      </c>
      <c r="J388" t="s">
        <v>1245</v>
      </c>
      <c r="L388">
        <v>20979</v>
      </c>
      <c r="M388" s="1">
        <v>45686</v>
      </c>
      <c r="N388" t="s">
        <v>36</v>
      </c>
      <c r="O388" t="s">
        <v>306</v>
      </c>
      <c r="P388" t="s">
        <v>453</v>
      </c>
      <c r="Q388" t="s">
        <v>33</v>
      </c>
      <c r="R388" t="s">
        <v>241</v>
      </c>
      <c r="S388" s="1">
        <v>45686</v>
      </c>
      <c r="T388" t="s">
        <v>24</v>
      </c>
      <c r="U388" s="1">
        <v>45686</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1</v>
      </c>
      <c r="BL388" t="s">
        <v>1238</v>
      </c>
      <c r="BM388" t="s">
        <v>252</v>
      </c>
      <c r="BN388">
        <v>0</v>
      </c>
      <c r="BO388" t="s">
        <v>1246</v>
      </c>
      <c r="BQ388" t="s">
        <v>284</v>
      </c>
      <c r="BR388" t="s">
        <v>236</v>
      </c>
      <c r="BS388">
        <v>28633</v>
      </c>
      <c r="BT388">
        <v>0</v>
      </c>
      <c r="BU388">
        <v>0</v>
      </c>
      <c r="BV388">
        <v>0</v>
      </c>
      <c r="BW388">
        <v>0</v>
      </c>
      <c r="BX388">
        <v>0</v>
      </c>
      <c r="BY388">
        <v>0</v>
      </c>
      <c r="BZ388">
        <v>0</v>
      </c>
      <c r="CA388">
        <v>0</v>
      </c>
      <c r="CB388">
        <v>0</v>
      </c>
      <c r="CC388">
        <v>0</v>
      </c>
      <c r="CD388">
        <v>0</v>
      </c>
      <c r="CE388">
        <v>0</v>
      </c>
      <c r="CF388">
        <v>0</v>
      </c>
      <c r="CI388">
        <v>235</v>
      </c>
      <c r="CJ388">
        <v>235</v>
      </c>
      <c r="CK388">
        <v>235</v>
      </c>
      <c r="CL388" s="1">
        <v>45821</v>
      </c>
      <c r="CM388" t="s">
        <v>1240</v>
      </c>
      <c r="CO388" t="s">
        <v>34</v>
      </c>
      <c r="CP388" t="s">
        <v>1241</v>
      </c>
      <c r="CQ388">
        <v>2</v>
      </c>
    </row>
    <row r="389" spans="1:95" hidden="1" x14ac:dyDescent="0.35">
      <c r="A389" t="str">
        <f>_xlfn.XLOOKUP(Table1[[#This Row],[HMIS Project ID]],'Quick HIC'!G:G,'Quick HIC'!D:D,"",0)</f>
        <v>Catawba</v>
      </c>
      <c r="B389">
        <v>369</v>
      </c>
      <c r="C389" t="s">
        <v>236</v>
      </c>
      <c r="D389" t="s">
        <v>41</v>
      </c>
      <c r="E389" t="s">
        <v>333</v>
      </c>
      <c r="F389" t="s">
        <v>238</v>
      </c>
      <c r="G389">
        <v>2025</v>
      </c>
      <c r="H389" t="s">
        <v>1236</v>
      </c>
      <c r="I389">
        <v>20975</v>
      </c>
      <c r="J389" t="s">
        <v>1247</v>
      </c>
      <c r="L389">
        <v>20980</v>
      </c>
      <c r="M389" s="1">
        <v>45686</v>
      </c>
      <c r="N389" t="s">
        <v>36</v>
      </c>
      <c r="O389" t="s">
        <v>306</v>
      </c>
      <c r="P389" t="s">
        <v>467</v>
      </c>
      <c r="Q389" t="s">
        <v>33</v>
      </c>
      <c r="R389" t="s">
        <v>241</v>
      </c>
      <c r="S389" s="1">
        <v>45686</v>
      </c>
      <c r="T389" t="s">
        <v>24</v>
      </c>
      <c r="U389" s="1">
        <v>45686</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1</v>
      </c>
      <c r="BL389" t="s">
        <v>1238</v>
      </c>
      <c r="BM389" t="s">
        <v>252</v>
      </c>
      <c r="BN389">
        <v>0</v>
      </c>
      <c r="BO389" t="s">
        <v>1246</v>
      </c>
      <c r="BQ389" t="s">
        <v>284</v>
      </c>
      <c r="BR389" t="s">
        <v>236</v>
      </c>
      <c r="BS389">
        <v>28601</v>
      </c>
      <c r="BT389">
        <v>0</v>
      </c>
      <c r="BU389">
        <v>0</v>
      </c>
      <c r="BV389">
        <v>0</v>
      </c>
      <c r="BW389">
        <v>0</v>
      </c>
      <c r="BX389">
        <v>0</v>
      </c>
      <c r="BY389">
        <v>0</v>
      </c>
      <c r="BZ389">
        <v>0</v>
      </c>
      <c r="CA389">
        <v>0</v>
      </c>
      <c r="CB389">
        <v>0</v>
      </c>
      <c r="CC389">
        <v>0</v>
      </c>
      <c r="CD389">
        <v>0</v>
      </c>
      <c r="CE389">
        <v>0</v>
      </c>
      <c r="CF389">
        <v>0</v>
      </c>
      <c r="CI389">
        <v>230</v>
      </c>
      <c r="CJ389">
        <v>230</v>
      </c>
      <c r="CK389">
        <v>230</v>
      </c>
      <c r="CL389" s="1">
        <v>45821</v>
      </c>
      <c r="CO389" t="s">
        <v>34</v>
      </c>
      <c r="CP389" t="s">
        <v>1241</v>
      </c>
      <c r="CQ389">
        <v>2</v>
      </c>
    </row>
    <row r="390" spans="1:95" hidden="1" x14ac:dyDescent="0.35">
      <c r="A390" t="str">
        <f>_xlfn.XLOOKUP(Table1[[#This Row],[HMIS Project ID]],'Quick HIC'!G:G,'Quick HIC'!D:D,"",0)</f>
        <v>Eastern Band of Cherokee Indians boundary</v>
      </c>
      <c r="B390">
        <v>370</v>
      </c>
      <c r="C390" t="s">
        <v>236</v>
      </c>
      <c r="D390" t="s">
        <v>41</v>
      </c>
      <c r="E390" t="s">
        <v>333</v>
      </c>
      <c r="F390" t="s">
        <v>238</v>
      </c>
      <c r="G390">
        <v>2025</v>
      </c>
      <c r="H390" t="s">
        <v>1236</v>
      </c>
      <c r="I390">
        <v>20975</v>
      </c>
      <c r="J390" t="s">
        <v>1248</v>
      </c>
      <c r="L390">
        <v>20981</v>
      </c>
      <c r="M390" s="1">
        <v>45686</v>
      </c>
      <c r="N390" t="s">
        <v>36</v>
      </c>
      <c r="O390" t="s">
        <v>306</v>
      </c>
      <c r="P390" t="s">
        <v>838</v>
      </c>
      <c r="Q390" t="s">
        <v>33</v>
      </c>
      <c r="R390" t="s">
        <v>241</v>
      </c>
      <c r="S390" s="1">
        <v>45686</v>
      </c>
      <c r="T390" t="s">
        <v>24</v>
      </c>
      <c r="U390" s="1">
        <v>45686</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1</v>
      </c>
      <c r="BL390" t="s">
        <v>1238</v>
      </c>
      <c r="BM390" t="s">
        <v>252</v>
      </c>
      <c r="BN390">
        <v>0</v>
      </c>
      <c r="BQ390" t="s">
        <v>88</v>
      </c>
      <c r="BR390" t="s">
        <v>236</v>
      </c>
      <c r="BS390">
        <v>28719</v>
      </c>
      <c r="BT390">
        <v>0</v>
      </c>
      <c r="BU390">
        <v>0</v>
      </c>
      <c r="BV390">
        <v>0</v>
      </c>
      <c r="BW390">
        <v>0</v>
      </c>
      <c r="BX390">
        <v>0</v>
      </c>
      <c r="BY390">
        <v>0</v>
      </c>
      <c r="BZ390">
        <v>0</v>
      </c>
      <c r="CA390">
        <v>0</v>
      </c>
      <c r="CB390">
        <v>0</v>
      </c>
      <c r="CC390">
        <v>0</v>
      </c>
      <c r="CD390">
        <v>0</v>
      </c>
      <c r="CE390">
        <v>0</v>
      </c>
      <c r="CF390">
        <v>0</v>
      </c>
      <c r="CI390">
        <v>23</v>
      </c>
      <c r="CJ390">
        <v>23</v>
      </c>
      <c r="CK390">
        <v>23</v>
      </c>
      <c r="CL390" s="1">
        <v>45821</v>
      </c>
      <c r="CM390" t="s">
        <v>1240</v>
      </c>
      <c r="CO390" t="s">
        <v>34</v>
      </c>
      <c r="CP390" t="s">
        <v>1241</v>
      </c>
      <c r="CQ390">
        <v>2</v>
      </c>
    </row>
    <row r="391" spans="1:95" hidden="1" x14ac:dyDescent="0.35">
      <c r="A391" t="str">
        <f>_xlfn.XLOOKUP(Table1[[#This Row],[HMIS Project ID]],'Quick HIC'!G:G,'Quick HIC'!D:D,"",0)</f>
        <v>Graham</v>
      </c>
      <c r="B391">
        <v>371</v>
      </c>
      <c r="C391" t="s">
        <v>236</v>
      </c>
      <c r="D391" t="s">
        <v>41</v>
      </c>
      <c r="E391" t="s">
        <v>333</v>
      </c>
      <c r="F391" t="s">
        <v>238</v>
      </c>
      <c r="G391">
        <v>2025</v>
      </c>
      <c r="H391" t="s">
        <v>1236</v>
      </c>
      <c r="I391">
        <v>20975</v>
      </c>
      <c r="J391" t="s">
        <v>1249</v>
      </c>
      <c r="L391">
        <v>20982</v>
      </c>
      <c r="M391" s="1">
        <v>45686</v>
      </c>
      <c r="N391" t="s">
        <v>36</v>
      </c>
      <c r="O391" t="s">
        <v>306</v>
      </c>
      <c r="P391" t="s">
        <v>1250</v>
      </c>
      <c r="Q391" t="s">
        <v>33</v>
      </c>
      <c r="R391" t="s">
        <v>241</v>
      </c>
      <c r="S391" s="1">
        <v>45686</v>
      </c>
      <c r="T391" t="s">
        <v>24</v>
      </c>
      <c r="U391" s="1">
        <v>45686</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1</v>
      </c>
      <c r="BL391" t="s">
        <v>1238</v>
      </c>
      <c r="BM391" t="s">
        <v>252</v>
      </c>
      <c r="BN391">
        <v>0</v>
      </c>
      <c r="BQ391" t="s">
        <v>1251</v>
      </c>
      <c r="BR391" t="s">
        <v>236</v>
      </c>
      <c r="BS391">
        <v>28771</v>
      </c>
      <c r="BT391">
        <v>0</v>
      </c>
      <c r="BU391">
        <v>0</v>
      </c>
      <c r="BV391">
        <v>0</v>
      </c>
      <c r="BW391">
        <v>0</v>
      </c>
      <c r="BX391">
        <v>0</v>
      </c>
      <c r="BY391">
        <v>0</v>
      </c>
      <c r="BZ391">
        <v>0</v>
      </c>
      <c r="CA391">
        <v>0</v>
      </c>
      <c r="CB391">
        <v>0</v>
      </c>
      <c r="CC391">
        <v>0</v>
      </c>
      <c r="CD391">
        <v>0</v>
      </c>
      <c r="CE391">
        <v>0</v>
      </c>
      <c r="CF391">
        <v>0</v>
      </c>
      <c r="CI391">
        <v>1</v>
      </c>
      <c r="CJ391">
        <v>1</v>
      </c>
      <c r="CK391">
        <v>1</v>
      </c>
      <c r="CL391" s="1">
        <v>45821</v>
      </c>
      <c r="CM391" t="s">
        <v>1240</v>
      </c>
      <c r="CO391" t="s">
        <v>34</v>
      </c>
      <c r="CP391" t="s">
        <v>1241</v>
      </c>
      <c r="CQ391">
        <v>2</v>
      </c>
    </row>
    <row r="392" spans="1:95" hidden="1" x14ac:dyDescent="0.35">
      <c r="A392" t="str">
        <f>_xlfn.XLOOKUP(Table1[[#This Row],[HMIS Project ID]],'Quick HIC'!G:G,'Quick HIC'!D:D,"",0)</f>
        <v>Haywood</v>
      </c>
      <c r="B392">
        <v>372</v>
      </c>
      <c r="C392" t="s">
        <v>236</v>
      </c>
      <c r="D392" t="s">
        <v>41</v>
      </c>
      <c r="E392" t="s">
        <v>333</v>
      </c>
      <c r="F392" t="s">
        <v>238</v>
      </c>
      <c r="G392">
        <v>2025</v>
      </c>
      <c r="H392" t="s">
        <v>1236</v>
      </c>
      <c r="I392">
        <v>20975</v>
      </c>
      <c r="J392" t="s">
        <v>1252</v>
      </c>
      <c r="L392">
        <v>20983</v>
      </c>
      <c r="M392" s="1">
        <v>45686</v>
      </c>
      <c r="N392" t="s">
        <v>36</v>
      </c>
      <c r="O392" t="s">
        <v>306</v>
      </c>
      <c r="P392" t="s">
        <v>610</v>
      </c>
      <c r="Q392" t="s">
        <v>33</v>
      </c>
      <c r="R392" t="s">
        <v>241</v>
      </c>
      <c r="S392" s="1">
        <v>45686</v>
      </c>
      <c r="T392" t="s">
        <v>24</v>
      </c>
      <c r="U392" s="1">
        <v>45686</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1</v>
      </c>
      <c r="BL392" t="s">
        <v>1238</v>
      </c>
      <c r="BM392" t="s">
        <v>252</v>
      </c>
      <c r="BN392">
        <v>0</v>
      </c>
      <c r="BQ392" t="s">
        <v>1253</v>
      </c>
      <c r="BR392" t="s">
        <v>236</v>
      </c>
      <c r="BS392">
        <v>28738</v>
      </c>
      <c r="BT392">
        <v>0</v>
      </c>
      <c r="BU392">
        <v>0</v>
      </c>
      <c r="BV392">
        <v>0</v>
      </c>
      <c r="BW392">
        <v>0</v>
      </c>
      <c r="BX392">
        <v>0</v>
      </c>
      <c r="BY392">
        <v>0</v>
      </c>
      <c r="BZ392">
        <v>0</v>
      </c>
      <c r="CA392">
        <v>0</v>
      </c>
      <c r="CB392">
        <v>0</v>
      </c>
      <c r="CC392">
        <v>0</v>
      </c>
      <c r="CD392">
        <v>0</v>
      </c>
      <c r="CE392">
        <v>0</v>
      </c>
      <c r="CF392">
        <v>0</v>
      </c>
      <c r="CI392">
        <v>279</v>
      </c>
      <c r="CJ392">
        <v>279</v>
      </c>
      <c r="CK392">
        <v>279</v>
      </c>
      <c r="CL392" s="1">
        <v>45821</v>
      </c>
      <c r="CM392" t="s">
        <v>1240</v>
      </c>
      <c r="CO392" t="s">
        <v>34</v>
      </c>
      <c r="CP392" t="s">
        <v>1241</v>
      </c>
      <c r="CQ392">
        <v>2</v>
      </c>
    </row>
    <row r="393" spans="1:95" hidden="1" x14ac:dyDescent="0.35">
      <c r="A393" t="str">
        <f>_xlfn.XLOOKUP(Table1[[#This Row],[HMIS Project ID]],'Quick HIC'!G:G,'Quick HIC'!D:D,"",0)</f>
        <v>Henderson</v>
      </c>
      <c r="B393">
        <v>373</v>
      </c>
      <c r="C393" t="s">
        <v>236</v>
      </c>
      <c r="D393" t="s">
        <v>41</v>
      </c>
      <c r="E393" t="s">
        <v>333</v>
      </c>
      <c r="F393" t="s">
        <v>238</v>
      </c>
      <c r="G393">
        <v>2025</v>
      </c>
      <c r="H393" t="s">
        <v>1236</v>
      </c>
      <c r="I393">
        <v>20975</v>
      </c>
      <c r="J393" t="s">
        <v>1254</v>
      </c>
      <c r="L393">
        <v>20984</v>
      </c>
      <c r="M393" s="1">
        <v>45686</v>
      </c>
      <c r="N393" t="s">
        <v>36</v>
      </c>
      <c r="O393" t="s">
        <v>306</v>
      </c>
      <c r="P393" t="s">
        <v>580</v>
      </c>
      <c r="Q393" t="s">
        <v>33</v>
      </c>
      <c r="R393" t="s">
        <v>241</v>
      </c>
      <c r="S393" s="1">
        <v>45686</v>
      </c>
      <c r="T393" t="s">
        <v>24</v>
      </c>
      <c r="U393" s="1">
        <v>45686</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1</v>
      </c>
      <c r="BL393" t="s">
        <v>1238</v>
      </c>
      <c r="BM393" t="s">
        <v>252</v>
      </c>
      <c r="BN393">
        <v>0</v>
      </c>
      <c r="BO393" t="s">
        <v>1246</v>
      </c>
      <c r="BQ393" t="s">
        <v>284</v>
      </c>
      <c r="BR393" t="s">
        <v>236</v>
      </c>
      <c r="BS393">
        <v>28739</v>
      </c>
      <c r="BT393">
        <v>0</v>
      </c>
      <c r="BU393">
        <v>0</v>
      </c>
      <c r="BV393">
        <v>0</v>
      </c>
      <c r="BW393">
        <v>0</v>
      </c>
      <c r="BX393">
        <v>0</v>
      </c>
      <c r="BY393">
        <v>0</v>
      </c>
      <c r="BZ393">
        <v>0</v>
      </c>
      <c r="CA393">
        <v>0</v>
      </c>
      <c r="CB393">
        <v>0</v>
      </c>
      <c r="CC393">
        <v>0</v>
      </c>
      <c r="CD393">
        <v>0</v>
      </c>
      <c r="CE393">
        <v>0</v>
      </c>
      <c r="CF393">
        <v>0</v>
      </c>
      <c r="CI393">
        <v>392</v>
      </c>
      <c r="CJ393">
        <v>392</v>
      </c>
      <c r="CK393">
        <v>392</v>
      </c>
      <c r="CL393" s="1">
        <v>45821</v>
      </c>
      <c r="CO393" t="s">
        <v>34</v>
      </c>
      <c r="CP393" t="s">
        <v>1241</v>
      </c>
      <c r="CQ393">
        <v>2</v>
      </c>
    </row>
    <row r="394" spans="1:95" hidden="1" x14ac:dyDescent="0.35">
      <c r="A394" t="str">
        <f>_xlfn.XLOOKUP(Table1[[#This Row],[HMIS Project ID]],'Quick HIC'!G:G,'Quick HIC'!D:D,"",0)</f>
        <v>Iredell</v>
      </c>
      <c r="B394">
        <v>374</v>
      </c>
      <c r="C394" t="s">
        <v>236</v>
      </c>
      <c r="D394" t="s">
        <v>41</v>
      </c>
      <c r="E394" t="s">
        <v>333</v>
      </c>
      <c r="F394" t="s">
        <v>238</v>
      </c>
      <c r="G394">
        <v>2025</v>
      </c>
      <c r="H394" t="s">
        <v>1236</v>
      </c>
      <c r="I394">
        <v>20975</v>
      </c>
      <c r="J394" t="s">
        <v>1255</v>
      </c>
      <c r="L394">
        <v>20985</v>
      </c>
      <c r="M394" s="1">
        <v>45686</v>
      </c>
      <c r="N394" t="s">
        <v>36</v>
      </c>
      <c r="O394" t="s">
        <v>306</v>
      </c>
      <c r="P394" t="s">
        <v>394</v>
      </c>
      <c r="Q394" t="s">
        <v>33</v>
      </c>
      <c r="R394" t="s">
        <v>241</v>
      </c>
      <c r="S394" s="1">
        <v>45686</v>
      </c>
      <c r="T394" t="s">
        <v>24</v>
      </c>
      <c r="U394" s="1">
        <v>45686</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1</v>
      </c>
      <c r="BL394" t="s">
        <v>1238</v>
      </c>
      <c r="BM394" t="s">
        <v>252</v>
      </c>
      <c r="BN394">
        <v>0</v>
      </c>
      <c r="BO394" t="s">
        <v>1246</v>
      </c>
      <c r="BQ394" t="s">
        <v>284</v>
      </c>
      <c r="BR394" t="s">
        <v>236</v>
      </c>
      <c r="BS394">
        <v>28625</v>
      </c>
      <c r="BT394">
        <v>0</v>
      </c>
      <c r="BU394">
        <v>0</v>
      </c>
      <c r="BV394">
        <v>0</v>
      </c>
      <c r="BW394">
        <v>0</v>
      </c>
      <c r="BX394">
        <v>0</v>
      </c>
      <c r="BY394">
        <v>0</v>
      </c>
      <c r="BZ394">
        <v>0</v>
      </c>
      <c r="CA394">
        <v>0</v>
      </c>
      <c r="CB394">
        <v>0</v>
      </c>
      <c r="CC394">
        <v>0</v>
      </c>
      <c r="CD394">
        <v>0</v>
      </c>
      <c r="CE394">
        <v>0</v>
      </c>
      <c r="CF394">
        <v>0</v>
      </c>
      <c r="CI394">
        <v>137</v>
      </c>
      <c r="CJ394">
        <v>137</v>
      </c>
      <c r="CK394">
        <v>137</v>
      </c>
      <c r="CL394" s="1">
        <v>45821</v>
      </c>
      <c r="CM394" t="s">
        <v>1240</v>
      </c>
      <c r="CO394" t="s">
        <v>34</v>
      </c>
      <c r="CP394" t="s">
        <v>1241</v>
      </c>
      <c r="CQ394">
        <v>2</v>
      </c>
    </row>
    <row r="395" spans="1:95" hidden="1" x14ac:dyDescent="0.35">
      <c r="A395" t="str">
        <f>_xlfn.XLOOKUP(Table1[[#This Row],[HMIS Project ID]],'Quick HIC'!G:G,'Quick HIC'!D:D,"",0)</f>
        <v>Jackson</v>
      </c>
      <c r="B395">
        <v>375</v>
      </c>
      <c r="C395" t="s">
        <v>236</v>
      </c>
      <c r="D395" t="s">
        <v>41</v>
      </c>
      <c r="E395" t="s">
        <v>333</v>
      </c>
      <c r="F395" t="s">
        <v>238</v>
      </c>
      <c r="G395">
        <v>2025</v>
      </c>
      <c r="H395" t="s">
        <v>1236</v>
      </c>
      <c r="I395">
        <v>20975</v>
      </c>
      <c r="J395" t="s">
        <v>1256</v>
      </c>
      <c r="L395">
        <v>20986</v>
      </c>
      <c r="M395" s="1">
        <v>45686</v>
      </c>
      <c r="N395" t="s">
        <v>36</v>
      </c>
      <c r="O395" t="s">
        <v>306</v>
      </c>
      <c r="P395" t="s">
        <v>838</v>
      </c>
      <c r="Q395" t="s">
        <v>33</v>
      </c>
      <c r="R395" t="s">
        <v>241</v>
      </c>
      <c r="S395" s="1">
        <v>45686</v>
      </c>
      <c r="T395" t="s">
        <v>24</v>
      </c>
      <c r="U395" s="1">
        <v>45686</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1</v>
      </c>
      <c r="BL395" t="s">
        <v>1238</v>
      </c>
      <c r="BM395" t="s">
        <v>252</v>
      </c>
      <c r="BN395">
        <v>0</v>
      </c>
      <c r="BO395" t="s">
        <v>1246</v>
      </c>
      <c r="BQ395" t="s">
        <v>284</v>
      </c>
      <c r="BR395" t="s">
        <v>236</v>
      </c>
      <c r="BS395">
        <v>28779</v>
      </c>
      <c r="BT395">
        <v>0</v>
      </c>
      <c r="BU395">
        <v>0</v>
      </c>
      <c r="BV395">
        <v>0</v>
      </c>
      <c r="BW395">
        <v>0</v>
      </c>
      <c r="BX395">
        <v>0</v>
      </c>
      <c r="BY395">
        <v>0</v>
      </c>
      <c r="BZ395">
        <v>0</v>
      </c>
      <c r="CA395">
        <v>0</v>
      </c>
      <c r="CB395">
        <v>0</v>
      </c>
      <c r="CC395">
        <v>0</v>
      </c>
      <c r="CD395">
        <v>0</v>
      </c>
      <c r="CE395">
        <v>0</v>
      </c>
      <c r="CF395">
        <v>0</v>
      </c>
      <c r="CI395">
        <v>69</v>
      </c>
      <c r="CJ395">
        <v>69</v>
      </c>
      <c r="CK395">
        <v>69</v>
      </c>
      <c r="CL395" s="1">
        <v>45821</v>
      </c>
      <c r="CM395" t="s">
        <v>1240</v>
      </c>
      <c r="CO395" t="s">
        <v>34</v>
      </c>
      <c r="CP395" t="s">
        <v>1241</v>
      </c>
      <c r="CQ395">
        <v>2</v>
      </c>
    </row>
    <row r="396" spans="1:95" hidden="1" x14ac:dyDescent="0.35">
      <c r="A396" t="str">
        <f>_xlfn.XLOOKUP(Table1[[#This Row],[HMIS Project ID]],'Quick HIC'!G:G,'Quick HIC'!D:D,"",0)</f>
        <v>Macon</v>
      </c>
      <c r="B396">
        <v>376</v>
      </c>
      <c r="C396" t="s">
        <v>236</v>
      </c>
      <c r="D396" t="s">
        <v>41</v>
      </c>
      <c r="E396" t="s">
        <v>333</v>
      </c>
      <c r="F396" t="s">
        <v>238</v>
      </c>
      <c r="G396">
        <v>2025</v>
      </c>
      <c r="H396" t="s">
        <v>1236</v>
      </c>
      <c r="I396">
        <v>20975</v>
      </c>
      <c r="J396" t="s">
        <v>1257</v>
      </c>
      <c r="L396">
        <v>20987</v>
      </c>
      <c r="M396" s="1">
        <v>45686</v>
      </c>
      <c r="N396" t="s">
        <v>36</v>
      </c>
      <c r="O396" t="s">
        <v>306</v>
      </c>
      <c r="P396" t="s">
        <v>453</v>
      </c>
      <c r="Q396" t="s">
        <v>33</v>
      </c>
      <c r="R396" t="s">
        <v>241</v>
      </c>
      <c r="S396" s="1">
        <v>45686</v>
      </c>
      <c r="T396" t="s">
        <v>24</v>
      </c>
      <c r="U396" s="1">
        <v>45686</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v>
      </c>
      <c r="BG396">
        <v>0</v>
      </c>
      <c r="BH396">
        <v>0</v>
      </c>
      <c r="BI396">
        <v>0</v>
      </c>
      <c r="BJ396">
        <v>0</v>
      </c>
      <c r="BK396">
        <v>1</v>
      </c>
      <c r="BL396" t="s">
        <v>1238</v>
      </c>
      <c r="BM396" t="s">
        <v>252</v>
      </c>
      <c r="BN396">
        <v>0</v>
      </c>
      <c r="BO396" t="s">
        <v>1246</v>
      </c>
      <c r="BQ396" t="s">
        <v>284</v>
      </c>
      <c r="BR396" t="s">
        <v>236</v>
      </c>
      <c r="BS396">
        <v>28633</v>
      </c>
      <c r="BT396">
        <v>0</v>
      </c>
      <c r="BU396">
        <v>0</v>
      </c>
      <c r="BV396">
        <v>0</v>
      </c>
      <c r="BW396">
        <v>0</v>
      </c>
      <c r="BX396">
        <v>0</v>
      </c>
      <c r="BY396">
        <v>0</v>
      </c>
      <c r="BZ396">
        <v>0</v>
      </c>
      <c r="CA396">
        <v>0</v>
      </c>
      <c r="CB396">
        <v>0</v>
      </c>
      <c r="CC396">
        <v>0</v>
      </c>
      <c r="CD396">
        <v>0</v>
      </c>
      <c r="CE396">
        <v>0</v>
      </c>
      <c r="CF396">
        <v>0</v>
      </c>
      <c r="CI396">
        <v>23</v>
      </c>
      <c r="CJ396">
        <v>23</v>
      </c>
      <c r="CK396">
        <v>23</v>
      </c>
      <c r="CL396" s="1">
        <v>45821</v>
      </c>
      <c r="CM396" t="s">
        <v>1240</v>
      </c>
      <c r="CO396" t="s">
        <v>34</v>
      </c>
      <c r="CP396" t="s">
        <v>1241</v>
      </c>
      <c r="CQ396">
        <v>2</v>
      </c>
    </row>
    <row r="397" spans="1:95" hidden="1" x14ac:dyDescent="0.35">
      <c r="A397" t="str">
        <f>_xlfn.XLOOKUP(Table1[[#This Row],[HMIS Project ID]],'Quick HIC'!G:G,'Quick HIC'!D:D,"",0)</f>
        <v>McDowell</v>
      </c>
      <c r="B397">
        <v>377</v>
      </c>
      <c r="C397" t="s">
        <v>236</v>
      </c>
      <c r="D397" t="s">
        <v>41</v>
      </c>
      <c r="E397" t="s">
        <v>333</v>
      </c>
      <c r="F397" t="s">
        <v>238</v>
      </c>
      <c r="G397">
        <v>2025</v>
      </c>
      <c r="H397" t="s">
        <v>1236</v>
      </c>
      <c r="I397">
        <v>20975</v>
      </c>
      <c r="J397" t="s">
        <v>1258</v>
      </c>
      <c r="L397">
        <v>20988</v>
      </c>
      <c r="M397" s="1">
        <v>45686</v>
      </c>
      <c r="N397" t="s">
        <v>36</v>
      </c>
      <c r="O397" t="s">
        <v>306</v>
      </c>
      <c r="P397" t="s">
        <v>387</v>
      </c>
      <c r="Q397" t="s">
        <v>33</v>
      </c>
      <c r="R397" t="s">
        <v>241</v>
      </c>
      <c r="S397" s="1">
        <v>45686</v>
      </c>
      <c r="T397" t="s">
        <v>24</v>
      </c>
      <c r="U397" s="1">
        <v>45686</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1</v>
      </c>
      <c r="BL397" t="s">
        <v>1238</v>
      </c>
      <c r="BM397" t="s">
        <v>252</v>
      </c>
      <c r="BN397">
        <v>0</v>
      </c>
      <c r="BO397" t="s">
        <v>1246</v>
      </c>
      <c r="BQ397" t="s">
        <v>284</v>
      </c>
      <c r="BR397" t="s">
        <v>236</v>
      </c>
      <c r="BS397">
        <v>28752</v>
      </c>
      <c r="BT397">
        <v>0</v>
      </c>
      <c r="BU397">
        <v>0</v>
      </c>
      <c r="BV397">
        <v>0</v>
      </c>
      <c r="BW397">
        <v>0</v>
      </c>
      <c r="BX397">
        <v>0</v>
      </c>
      <c r="BY397">
        <v>0</v>
      </c>
      <c r="BZ397">
        <v>0</v>
      </c>
      <c r="CA397">
        <v>0</v>
      </c>
      <c r="CB397">
        <v>0</v>
      </c>
      <c r="CC397">
        <v>0</v>
      </c>
      <c r="CD397">
        <v>0</v>
      </c>
      <c r="CE397">
        <v>0</v>
      </c>
      <c r="CF397">
        <v>0</v>
      </c>
      <c r="CI397">
        <v>148</v>
      </c>
      <c r="CJ397">
        <v>148</v>
      </c>
      <c r="CK397">
        <v>148</v>
      </c>
      <c r="CL397" s="1">
        <v>45821</v>
      </c>
      <c r="CM397" t="s">
        <v>1240</v>
      </c>
      <c r="CO397" t="s">
        <v>34</v>
      </c>
      <c r="CP397" t="s">
        <v>1241</v>
      </c>
      <c r="CQ397">
        <v>2</v>
      </c>
    </row>
    <row r="398" spans="1:95" hidden="1" x14ac:dyDescent="0.35">
      <c r="A398" t="str">
        <f>_xlfn.XLOOKUP(Table1[[#This Row],[HMIS Project ID]],'Quick HIC'!G:G,'Quick HIC'!D:D,"",0)</f>
        <v>Madison</v>
      </c>
      <c r="B398">
        <v>378</v>
      </c>
      <c r="C398" t="s">
        <v>236</v>
      </c>
      <c r="D398" t="s">
        <v>41</v>
      </c>
      <c r="E398" t="s">
        <v>333</v>
      </c>
      <c r="F398" t="s">
        <v>238</v>
      </c>
      <c r="G398">
        <v>2025</v>
      </c>
      <c r="H398" t="s">
        <v>1236</v>
      </c>
      <c r="I398">
        <v>20975</v>
      </c>
      <c r="J398" t="s">
        <v>1259</v>
      </c>
      <c r="L398">
        <v>20989</v>
      </c>
      <c r="M398" s="1">
        <v>45686</v>
      </c>
      <c r="N398" t="s">
        <v>36</v>
      </c>
      <c r="O398" t="s">
        <v>306</v>
      </c>
      <c r="P398" t="s">
        <v>461</v>
      </c>
      <c r="Q398" t="s">
        <v>33</v>
      </c>
      <c r="R398" t="s">
        <v>241</v>
      </c>
      <c r="S398" s="1">
        <v>45686</v>
      </c>
      <c r="T398" t="s">
        <v>24</v>
      </c>
      <c r="U398" s="1">
        <v>45686</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1</v>
      </c>
      <c r="BL398" t="s">
        <v>1238</v>
      </c>
      <c r="BM398" t="s">
        <v>252</v>
      </c>
      <c r="BN398">
        <v>0</v>
      </c>
      <c r="BO398" t="s">
        <v>1246</v>
      </c>
      <c r="BQ398" t="s">
        <v>284</v>
      </c>
      <c r="BR398" t="s">
        <v>236</v>
      </c>
      <c r="BS398">
        <v>28702</v>
      </c>
      <c r="BT398">
        <v>0</v>
      </c>
      <c r="BU398">
        <v>0</v>
      </c>
      <c r="BV398">
        <v>0</v>
      </c>
      <c r="BW398">
        <v>0</v>
      </c>
      <c r="BX398">
        <v>0</v>
      </c>
      <c r="BY398">
        <v>0</v>
      </c>
      <c r="BZ398">
        <v>0</v>
      </c>
      <c r="CA398">
        <v>0</v>
      </c>
      <c r="CB398">
        <v>0</v>
      </c>
      <c r="CC398">
        <v>0</v>
      </c>
      <c r="CD398">
        <v>0</v>
      </c>
      <c r="CE398">
        <v>0</v>
      </c>
      <c r="CF398">
        <v>0</v>
      </c>
      <c r="CI398">
        <v>50</v>
      </c>
      <c r="CJ398">
        <v>50</v>
      </c>
      <c r="CK398">
        <v>50</v>
      </c>
      <c r="CL398" s="1">
        <v>45821</v>
      </c>
      <c r="CM398" t="s">
        <v>1240</v>
      </c>
      <c r="CO398" t="s">
        <v>34</v>
      </c>
      <c r="CP398" t="s">
        <v>1241</v>
      </c>
      <c r="CQ398">
        <v>2</v>
      </c>
    </row>
    <row r="399" spans="1:95" hidden="1" x14ac:dyDescent="0.35">
      <c r="A399" t="str">
        <f>_xlfn.XLOOKUP(Table1[[#This Row],[HMIS Project ID]],'Quick HIC'!G:G,'Quick HIC'!D:D,"",0)</f>
        <v>Nash</v>
      </c>
      <c r="B399">
        <v>379</v>
      </c>
      <c r="C399" t="s">
        <v>236</v>
      </c>
      <c r="D399" t="s">
        <v>41</v>
      </c>
      <c r="E399" t="s">
        <v>333</v>
      </c>
      <c r="F399" t="s">
        <v>238</v>
      </c>
      <c r="G399">
        <v>2025</v>
      </c>
      <c r="H399" t="s">
        <v>1236</v>
      </c>
      <c r="I399">
        <v>20975</v>
      </c>
      <c r="J399" t="s">
        <v>1260</v>
      </c>
      <c r="L399">
        <v>20990</v>
      </c>
      <c r="M399" s="1">
        <v>45686</v>
      </c>
      <c r="N399" t="s">
        <v>36</v>
      </c>
      <c r="O399" t="s">
        <v>306</v>
      </c>
      <c r="P399" t="s">
        <v>553</v>
      </c>
      <c r="Q399" t="s">
        <v>33</v>
      </c>
      <c r="R399" t="s">
        <v>241</v>
      </c>
      <c r="S399" s="1">
        <v>45686</v>
      </c>
      <c r="T399" t="s">
        <v>24</v>
      </c>
      <c r="U399" s="1">
        <v>45686</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1</v>
      </c>
      <c r="BL399" t="s">
        <v>1238</v>
      </c>
      <c r="BM399" t="s">
        <v>252</v>
      </c>
      <c r="BN399">
        <v>0</v>
      </c>
      <c r="BO399" t="s">
        <v>1246</v>
      </c>
      <c r="BQ399" t="s">
        <v>284</v>
      </c>
      <c r="BR399" t="s">
        <v>236</v>
      </c>
      <c r="BS399">
        <v>27804</v>
      </c>
      <c r="BT399">
        <v>0</v>
      </c>
      <c r="BU399">
        <v>0</v>
      </c>
      <c r="BV399">
        <v>0</v>
      </c>
      <c r="BW399">
        <v>0</v>
      </c>
      <c r="BX399">
        <v>0</v>
      </c>
      <c r="BY399">
        <v>0</v>
      </c>
      <c r="BZ399">
        <v>0</v>
      </c>
      <c r="CA399">
        <v>0</v>
      </c>
      <c r="CB399">
        <v>0</v>
      </c>
      <c r="CC399">
        <v>0</v>
      </c>
      <c r="CD399">
        <v>0</v>
      </c>
      <c r="CE399">
        <v>0</v>
      </c>
      <c r="CF399">
        <v>0</v>
      </c>
      <c r="CI399">
        <v>17</v>
      </c>
      <c r="CJ399">
        <v>17</v>
      </c>
      <c r="CK399">
        <v>17</v>
      </c>
      <c r="CL399" s="1">
        <v>45821</v>
      </c>
      <c r="CM399" t="s">
        <v>1240</v>
      </c>
      <c r="CO399" t="s">
        <v>34</v>
      </c>
      <c r="CP399" t="s">
        <v>1241</v>
      </c>
      <c r="CQ399">
        <v>2</v>
      </c>
    </row>
    <row r="400" spans="1:95" hidden="1" x14ac:dyDescent="0.35">
      <c r="A400" t="str">
        <f>_xlfn.XLOOKUP(Table1[[#This Row],[HMIS Project ID]],'Quick HIC'!G:G,'Quick HIC'!D:D,"",0)</f>
        <v>Polk</v>
      </c>
      <c r="B400">
        <v>380</v>
      </c>
      <c r="C400" t="s">
        <v>236</v>
      </c>
      <c r="D400" t="s">
        <v>41</v>
      </c>
      <c r="E400" t="s">
        <v>333</v>
      </c>
      <c r="F400" t="s">
        <v>238</v>
      </c>
      <c r="G400">
        <v>2025</v>
      </c>
      <c r="H400" t="s">
        <v>1236</v>
      </c>
      <c r="I400">
        <v>20975</v>
      </c>
      <c r="J400" t="s">
        <v>1261</v>
      </c>
      <c r="L400">
        <v>20991</v>
      </c>
      <c r="M400" s="1">
        <v>45686</v>
      </c>
      <c r="N400" t="s">
        <v>36</v>
      </c>
      <c r="O400" t="s">
        <v>306</v>
      </c>
      <c r="P400" t="s">
        <v>707</v>
      </c>
      <c r="Q400" t="s">
        <v>33</v>
      </c>
      <c r="R400" t="s">
        <v>241</v>
      </c>
      <c r="S400" s="1">
        <v>45686</v>
      </c>
      <c r="T400" t="s">
        <v>24</v>
      </c>
      <c r="U400" s="1">
        <v>45686</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1</v>
      </c>
      <c r="BL400" t="s">
        <v>1238</v>
      </c>
      <c r="BM400" t="s">
        <v>252</v>
      </c>
      <c r="BN400">
        <v>0</v>
      </c>
      <c r="BO400" t="s">
        <v>1246</v>
      </c>
      <c r="BQ400" t="s">
        <v>284</v>
      </c>
      <c r="BR400" t="s">
        <v>236</v>
      </c>
      <c r="BS400">
        <v>28759</v>
      </c>
      <c r="BT400">
        <v>0</v>
      </c>
      <c r="BU400">
        <v>0</v>
      </c>
      <c r="BV400">
        <v>0</v>
      </c>
      <c r="BW400">
        <v>0</v>
      </c>
      <c r="BX400">
        <v>0</v>
      </c>
      <c r="BY400">
        <v>0</v>
      </c>
      <c r="BZ400">
        <v>0</v>
      </c>
      <c r="CA400">
        <v>0</v>
      </c>
      <c r="CB400">
        <v>0</v>
      </c>
      <c r="CC400">
        <v>0</v>
      </c>
      <c r="CD400">
        <v>0</v>
      </c>
      <c r="CE400">
        <v>0</v>
      </c>
      <c r="CF400">
        <v>0</v>
      </c>
      <c r="CI400">
        <v>25</v>
      </c>
      <c r="CJ400">
        <v>25</v>
      </c>
      <c r="CK400">
        <v>25</v>
      </c>
      <c r="CL400" s="1">
        <v>45821</v>
      </c>
      <c r="CM400" t="s">
        <v>1240</v>
      </c>
      <c r="CO400" t="s">
        <v>34</v>
      </c>
      <c r="CP400" t="s">
        <v>1241</v>
      </c>
      <c r="CQ400">
        <v>2</v>
      </c>
    </row>
    <row r="401" spans="1:95" hidden="1" x14ac:dyDescent="0.35">
      <c r="A401" t="str">
        <f>_xlfn.XLOOKUP(Table1[[#This Row],[HMIS Project ID]],'Quick HIC'!G:G,'Quick HIC'!D:D,"",0)</f>
        <v>Rowan</v>
      </c>
      <c r="B401">
        <v>381</v>
      </c>
      <c r="C401" t="s">
        <v>236</v>
      </c>
      <c r="D401" t="s">
        <v>41</v>
      </c>
      <c r="E401" t="s">
        <v>333</v>
      </c>
      <c r="F401" t="s">
        <v>238</v>
      </c>
      <c r="G401">
        <v>2025</v>
      </c>
      <c r="H401" t="s">
        <v>1236</v>
      </c>
      <c r="I401">
        <v>20975</v>
      </c>
      <c r="J401" t="s">
        <v>1262</v>
      </c>
      <c r="L401">
        <v>20992</v>
      </c>
      <c r="M401" s="1">
        <v>45686</v>
      </c>
      <c r="N401" t="s">
        <v>36</v>
      </c>
      <c r="O401" t="s">
        <v>306</v>
      </c>
      <c r="P401" t="s">
        <v>383</v>
      </c>
      <c r="Q401" t="s">
        <v>33</v>
      </c>
      <c r="R401" t="s">
        <v>241</v>
      </c>
      <c r="S401" s="1">
        <v>45686</v>
      </c>
      <c r="T401" t="s">
        <v>24</v>
      </c>
      <c r="U401" s="1">
        <v>45686</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1</v>
      </c>
      <c r="BL401" t="s">
        <v>1238</v>
      </c>
      <c r="BM401" t="s">
        <v>252</v>
      </c>
      <c r="BN401">
        <v>0</v>
      </c>
      <c r="BO401" t="s">
        <v>1246</v>
      </c>
      <c r="BQ401" t="s">
        <v>284</v>
      </c>
      <c r="BR401" t="s">
        <v>236</v>
      </c>
      <c r="BS401">
        <v>28147</v>
      </c>
      <c r="BT401">
        <v>0</v>
      </c>
      <c r="BU401">
        <v>0</v>
      </c>
      <c r="BV401">
        <v>0</v>
      </c>
      <c r="BW401">
        <v>0</v>
      </c>
      <c r="BX401">
        <v>0</v>
      </c>
      <c r="BY401">
        <v>0</v>
      </c>
      <c r="BZ401">
        <v>0</v>
      </c>
      <c r="CA401">
        <v>0</v>
      </c>
      <c r="CB401">
        <v>0</v>
      </c>
      <c r="CC401">
        <v>0</v>
      </c>
      <c r="CD401">
        <v>0</v>
      </c>
      <c r="CE401">
        <v>0</v>
      </c>
      <c r="CF401">
        <v>0</v>
      </c>
      <c r="CI401">
        <v>29</v>
      </c>
      <c r="CJ401">
        <v>29</v>
      </c>
      <c r="CK401">
        <v>29</v>
      </c>
      <c r="CL401" s="1">
        <v>45821</v>
      </c>
      <c r="CM401" t="s">
        <v>1240</v>
      </c>
      <c r="CO401" t="s">
        <v>34</v>
      </c>
      <c r="CP401" t="s">
        <v>1241</v>
      </c>
      <c r="CQ401">
        <v>2</v>
      </c>
    </row>
    <row r="402" spans="1:95" hidden="1" x14ac:dyDescent="0.35">
      <c r="A402" t="str">
        <f>_xlfn.XLOOKUP(Table1[[#This Row],[HMIS Project ID]],'Quick HIC'!G:G,'Quick HIC'!D:D,"",0)</f>
        <v>Rutherford</v>
      </c>
      <c r="B402">
        <v>382</v>
      </c>
      <c r="C402" t="s">
        <v>236</v>
      </c>
      <c r="D402" t="s">
        <v>41</v>
      </c>
      <c r="E402" t="s">
        <v>333</v>
      </c>
      <c r="F402" t="s">
        <v>238</v>
      </c>
      <c r="G402">
        <v>2025</v>
      </c>
      <c r="H402" t="s">
        <v>1236</v>
      </c>
      <c r="I402">
        <v>20975</v>
      </c>
      <c r="J402" t="s">
        <v>1263</v>
      </c>
      <c r="L402">
        <v>20993</v>
      </c>
      <c r="M402" s="1">
        <v>45686</v>
      </c>
      <c r="N402" t="s">
        <v>36</v>
      </c>
      <c r="O402" t="s">
        <v>306</v>
      </c>
      <c r="P402" t="s">
        <v>777</v>
      </c>
      <c r="Q402" t="s">
        <v>33</v>
      </c>
      <c r="R402" t="s">
        <v>241</v>
      </c>
      <c r="S402" s="1">
        <v>45686</v>
      </c>
      <c r="T402" t="s">
        <v>24</v>
      </c>
      <c r="U402" s="1">
        <v>45686</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1</v>
      </c>
      <c r="BL402" t="s">
        <v>1238</v>
      </c>
      <c r="BM402" t="s">
        <v>252</v>
      </c>
      <c r="BN402">
        <v>0</v>
      </c>
      <c r="BO402" t="s">
        <v>1246</v>
      </c>
      <c r="BQ402" t="s">
        <v>284</v>
      </c>
      <c r="BR402" t="s">
        <v>236</v>
      </c>
      <c r="BS402">
        <v>28139</v>
      </c>
      <c r="BT402">
        <v>0</v>
      </c>
      <c r="BU402">
        <v>0</v>
      </c>
      <c r="BV402">
        <v>0</v>
      </c>
      <c r="BW402">
        <v>0</v>
      </c>
      <c r="BX402">
        <v>0</v>
      </c>
      <c r="BY402">
        <v>0</v>
      </c>
      <c r="BZ402">
        <v>0</v>
      </c>
      <c r="CA402">
        <v>0</v>
      </c>
      <c r="CB402">
        <v>0</v>
      </c>
      <c r="CC402">
        <v>0</v>
      </c>
      <c r="CD402">
        <v>0</v>
      </c>
      <c r="CE402">
        <v>0</v>
      </c>
      <c r="CF402">
        <v>0</v>
      </c>
      <c r="CI402">
        <v>275</v>
      </c>
      <c r="CJ402">
        <v>275</v>
      </c>
      <c r="CK402">
        <v>275</v>
      </c>
      <c r="CL402" s="1">
        <v>45821</v>
      </c>
      <c r="CM402" t="s">
        <v>1240</v>
      </c>
      <c r="CO402" t="s">
        <v>34</v>
      </c>
      <c r="CP402" t="s">
        <v>1241</v>
      </c>
      <c r="CQ402">
        <v>2</v>
      </c>
    </row>
    <row r="403" spans="1:95" hidden="1" x14ac:dyDescent="0.35">
      <c r="A403" t="str">
        <f>_xlfn.XLOOKUP(Table1[[#This Row],[HMIS Project ID]],'Quick HIC'!G:G,'Quick HIC'!D:D,"",0)</f>
        <v>Stanly</v>
      </c>
      <c r="B403">
        <v>383</v>
      </c>
      <c r="C403" t="s">
        <v>236</v>
      </c>
      <c r="D403" t="s">
        <v>41</v>
      </c>
      <c r="E403" t="s">
        <v>333</v>
      </c>
      <c r="F403" t="s">
        <v>238</v>
      </c>
      <c r="G403">
        <v>2025</v>
      </c>
      <c r="H403" t="s">
        <v>1236</v>
      </c>
      <c r="I403">
        <v>20975</v>
      </c>
      <c r="J403" t="s">
        <v>1264</v>
      </c>
      <c r="L403">
        <v>20994</v>
      </c>
      <c r="M403" s="1">
        <v>45686</v>
      </c>
      <c r="N403" t="s">
        <v>36</v>
      </c>
      <c r="O403" t="s">
        <v>306</v>
      </c>
      <c r="P403" t="s">
        <v>375</v>
      </c>
      <c r="Q403" t="s">
        <v>33</v>
      </c>
      <c r="R403" t="s">
        <v>241</v>
      </c>
      <c r="S403" s="1">
        <v>45686</v>
      </c>
      <c r="T403" t="s">
        <v>24</v>
      </c>
      <c r="U403" s="1">
        <v>45686</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1</v>
      </c>
      <c r="BL403" t="s">
        <v>1238</v>
      </c>
      <c r="BM403" t="s">
        <v>252</v>
      </c>
      <c r="BN403">
        <v>0</v>
      </c>
      <c r="BO403" t="s">
        <v>1246</v>
      </c>
      <c r="BQ403" t="s">
        <v>284</v>
      </c>
      <c r="BR403" t="s">
        <v>236</v>
      </c>
      <c r="BS403">
        <v>28001</v>
      </c>
      <c r="BT403">
        <v>0</v>
      </c>
      <c r="BU403">
        <v>0</v>
      </c>
      <c r="BV403">
        <v>0</v>
      </c>
      <c r="BW403">
        <v>0</v>
      </c>
      <c r="BX403">
        <v>0</v>
      </c>
      <c r="BY403">
        <v>0</v>
      </c>
      <c r="BZ403">
        <v>0</v>
      </c>
      <c r="CA403">
        <v>0</v>
      </c>
      <c r="CB403">
        <v>0</v>
      </c>
      <c r="CC403">
        <v>0</v>
      </c>
      <c r="CD403">
        <v>0</v>
      </c>
      <c r="CE403">
        <v>0</v>
      </c>
      <c r="CF403">
        <v>0</v>
      </c>
      <c r="CI403">
        <v>8</v>
      </c>
      <c r="CJ403">
        <v>8</v>
      </c>
      <c r="CK403">
        <v>8</v>
      </c>
      <c r="CL403" s="1">
        <v>45821</v>
      </c>
      <c r="CM403" t="s">
        <v>1240</v>
      </c>
      <c r="CO403" t="s">
        <v>34</v>
      </c>
      <c r="CP403" t="s">
        <v>1241</v>
      </c>
      <c r="CQ403">
        <v>2</v>
      </c>
    </row>
    <row r="404" spans="1:95" hidden="1" x14ac:dyDescent="0.35">
      <c r="A404" t="str">
        <f>_xlfn.XLOOKUP(Table1[[#This Row],[HMIS Project ID]],'Quick HIC'!G:G,'Quick HIC'!D:D,"",0)</f>
        <v>Swain</v>
      </c>
      <c r="B404">
        <v>384</v>
      </c>
      <c r="C404" t="s">
        <v>236</v>
      </c>
      <c r="D404" t="s">
        <v>41</v>
      </c>
      <c r="E404" t="s">
        <v>333</v>
      </c>
      <c r="F404" t="s">
        <v>238</v>
      </c>
      <c r="G404">
        <v>2025</v>
      </c>
      <c r="H404" t="s">
        <v>1236</v>
      </c>
      <c r="I404">
        <v>20975</v>
      </c>
      <c r="J404" t="s">
        <v>1265</v>
      </c>
      <c r="L404">
        <v>20995</v>
      </c>
      <c r="M404" s="1">
        <v>45686</v>
      </c>
      <c r="N404" t="s">
        <v>36</v>
      </c>
      <c r="O404" t="s">
        <v>306</v>
      </c>
      <c r="P404" t="s">
        <v>1111</v>
      </c>
      <c r="Q404" t="s">
        <v>33</v>
      </c>
      <c r="R404" t="s">
        <v>241</v>
      </c>
      <c r="S404" s="1">
        <v>45686</v>
      </c>
      <c r="T404" t="s">
        <v>24</v>
      </c>
      <c r="U404" s="1">
        <v>45686</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0</v>
      </c>
      <c r="BF404">
        <v>0</v>
      </c>
      <c r="BG404">
        <v>0</v>
      </c>
      <c r="BH404">
        <v>0</v>
      </c>
      <c r="BI404">
        <v>0</v>
      </c>
      <c r="BJ404">
        <v>0</v>
      </c>
      <c r="BK404">
        <v>1</v>
      </c>
      <c r="BL404" t="s">
        <v>1238</v>
      </c>
      <c r="BM404" t="s">
        <v>252</v>
      </c>
      <c r="BN404">
        <v>0</v>
      </c>
      <c r="BO404" t="s">
        <v>1246</v>
      </c>
      <c r="BQ404" t="s">
        <v>284</v>
      </c>
      <c r="BR404" t="s">
        <v>236</v>
      </c>
      <c r="BS404">
        <v>28713</v>
      </c>
      <c r="BT404">
        <v>0</v>
      </c>
      <c r="BU404">
        <v>0</v>
      </c>
      <c r="BV404">
        <v>0</v>
      </c>
      <c r="BW404">
        <v>0</v>
      </c>
      <c r="BX404">
        <v>0</v>
      </c>
      <c r="BY404">
        <v>0</v>
      </c>
      <c r="BZ404">
        <v>0</v>
      </c>
      <c r="CA404">
        <v>0</v>
      </c>
      <c r="CB404">
        <v>0</v>
      </c>
      <c r="CC404">
        <v>0</v>
      </c>
      <c r="CD404">
        <v>0</v>
      </c>
      <c r="CE404">
        <v>0</v>
      </c>
      <c r="CF404">
        <v>0</v>
      </c>
      <c r="CI404">
        <v>24</v>
      </c>
      <c r="CJ404">
        <v>24</v>
      </c>
      <c r="CK404">
        <v>24</v>
      </c>
      <c r="CL404" s="1">
        <v>45821</v>
      </c>
      <c r="CM404" t="s">
        <v>1240</v>
      </c>
      <c r="CO404" t="s">
        <v>34</v>
      </c>
      <c r="CP404" t="s">
        <v>1241</v>
      </c>
      <c r="CQ404">
        <v>2</v>
      </c>
    </row>
    <row r="405" spans="1:95" hidden="1" x14ac:dyDescent="0.35">
      <c r="A405" t="str">
        <f>_xlfn.XLOOKUP(Table1[[#This Row],[HMIS Project ID]],'Quick HIC'!G:G,'Quick HIC'!D:D,"",0)</f>
        <v>Transylvania</v>
      </c>
      <c r="B405">
        <v>385</v>
      </c>
      <c r="C405" t="s">
        <v>236</v>
      </c>
      <c r="D405" t="s">
        <v>41</v>
      </c>
      <c r="E405" t="s">
        <v>333</v>
      </c>
      <c r="F405" t="s">
        <v>238</v>
      </c>
      <c r="G405">
        <v>2025</v>
      </c>
      <c r="H405" t="s">
        <v>1236</v>
      </c>
      <c r="I405">
        <v>20975</v>
      </c>
      <c r="J405" t="s">
        <v>1266</v>
      </c>
      <c r="L405">
        <v>20996</v>
      </c>
      <c r="M405" s="1">
        <v>45686</v>
      </c>
      <c r="N405" t="s">
        <v>36</v>
      </c>
      <c r="O405" t="s">
        <v>306</v>
      </c>
      <c r="P405" t="s">
        <v>633</v>
      </c>
      <c r="Q405" t="s">
        <v>33</v>
      </c>
      <c r="R405" t="s">
        <v>241</v>
      </c>
      <c r="S405" s="1">
        <v>45686</v>
      </c>
      <c r="T405" t="s">
        <v>24</v>
      </c>
      <c r="U405" s="1">
        <v>45686</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c r="BJ405">
        <v>0</v>
      </c>
      <c r="BK405">
        <v>1</v>
      </c>
      <c r="BL405" t="s">
        <v>1238</v>
      </c>
      <c r="BM405" t="s">
        <v>252</v>
      </c>
      <c r="BN405">
        <v>0</v>
      </c>
      <c r="BO405" t="s">
        <v>1246</v>
      </c>
      <c r="BQ405" t="s">
        <v>284</v>
      </c>
      <c r="BR405" t="s">
        <v>236</v>
      </c>
      <c r="BS405">
        <v>28712</v>
      </c>
      <c r="BT405">
        <v>0</v>
      </c>
      <c r="BU405">
        <v>0</v>
      </c>
      <c r="BV405">
        <v>0</v>
      </c>
      <c r="BW405">
        <v>0</v>
      </c>
      <c r="BX405">
        <v>0</v>
      </c>
      <c r="BY405">
        <v>0</v>
      </c>
      <c r="BZ405">
        <v>0</v>
      </c>
      <c r="CA405">
        <v>0</v>
      </c>
      <c r="CB405">
        <v>0</v>
      </c>
      <c r="CC405">
        <v>0</v>
      </c>
      <c r="CD405">
        <v>0</v>
      </c>
      <c r="CE405">
        <v>0</v>
      </c>
      <c r="CF405">
        <v>0</v>
      </c>
      <c r="CI405">
        <v>43</v>
      </c>
      <c r="CJ405">
        <v>43</v>
      </c>
      <c r="CK405">
        <v>43</v>
      </c>
      <c r="CL405" s="1">
        <v>45821</v>
      </c>
      <c r="CM405" t="s">
        <v>1240</v>
      </c>
      <c r="CO405" t="s">
        <v>34</v>
      </c>
      <c r="CP405" t="s">
        <v>1241</v>
      </c>
      <c r="CQ405">
        <v>2</v>
      </c>
    </row>
    <row r="406" spans="1:95" hidden="1" x14ac:dyDescent="0.35">
      <c r="A406" t="str">
        <f>_xlfn.XLOOKUP(Table1[[#This Row],[HMIS Project ID]],'Quick HIC'!G:G,'Quick HIC'!D:D,"",0)</f>
        <v>Union</v>
      </c>
      <c r="B406">
        <v>386</v>
      </c>
      <c r="C406" t="s">
        <v>236</v>
      </c>
      <c r="D406" t="s">
        <v>41</v>
      </c>
      <c r="E406" t="s">
        <v>333</v>
      </c>
      <c r="F406" t="s">
        <v>238</v>
      </c>
      <c r="G406">
        <v>2025</v>
      </c>
      <c r="H406" t="s">
        <v>1236</v>
      </c>
      <c r="I406">
        <v>20975</v>
      </c>
      <c r="J406" t="s">
        <v>1267</v>
      </c>
      <c r="L406">
        <v>20997</v>
      </c>
      <c r="M406" s="1">
        <v>45686</v>
      </c>
      <c r="N406" t="s">
        <v>36</v>
      </c>
      <c r="O406" t="s">
        <v>306</v>
      </c>
      <c r="P406" t="s">
        <v>370</v>
      </c>
      <c r="Q406" t="s">
        <v>33</v>
      </c>
      <c r="R406" t="s">
        <v>241</v>
      </c>
      <c r="S406" s="1">
        <v>45686</v>
      </c>
      <c r="T406" t="s">
        <v>24</v>
      </c>
      <c r="U406" s="1">
        <v>45686</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1</v>
      </c>
      <c r="BL406" t="s">
        <v>1238</v>
      </c>
      <c r="BM406" t="s">
        <v>252</v>
      </c>
      <c r="BN406">
        <v>0</v>
      </c>
      <c r="BO406" t="s">
        <v>1246</v>
      </c>
      <c r="BQ406" t="s">
        <v>284</v>
      </c>
      <c r="BR406" t="s">
        <v>236</v>
      </c>
      <c r="BS406">
        <v>28079</v>
      </c>
      <c r="BT406">
        <v>0</v>
      </c>
      <c r="BU406">
        <v>0</v>
      </c>
      <c r="BV406">
        <v>0</v>
      </c>
      <c r="BW406">
        <v>0</v>
      </c>
      <c r="BX406">
        <v>0</v>
      </c>
      <c r="BY406">
        <v>0</v>
      </c>
      <c r="BZ406">
        <v>0</v>
      </c>
      <c r="CA406">
        <v>0</v>
      </c>
      <c r="CB406">
        <v>0</v>
      </c>
      <c r="CC406">
        <v>0</v>
      </c>
      <c r="CD406">
        <v>0</v>
      </c>
      <c r="CE406">
        <v>0</v>
      </c>
      <c r="CF406">
        <v>0</v>
      </c>
      <c r="CI406">
        <v>17</v>
      </c>
      <c r="CJ406">
        <v>17</v>
      </c>
      <c r="CK406">
        <v>17</v>
      </c>
      <c r="CL406" s="1">
        <v>45821</v>
      </c>
      <c r="CM406" t="s">
        <v>1240</v>
      </c>
      <c r="CO406" t="s">
        <v>34</v>
      </c>
      <c r="CP406" t="s">
        <v>1241</v>
      </c>
      <c r="CQ406">
        <v>2</v>
      </c>
    </row>
    <row r="407" spans="1:95" hidden="1" x14ac:dyDescent="0.35">
      <c r="A407" t="str">
        <f>_xlfn.XLOOKUP(Table1[[#This Row],[HMIS Project ID]],'Quick HIC'!G:G,'Quick HIC'!D:D,"",0)</f>
        <v>Yadkin</v>
      </c>
      <c r="B407">
        <v>387</v>
      </c>
      <c r="C407" t="s">
        <v>236</v>
      </c>
      <c r="D407" t="s">
        <v>41</v>
      </c>
      <c r="E407" t="s">
        <v>333</v>
      </c>
      <c r="F407" t="s">
        <v>238</v>
      </c>
      <c r="G407">
        <v>2025</v>
      </c>
      <c r="H407" t="s">
        <v>1236</v>
      </c>
      <c r="I407">
        <v>20975</v>
      </c>
      <c r="J407" t="s">
        <v>1268</v>
      </c>
      <c r="L407">
        <v>20998</v>
      </c>
      <c r="M407" s="1">
        <v>45686</v>
      </c>
      <c r="N407" t="s">
        <v>36</v>
      </c>
      <c r="O407" t="s">
        <v>306</v>
      </c>
      <c r="P407" t="s">
        <v>937</v>
      </c>
      <c r="Q407" t="s">
        <v>33</v>
      </c>
      <c r="R407" t="s">
        <v>241</v>
      </c>
      <c r="S407" s="1">
        <v>45686</v>
      </c>
      <c r="T407" t="s">
        <v>24</v>
      </c>
      <c r="U407" s="1">
        <v>45686</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1</v>
      </c>
      <c r="BL407" t="s">
        <v>1238</v>
      </c>
      <c r="BM407" t="s">
        <v>252</v>
      </c>
      <c r="BN407">
        <v>0</v>
      </c>
      <c r="BO407" t="s">
        <v>1246</v>
      </c>
      <c r="BQ407" t="s">
        <v>284</v>
      </c>
      <c r="BR407" t="s">
        <v>236</v>
      </c>
      <c r="BS407">
        <v>27055</v>
      </c>
      <c r="BT407">
        <v>0</v>
      </c>
      <c r="BU407">
        <v>0</v>
      </c>
      <c r="BV407">
        <v>0</v>
      </c>
      <c r="BW407">
        <v>0</v>
      </c>
      <c r="BX407">
        <v>0</v>
      </c>
      <c r="BY407">
        <v>0</v>
      </c>
      <c r="BZ407">
        <v>0</v>
      </c>
      <c r="CA407">
        <v>0</v>
      </c>
      <c r="CB407">
        <v>0</v>
      </c>
      <c r="CC407">
        <v>0</v>
      </c>
      <c r="CD407">
        <v>0</v>
      </c>
      <c r="CE407">
        <v>0</v>
      </c>
      <c r="CF407">
        <v>0</v>
      </c>
      <c r="CI407">
        <v>1</v>
      </c>
      <c r="CJ407">
        <v>1</v>
      </c>
      <c r="CK407">
        <v>1</v>
      </c>
      <c r="CL407" s="1">
        <v>45821</v>
      </c>
      <c r="CM407" t="s">
        <v>1240</v>
      </c>
      <c r="CO407" t="s">
        <v>34</v>
      </c>
      <c r="CP407" t="s">
        <v>1241</v>
      </c>
      <c r="CQ407">
        <v>2</v>
      </c>
    </row>
    <row r="408" spans="1:95" hidden="1" x14ac:dyDescent="0.35">
      <c r="A408" t="str">
        <f>_xlfn.XLOOKUP(Table1[[#This Row],[HMIS Project ID]],'Quick HIC'!G:G,'Quick HIC'!D:D,"",0)</f>
        <v>Beaufort</v>
      </c>
      <c r="B408">
        <v>388</v>
      </c>
      <c r="C408" t="s">
        <v>236</v>
      </c>
      <c r="D408" t="s">
        <v>41</v>
      </c>
      <c r="E408" t="s">
        <v>333</v>
      </c>
      <c r="F408" t="s">
        <v>238</v>
      </c>
      <c r="G408">
        <v>2025</v>
      </c>
      <c r="H408" t="s">
        <v>465</v>
      </c>
      <c r="I408">
        <v>4442</v>
      </c>
      <c r="J408" t="s">
        <v>1269</v>
      </c>
      <c r="L408">
        <v>20999</v>
      </c>
      <c r="M408" s="1">
        <v>45686</v>
      </c>
      <c r="N408" t="s">
        <v>36</v>
      </c>
      <c r="O408" t="s">
        <v>306</v>
      </c>
      <c r="P408" t="s">
        <v>467</v>
      </c>
      <c r="Q408" t="s">
        <v>33</v>
      </c>
      <c r="R408" t="s">
        <v>241</v>
      </c>
      <c r="S408" s="1">
        <v>45686</v>
      </c>
      <c r="T408" t="s">
        <v>24</v>
      </c>
      <c r="U408" s="1">
        <v>45686</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0</v>
      </c>
      <c r="BH408">
        <v>0</v>
      </c>
      <c r="BI408">
        <v>0</v>
      </c>
      <c r="BJ408">
        <v>0</v>
      </c>
      <c r="BK408">
        <v>1</v>
      </c>
      <c r="BL408" t="s">
        <v>1270</v>
      </c>
      <c r="BM408" t="s">
        <v>252</v>
      </c>
      <c r="BN408">
        <v>0</v>
      </c>
      <c r="BO408" t="s">
        <v>468</v>
      </c>
      <c r="BQ408" t="s">
        <v>401</v>
      </c>
      <c r="BR408" t="s">
        <v>236</v>
      </c>
      <c r="BS408">
        <v>28602</v>
      </c>
      <c r="BT408">
        <v>0</v>
      </c>
      <c r="BU408">
        <v>0</v>
      </c>
      <c r="BV408">
        <v>0</v>
      </c>
      <c r="BW408">
        <v>0</v>
      </c>
      <c r="BX408">
        <v>0</v>
      </c>
      <c r="BY408">
        <v>0</v>
      </c>
      <c r="BZ408">
        <v>0</v>
      </c>
      <c r="CA408">
        <v>0</v>
      </c>
      <c r="CB408">
        <v>0</v>
      </c>
      <c r="CC408">
        <v>0</v>
      </c>
      <c r="CD408">
        <v>0</v>
      </c>
      <c r="CE408">
        <v>0</v>
      </c>
      <c r="CF408">
        <v>0</v>
      </c>
      <c r="CI408">
        <v>4</v>
      </c>
      <c r="CJ408">
        <v>4</v>
      </c>
      <c r="CK408">
        <v>4</v>
      </c>
      <c r="CL408" s="1">
        <v>45821</v>
      </c>
      <c r="CO408" t="s">
        <v>33</v>
      </c>
      <c r="CQ408">
        <v>2</v>
      </c>
    </row>
    <row r="409" spans="1:95" hidden="1" x14ac:dyDescent="0.35">
      <c r="A409" t="str">
        <f>_xlfn.XLOOKUP(Table1[[#This Row],[HMIS Project ID]],'Quick HIC'!G:G,'Quick HIC'!D:D,"",0)</f>
        <v>Orange</v>
      </c>
      <c r="B409">
        <v>1</v>
      </c>
      <c r="C409" t="s">
        <v>236</v>
      </c>
      <c r="D409" t="s">
        <v>52</v>
      </c>
      <c r="E409" t="s">
        <v>1271</v>
      </c>
      <c r="F409" t="s">
        <v>238</v>
      </c>
      <c r="G409">
        <v>2025</v>
      </c>
      <c r="H409" t="s">
        <v>1272</v>
      </c>
      <c r="I409">
        <v>229</v>
      </c>
      <c r="J409" t="s">
        <v>1273</v>
      </c>
      <c r="L409">
        <v>231</v>
      </c>
      <c r="M409" s="1">
        <v>45684</v>
      </c>
      <c r="N409" t="s">
        <v>36</v>
      </c>
      <c r="O409" t="s">
        <v>258</v>
      </c>
      <c r="P409" t="s">
        <v>1274</v>
      </c>
      <c r="Q409" t="s">
        <v>34</v>
      </c>
      <c r="R409" t="s">
        <v>241</v>
      </c>
      <c r="S409" s="1">
        <v>45387</v>
      </c>
      <c r="T409" t="s">
        <v>24</v>
      </c>
      <c r="U409" s="1">
        <v>35916</v>
      </c>
      <c r="W409">
        <v>1</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0</v>
      </c>
      <c r="BD409">
        <v>0</v>
      </c>
      <c r="BE409">
        <v>0</v>
      </c>
      <c r="BF409">
        <v>0</v>
      </c>
      <c r="BG409">
        <v>0</v>
      </c>
      <c r="BH409">
        <v>0</v>
      </c>
      <c r="BI409">
        <v>0</v>
      </c>
      <c r="BJ409">
        <v>0</v>
      </c>
      <c r="BK409">
        <v>0</v>
      </c>
      <c r="BM409" t="s">
        <v>249</v>
      </c>
      <c r="BN409">
        <v>0</v>
      </c>
      <c r="BO409" t="s">
        <v>1275</v>
      </c>
      <c r="BQ409" t="s">
        <v>1276</v>
      </c>
      <c r="BR409" t="s">
        <v>236</v>
      </c>
      <c r="BS409">
        <v>27516</v>
      </c>
      <c r="BT409">
        <v>0</v>
      </c>
      <c r="BU409">
        <v>0</v>
      </c>
      <c r="BV409">
        <v>0</v>
      </c>
      <c r="BW409">
        <v>0</v>
      </c>
      <c r="BX409">
        <v>0</v>
      </c>
      <c r="BY409">
        <v>14</v>
      </c>
      <c r="BZ409">
        <v>0</v>
      </c>
      <c r="CA409">
        <v>0</v>
      </c>
      <c r="CB409">
        <v>0</v>
      </c>
      <c r="CC409">
        <v>0</v>
      </c>
      <c r="CD409">
        <v>0</v>
      </c>
      <c r="CE409">
        <v>14</v>
      </c>
      <c r="CF409">
        <v>0</v>
      </c>
      <c r="CI409">
        <v>0</v>
      </c>
      <c r="CJ409">
        <v>12</v>
      </c>
      <c r="CK409">
        <v>14</v>
      </c>
      <c r="CL409" s="1">
        <v>45814</v>
      </c>
      <c r="CM409" t="s">
        <v>1277</v>
      </c>
      <c r="CO409" t="s">
        <v>33</v>
      </c>
      <c r="CQ409">
        <v>2</v>
      </c>
    </row>
    <row r="410" spans="1:95" hidden="1" x14ac:dyDescent="0.35">
      <c r="A410" t="str">
        <f>_xlfn.XLOOKUP(Table1[[#This Row],[HMIS Project ID]],'Quick HIC'!G:G,'Quick HIC'!D:D,"",0)</f>
        <v>Orange</v>
      </c>
      <c r="B410">
        <v>2</v>
      </c>
      <c r="C410" t="s">
        <v>236</v>
      </c>
      <c r="D410" t="s">
        <v>52</v>
      </c>
      <c r="E410" t="s">
        <v>1271</v>
      </c>
      <c r="F410" t="s">
        <v>238</v>
      </c>
      <c r="G410">
        <v>2025</v>
      </c>
      <c r="H410" t="s">
        <v>1278</v>
      </c>
      <c r="I410">
        <v>7489</v>
      </c>
      <c r="J410" t="s">
        <v>1279</v>
      </c>
      <c r="L410">
        <v>5461</v>
      </c>
      <c r="M410" s="1">
        <v>45684</v>
      </c>
      <c r="N410" t="s">
        <v>39</v>
      </c>
      <c r="P410" t="s">
        <v>1280</v>
      </c>
      <c r="Q410" t="s">
        <v>34</v>
      </c>
      <c r="R410" t="s">
        <v>241</v>
      </c>
      <c r="S410" s="1">
        <v>45315</v>
      </c>
      <c r="T410" t="s">
        <v>24</v>
      </c>
      <c r="U410" s="1">
        <v>40179</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1</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0</v>
      </c>
      <c r="BI410">
        <v>0</v>
      </c>
      <c r="BJ410">
        <v>0</v>
      </c>
      <c r="BK410">
        <v>0</v>
      </c>
      <c r="BM410" t="s">
        <v>252</v>
      </c>
      <c r="BN410">
        <v>0</v>
      </c>
      <c r="BO410" t="s">
        <v>278</v>
      </c>
      <c r="BQ410" t="s">
        <v>25</v>
      </c>
      <c r="BR410" t="s">
        <v>236</v>
      </c>
      <c r="BS410">
        <v>27278</v>
      </c>
      <c r="BT410">
        <v>0</v>
      </c>
      <c r="BU410">
        <v>0</v>
      </c>
      <c r="BV410">
        <v>0</v>
      </c>
      <c r="BW410">
        <v>0</v>
      </c>
      <c r="BX410">
        <v>0</v>
      </c>
      <c r="BY410">
        <v>2</v>
      </c>
      <c r="BZ410">
        <v>2</v>
      </c>
      <c r="CA410">
        <v>0</v>
      </c>
      <c r="CB410">
        <v>0</v>
      </c>
      <c r="CC410">
        <v>0</v>
      </c>
      <c r="CD410">
        <v>0</v>
      </c>
      <c r="CE410">
        <v>2</v>
      </c>
      <c r="CF410">
        <v>0</v>
      </c>
      <c r="CI410">
        <v>0</v>
      </c>
      <c r="CJ410">
        <v>2</v>
      </c>
      <c r="CK410">
        <v>2</v>
      </c>
      <c r="CL410" s="1">
        <v>45814</v>
      </c>
      <c r="CM410" t="s">
        <v>1281</v>
      </c>
      <c r="CO410" t="s">
        <v>33</v>
      </c>
      <c r="CQ410">
        <v>2</v>
      </c>
    </row>
    <row r="411" spans="1:95" hidden="1" x14ac:dyDescent="0.35">
      <c r="A411" t="str">
        <f>_xlfn.XLOOKUP(Table1[[#This Row],[HMIS Project ID]],'Quick HIC'!G:G,'Quick HIC'!D:D,"",0)</f>
        <v>Orange</v>
      </c>
      <c r="B411">
        <v>3</v>
      </c>
      <c r="C411" t="s">
        <v>236</v>
      </c>
      <c r="D411" t="s">
        <v>52</v>
      </c>
      <c r="E411" t="s">
        <v>1271</v>
      </c>
      <c r="F411" t="s">
        <v>238</v>
      </c>
      <c r="G411">
        <v>2025</v>
      </c>
      <c r="H411" t="s">
        <v>1272</v>
      </c>
      <c r="I411">
        <v>229</v>
      </c>
      <c r="J411" t="s">
        <v>1282</v>
      </c>
      <c r="L411">
        <v>6660</v>
      </c>
      <c r="M411" s="1">
        <v>45684</v>
      </c>
      <c r="N411" t="s">
        <v>40</v>
      </c>
      <c r="P411" t="s">
        <v>1280</v>
      </c>
      <c r="Q411" t="s">
        <v>34</v>
      </c>
      <c r="R411" t="s">
        <v>241</v>
      </c>
      <c r="S411" s="1">
        <v>44378</v>
      </c>
      <c r="T411" t="s">
        <v>24</v>
      </c>
      <c r="U411" s="1">
        <v>42270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1</v>
      </c>
      <c r="BL411" t="s">
        <v>1283</v>
      </c>
      <c r="BM411" t="s">
        <v>249</v>
      </c>
      <c r="BN411">
        <v>0</v>
      </c>
      <c r="BO411" t="s">
        <v>1284</v>
      </c>
      <c r="BQ411" t="s">
        <v>1276</v>
      </c>
      <c r="BR411" t="s">
        <v>236</v>
      </c>
      <c r="BS411">
        <v>27514</v>
      </c>
      <c r="BT411">
        <v>0</v>
      </c>
      <c r="BU411">
        <v>0</v>
      </c>
      <c r="BV411">
        <v>0</v>
      </c>
      <c r="BW411">
        <v>0</v>
      </c>
      <c r="BX411">
        <v>0</v>
      </c>
      <c r="BY411">
        <v>52</v>
      </c>
      <c r="BZ411">
        <v>0</v>
      </c>
      <c r="CA411">
        <v>0</v>
      </c>
      <c r="CB411">
        <v>0</v>
      </c>
      <c r="CC411">
        <v>0</v>
      </c>
      <c r="CD411">
        <v>0</v>
      </c>
      <c r="CE411">
        <v>52</v>
      </c>
      <c r="CF411">
        <v>0</v>
      </c>
      <c r="CI411">
        <v>0</v>
      </c>
      <c r="CJ411">
        <v>47</v>
      </c>
      <c r="CK411">
        <v>52</v>
      </c>
      <c r="CL411" s="1">
        <v>45814</v>
      </c>
      <c r="CO411" t="s">
        <v>33</v>
      </c>
      <c r="CQ411">
        <v>2</v>
      </c>
    </row>
    <row r="412" spans="1:95" hidden="1" x14ac:dyDescent="0.35">
      <c r="A412" t="str">
        <f>_xlfn.XLOOKUP(Table1[[#This Row],[HMIS Project ID]],'Quick HIC'!G:G,'Quick HIC'!D:D,"",0)</f>
        <v>Orange</v>
      </c>
      <c r="B412">
        <v>4</v>
      </c>
      <c r="C412" t="s">
        <v>236</v>
      </c>
      <c r="D412" t="s">
        <v>52</v>
      </c>
      <c r="E412" t="s">
        <v>1271</v>
      </c>
      <c r="F412" t="s">
        <v>238</v>
      </c>
      <c r="G412">
        <v>2025</v>
      </c>
      <c r="H412" t="s">
        <v>1272</v>
      </c>
      <c r="I412">
        <v>229</v>
      </c>
      <c r="J412" t="s">
        <v>1285</v>
      </c>
      <c r="L412">
        <v>6954</v>
      </c>
      <c r="M412" s="1">
        <v>45684</v>
      </c>
      <c r="N412" t="s">
        <v>36</v>
      </c>
      <c r="O412" t="s">
        <v>258</v>
      </c>
      <c r="P412" t="s">
        <v>1280</v>
      </c>
      <c r="Q412" t="s">
        <v>34</v>
      </c>
      <c r="R412" t="s">
        <v>241</v>
      </c>
      <c r="S412" s="1">
        <v>45597</v>
      </c>
      <c r="T412" t="s">
        <v>24</v>
      </c>
      <c r="U412" s="1">
        <v>42278</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0</v>
      </c>
      <c r="BF412">
        <v>0</v>
      </c>
      <c r="BG412">
        <v>0</v>
      </c>
      <c r="BH412">
        <v>0</v>
      </c>
      <c r="BI412">
        <v>0</v>
      </c>
      <c r="BJ412">
        <v>0</v>
      </c>
      <c r="BK412">
        <v>1</v>
      </c>
      <c r="BM412" t="s">
        <v>249</v>
      </c>
      <c r="BN412">
        <v>0</v>
      </c>
      <c r="BO412" t="s">
        <v>1284</v>
      </c>
      <c r="BQ412" t="s">
        <v>1276</v>
      </c>
      <c r="BR412" t="s">
        <v>236</v>
      </c>
      <c r="BS412">
        <v>27514</v>
      </c>
      <c r="BT412">
        <v>0</v>
      </c>
      <c r="BU412">
        <v>0</v>
      </c>
      <c r="BV412">
        <v>0</v>
      </c>
      <c r="BW412">
        <v>0</v>
      </c>
      <c r="BX412">
        <v>0</v>
      </c>
      <c r="BY412">
        <v>0</v>
      </c>
      <c r="BZ412">
        <v>0</v>
      </c>
      <c r="CA412">
        <v>0</v>
      </c>
      <c r="CB412">
        <v>0</v>
      </c>
      <c r="CC412">
        <v>0</v>
      </c>
      <c r="CD412">
        <v>0</v>
      </c>
      <c r="CE412">
        <v>0</v>
      </c>
      <c r="CF412">
        <v>17</v>
      </c>
      <c r="CG412" s="1">
        <v>45597</v>
      </c>
      <c r="CH412" s="1">
        <v>45747</v>
      </c>
      <c r="CI412">
        <v>0</v>
      </c>
      <c r="CJ412">
        <v>15</v>
      </c>
      <c r="CK412">
        <v>17</v>
      </c>
      <c r="CL412" s="1">
        <v>45814</v>
      </c>
      <c r="CM412" t="s">
        <v>1286</v>
      </c>
      <c r="CO412" t="s">
        <v>33</v>
      </c>
      <c r="CQ412">
        <v>2</v>
      </c>
    </row>
    <row r="413" spans="1:95" hidden="1" x14ac:dyDescent="0.35">
      <c r="A413" t="str">
        <f>_xlfn.XLOOKUP(Table1[[#This Row],[HMIS Project ID]],'Quick HIC'!G:G,'Quick HIC'!D:D,"",0)</f>
        <v>Orange</v>
      </c>
      <c r="B413">
        <v>5</v>
      </c>
      <c r="C413" t="s">
        <v>236</v>
      </c>
      <c r="D413" t="s">
        <v>52</v>
      </c>
      <c r="E413" t="s">
        <v>1271</v>
      </c>
      <c r="F413" t="s">
        <v>238</v>
      </c>
      <c r="G413">
        <v>2025</v>
      </c>
      <c r="H413" t="s">
        <v>1272</v>
      </c>
      <c r="I413">
        <v>229</v>
      </c>
      <c r="J413" t="s">
        <v>1287</v>
      </c>
      <c r="L413">
        <v>7084</v>
      </c>
      <c r="M413" s="1">
        <v>45684</v>
      </c>
      <c r="N413" t="s">
        <v>36</v>
      </c>
      <c r="O413" t="s">
        <v>258</v>
      </c>
      <c r="P413" t="s">
        <v>1280</v>
      </c>
      <c r="Q413" t="s">
        <v>34</v>
      </c>
      <c r="R413" t="s">
        <v>241</v>
      </c>
      <c r="S413" s="1">
        <v>45315</v>
      </c>
      <c r="T413" t="s">
        <v>24</v>
      </c>
      <c r="U413" s="1">
        <v>42644</v>
      </c>
      <c r="W413">
        <v>1</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M413" t="s">
        <v>249</v>
      </c>
      <c r="BN413">
        <v>0</v>
      </c>
      <c r="BO413" t="s">
        <v>1275</v>
      </c>
      <c r="BQ413" t="s">
        <v>1276</v>
      </c>
      <c r="BR413" t="s">
        <v>236</v>
      </c>
      <c r="BS413">
        <v>27516</v>
      </c>
      <c r="BT413">
        <v>28</v>
      </c>
      <c r="BU413">
        <v>8</v>
      </c>
      <c r="BV413">
        <v>0</v>
      </c>
      <c r="BW413">
        <v>0</v>
      </c>
      <c r="BX413">
        <v>0</v>
      </c>
      <c r="BY413">
        <v>4</v>
      </c>
      <c r="BZ413">
        <v>0</v>
      </c>
      <c r="CA413">
        <v>0</v>
      </c>
      <c r="CB413">
        <v>0</v>
      </c>
      <c r="CC413">
        <v>0</v>
      </c>
      <c r="CD413">
        <v>0</v>
      </c>
      <c r="CE413">
        <v>32</v>
      </c>
      <c r="CF413">
        <v>0</v>
      </c>
      <c r="CI413">
        <v>0</v>
      </c>
      <c r="CJ413">
        <v>12</v>
      </c>
      <c r="CK413">
        <v>32</v>
      </c>
      <c r="CL413" s="1">
        <v>45814</v>
      </c>
      <c r="CM413" t="s">
        <v>1288</v>
      </c>
      <c r="CO413" t="s">
        <v>33</v>
      </c>
      <c r="CQ413">
        <v>2</v>
      </c>
    </row>
    <row r="414" spans="1:95" hidden="1" x14ac:dyDescent="0.35">
      <c r="A414" t="str">
        <f>_xlfn.XLOOKUP(Table1[[#This Row],[HMIS Project ID]],'Quick HIC'!G:G,'Quick HIC'!D:D,"",0)</f>
        <v>Orange</v>
      </c>
      <c r="B414">
        <v>6</v>
      </c>
      <c r="C414" t="s">
        <v>236</v>
      </c>
      <c r="D414" t="s">
        <v>52</v>
      </c>
      <c r="E414" t="s">
        <v>1271</v>
      </c>
      <c r="F414" t="s">
        <v>238</v>
      </c>
      <c r="G414">
        <v>2025</v>
      </c>
      <c r="H414" t="s">
        <v>1272</v>
      </c>
      <c r="I414">
        <v>229</v>
      </c>
      <c r="J414" t="s">
        <v>1289</v>
      </c>
      <c r="L414">
        <v>7251</v>
      </c>
      <c r="M414" s="1">
        <v>45684</v>
      </c>
      <c r="N414" t="s">
        <v>38</v>
      </c>
      <c r="P414" t="s">
        <v>1280</v>
      </c>
      <c r="Q414" t="s">
        <v>34</v>
      </c>
      <c r="R414" t="s">
        <v>241</v>
      </c>
      <c r="S414" s="1">
        <v>44951</v>
      </c>
      <c r="T414" t="s">
        <v>24</v>
      </c>
      <c r="U414" s="1">
        <v>42675</v>
      </c>
      <c r="W414">
        <v>0</v>
      </c>
      <c r="X414">
        <v>0</v>
      </c>
      <c r="Y414">
        <v>0</v>
      </c>
      <c r="Z414">
        <v>0</v>
      </c>
      <c r="AA414">
        <v>0</v>
      </c>
      <c r="AB414">
        <v>0</v>
      </c>
      <c r="AC414">
        <v>1</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M414" t="s">
        <v>252</v>
      </c>
      <c r="BN414">
        <v>0</v>
      </c>
      <c r="BO414" t="s">
        <v>1290</v>
      </c>
      <c r="BQ414" t="s">
        <v>1291</v>
      </c>
      <c r="BR414" t="s">
        <v>236</v>
      </c>
      <c r="BS414">
        <v>27510</v>
      </c>
      <c r="BT414">
        <v>11</v>
      </c>
      <c r="BU414">
        <v>3</v>
      </c>
      <c r="BV414">
        <v>0</v>
      </c>
      <c r="BW414">
        <v>0</v>
      </c>
      <c r="BX414">
        <v>11</v>
      </c>
      <c r="BY414">
        <v>18</v>
      </c>
      <c r="BZ414">
        <v>0</v>
      </c>
      <c r="CA414">
        <v>0</v>
      </c>
      <c r="CB414">
        <v>18</v>
      </c>
      <c r="CC414">
        <v>0</v>
      </c>
      <c r="CD414">
        <v>0</v>
      </c>
      <c r="CE414">
        <v>29</v>
      </c>
      <c r="CF414">
        <v>0</v>
      </c>
      <c r="CI414">
        <v>0</v>
      </c>
      <c r="CJ414">
        <v>29</v>
      </c>
      <c r="CK414">
        <v>29</v>
      </c>
      <c r="CL414" s="1">
        <v>45814</v>
      </c>
      <c r="CM414" t="s">
        <v>1292</v>
      </c>
      <c r="CO414" t="s">
        <v>33</v>
      </c>
      <c r="CQ414">
        <v>2</v>
      </c>
    </row>
    <row r="415" spans="1:95" hidden="1" x14ac:dyDescent="0.35">
      <c r="A415" t="str">
        <f>_xlfn.XLOOKUP(Table1[[#This Row],[HMIS Project ID]],'Quick HIC'!G:G,'Quick HIC'!D:D,"",0)</f>
        <v>Orange</v>
      </c>
      <c r="B415">
        <v>7</v>
      </c>
      <c r="C415" t="s">
        <v>236</v>
      </c>
      <c r="D415" t="s">
        <v>52</v>
      </c>
      <c r="E415" t="s">
        <v>1271</v>
      </c>
      <c r="F415" t="s">
        <v>238</v>
      </c>
      <c r="G415">
        <v>2025</v>
      </c>
      <c r="H415" t="s">
        <v>1272</v>
      </c>
      <c r="I415">
        <v>229</v>
      </c>
      <c r="J415" t="s">
        <v>1293</v>
      </c>
      <c r="L415">
        <v>7254</v>
      </c>
      <c r="M415" s="1">
        <v>45684</v>
      </c>
      <c r="N415" t="s">
        <v>36</v>
      </c>
      <c r="O415" t="s">
        <v>258</v>
      </c>
      <c r="P415" t="s">
        <v>1280</v>
      </c>
      <c r="Q415" t="s">
        <v>34</v>
      </c>
      <c r="R415" t="s">
        <v>241</v>
      </c>
      <c r="S415" s="1">
        <v>45597</v>
      </c>
      <c r="T415" t="s">
        <v>24</v>
      </c>
      <c r="U415" s="1">
        <v>43027</v>
      </c>
      <c r="W415">
        <v>1</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0</v>
      </c>
      <c r="BC415">
        <v>0</v>
      </c>
      <c r="BD415">
        <v>0</v>
      </c>
      <c r="BE415">
        <v>0</v>
      </c>
      <c r="BF415">
        <v>0</v>
      </c>
      <c r="BG415">
        <v>0</v>
      </c>
      <c r="BH415">
        <v>0</v>
      </c>
      <c r="BI415">
        <v>0</v>
      </c>
      <c r="BJ415">
        <v>0</v>
      </c>
      <c r="BK415">
        <v>0</v>
      </c>
      <c r="BM415" t="s">
        <v>249</v>
      </c>
      <c r="BN415">
        <v>0</v>
      </c>
      <c r="BO415" t="s">
        <v>1275</v>
      </c>
      <c r="BQ415" t="s">
        <v>1276</v>
      </c>
      <c r="BR415" t="s">
        <v>236</v>
      </c>
      <c r="BS415">
        <v>27516</v>
      </c>
      <c r="BT415">
        <v>0</v>
      </c>
      <c r="BU415">
        <v>0</v>
      </c>
      <c r="BV415">
        <v>0</v>
      </c>
      <c r="BW415">
        <v>0</v>
      </c>
      <c r="BX415">
        <v>0</v>
      </c>
      <c r="BY415">
        <v>0</v>
      </c>
      <c r="BZ415">
        <v>0</v>
      </c>
      <c r="CA415">
        <v>0</v>
      </c>
      <c r="CB415">
        <v>0</v>
      </c>
      <c r="CC415">
        <v>0</v>
      </c>
      <c r="CD415">
        <v>0</v>
      </c>
      <c r="CE415">
        <v>0</v>
      </c>
      <c r="CF415">
        <v>3</v>
      </c>
      <c r="CG415" s="1">
        <v>45597</v>
      </c>
      <c r="CH415" s="1">
        <v>45747</v>
      </c>
      <c r="CI415">
        <v>0</v>
      </c>
      <c r="CJ415">
        <v>3</v>
      </c>
      <c r="CK415">
        <v>3</v>
      </c>
      <c r="CL415" s="1">
        <v>45814</v>
      </c>
      <c r="CM415" t="s">
        <v>1294</v>
      </c>
      <c r="CO415" t="s">
        <v>33</v>
      </c>
      <c r="CQ415">
        <v>2</v>
      </c>
    </row>
    <row r="416" spans="1:95" hidden="1" x14ac:dyDescent="0.35">
      <c r="A416" t="str">
        <f>_xlfn.XLOOKUP(Table1[[#This Row],[HMIS Project ID]],'Quick HIC'!G:G,'Quick HIC'!D:D,"",0)</f>
        <v>Orange</v>
      </c>
      <c r="B416">
        <v>8</v>
      </c>
      <c r="C416" t="s">
        <v>236</v>
      </c>
      <c r="D416" t="s">
        <v>52</v>
      </c>
      <c r="E416" t="s">
        <v>1271</v>
      </c>
      <c r="F416" t="s">
        <v>238</v>
      </c>
      <c r="G416">
        <v>2025</v>
      </c>
      <c r="H416" t="s">
        <v>1295</v>
      </c>
      <c r="I416">
        <v>20228</v>
      </c>
      <c r="J416" t="s">
        <v>1296</v>
      </c>
      <c r="L416">
        <v>20367</v>
      </c>
      <c r="M416" s="1">
        <v>45684</v>
      </c>
      <c r="N416" t="s">
        <v>39</v>
      </c>
      <c r="P416" t="s">
        <v>1280</v>
      </c>
      <c r="Q416" t="s">
        <v>34</v>
      </c>
      <c r="R416" t="s">
        <v>241</v>
      </c>
      <c r="S416" s="1">
        <v>45684</v>
      </c>
      <c r="T416" t="s">
        <v>24</v>
      </c>
      <c r="U416" s="1">
        <v>44197</v>
      </c>
      <c r="W416">
        <v>0</v>
      </c>
      <c r="X416">
        <v>1</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M416" t="s">
        <v>252</v>
      </c>
      <c r="BN416">
        <v>0</v>
      </c>
      <c r="BO416" t="s">
        <v>1297</v>
      </c>
      <c r="BQ416" t="s">
        <v>1189</v>
      </c>
      <c r="BR416" t="s">
        <v>236</v>
      </c>
      <c r="BS416">
        <v>27514</v>
      </c>
      <c r="BT416">
        <v>4</v>
      </c>
      <c r="BU416">
        <v>1</v>
      </c>
      <c r="BV416">
        <v>0</v>
      </c>
      <c r="BW416">
        <v>0</v>
      </c>
      <c r="BX416">
        <v>0</v>
      </c>
      <c r="BY416">
        <v>3</v>
      </c>
      <c r="BZ416">
        <v>0</v>
      </c>
      <c r="CA416">
        <v>0</v>
      </c>
      <c r="CB416">
        <v>0</v>
      </c>
      <c r="CC416">
        <v>0</v>
      </c>
      <c r="CD416">
        <v>0</v>
      </c>
      <c r="CE416">
        <v>7</v>
      </c>
      <c r="CF416">
        <v>0</v>
      </c>
      <c r="CI416">
        <v>0</v>
      </c>
      <c r="CJ416">
        <v>7</v>
      </c>
      <c r="CK416">
        <v>7</v>
      </c>
      <c r="CL416" s="1">
        <v>45814</v>
      </c>
      <c r="CM416" t="s">
        <v>1298</v>
      </c>
      <c r="CO416" t="s">
        <v>33</v>
      </c>
      <c r="CQ416">
        <v>2</v>
      </c>
    </row>
    <row r="417" spans="1:95" hidden="1" x14ac:dyDescent="0.35">
      <c r="A417" t="str">
        <f>_xlfn.XLOOKUP(Table1[[#This Row],[HMIS Project ID]],'Quick HIC'!G:G,'Quick HIC'!D:D,"",0)</f>
        <v>Orange</v>
      </c>
      <c r="B417">
        <v>9</v>
      </c>
      <c r="C417" t="s">
        <v>236</v>
      </c>
      <c r="D417" t="s">
        <v>52</v>
      </c>
      <c r="E417" t="s">
        <v>1271</v>
      </c>
      <c r="F417" t="s">
        <v>238</v>
      </c>
      <c r="G417">
        <v>2025</v>
      </c>
      <c r="H417" t="s">
        <v>1299</v>
      </c>
      <c r="I417">
        <v>241</v>
      </c>
      <c r="J417" t="s">
        <v>1300</v>
      </c>
      <c r="L417">
        <v>20415</v>
      </c>
      <c r="M417" s="1">
        <v>45684</v>
      </c>
      <c r="N417" t="s">
        <v>37</v>
      </c>
      <c r="P417" t="s">
        <v>1280</v>
      </c>
      <c r="Q417" t="s">
        <v>33</v>
      </c>
      <c r="R417" t="s">
        <v>241</v>
      </c>
      <c r="S417" s="1">
        <v>45684</v>
      </c>
      <c r="T417" t="s">
        <v>24</v>
      </c>
      <c r="U417" s="1">
        <v>44409</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1</v>
      </c>
      <c r="BI417">
        <v>0</v>
      </c>
      <c r="BJ417">
        <v>0</v>
      </c>
      <c r="BK417">
        <v>0</v>
      </c>
      <c r="BM417" t="s">
        <v>252</v>
      </c>
      <c r="BN417">
        <v>0</v>
      </c>
      <c r="BO417" t="s">
        <v>1301</v>
      </c>
      <c r="BQ417" t="s">
        <v>1276</v>
      </c>
      <c r="BR417" t="s">
        <v>236</v>
      </c>
      <c r="BS417">
        <v>27517</v>
      </c>
      <c r="BT417">
        <v>0</v>
      </c>
      <c r="BU417">
        <v>0</v>
      </c>
      <c r="BV417">
        <v>0</v>
      </c>
      <c r="BW417">
        <v>0</v>
      </c>
      <c r="BX417">
        <v>0</v>
      </c>
      <c r="BY417">
        <v>16</v>
      </c>
      <c r="BZ417">
        <v>0</v>
      </c>
      <c r="CA417">
        <v>0</v>
      </c>
      <c r="CB417">
        <v>0</v>
      </c>
      <c r="CC417">
        <v>0</v>
      </c>
      <c r="CD417">
        <v>0</v>
      </c>
      <c r="CE417">
        <v>16</v>
      </c>
      <c r="CF417">
        <v>0</v>
      </c>
      <c r="CI417">
        <v>0</v>
      </c>
      <c r="CJ417">
        <v>15</v>
      </c>
      <c r="CK417">
        <v>16</v>
      </c>
      <c r="CL417" s="1">
        <v>45814</v>
      </c>
      <c r="CM417" t="s">
        <v>1302</v>
      </c>
      <c r="CO417" t="s">
        <v>33</v>
      </c>
      <c r="CQ417">
        <v>2</v>
      </c>
    </row>
    <row r="418" spans="1:95" hidden="1" x14ac:dyDescent="0.35">
      <c r="A418" t="str">
        <f>_xlfn.XLOOKUP(Table1[[#This Row],[HMIS Project ID]],'Quick HIC'!G:G,'Quick HIC'!D:D,"",0)</f>
        <v>Orange</v>
      </c>
      <c r="B418">
        <v>10</v>
      </c>
      <c r="C418" t="s">
        <v>236</v>
      </c>
      <c r="D418" t="s">
        <v>52</v>
      </c>
      <c r="E418" t="s">
        <v>1271</v>
      </c>
      <c r="F418" t="s">
        <v>238</v>
      </c>
      <c r="G418">
        <v>2025</v>
      </c>
      <c r="H418" t="s">
        <v>1299</v>
      </c>
      <c r="I418">
        <v>241</v>
      </c>
      <c r="J418" t="s">
        <v>1303</v>
      </c>
      <c r="L418">
        <v>20505</v>
      </c>
      <c r="M418" s="1">
        <v>45684</v>
      </c>
      <c r="N418" t="s">
        <v>37</v>
      </c>
      <c r="P418" t="s">
        <v>1280</v>
      </c>
      <c r="Q418" t="s">
        <v>33</v>
      </c>
      <c r="R418" t="s">
        <v>241</v>
      </c>
      <c r="S418" s="1">
        <v>45684</v>
      </c>
      <c r="T418" t="s">
        <v>24</v>
      </c>
      <c r="U418" s="1">
        <v>44587</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0</v>
      </c>
      <c r="BF418">
        <v>0</v>
      </c>
      <c r="BG418">
        <v>1</v>
      </c>
      <c r="BH418">
        <v>0</v>
      </c>
      <c r="BI418">
        <v>0</v>
      </c>
      <c r="BJ418">
        <v>0</v>
      </c>
      <c r="BK418">
        <v>0</v>
      </c>
      <c r="BM418" t="s">
        <v>252</v>
      </c>
      <c r="BN418">
        <v>0</v>
      </c>
      <c r="BQ418" t="s">
        <v>1276</v>
      </c>
      <c r="BR418" t="s">
        <v>236</v>
      </c>
      <c r="BS418">
        <v>27514</v>
      </c>
      <c r="BT418">
        <v>0</v>
      </c>
      <c r="BU418">
        <v>0</v>
      </c>
      <c r="BV418">
        <v>0</v>
      </c>
      <c r="BW418">
        <v>0</v>
      </c>
      <c r="BX418">
        <v>0</v>
      </c>
      <c r="BY418">
        <v>404</v>
      </c>
      <c r="BZ418">
        <v>0</v>
      </c>
      <c r="CA418">
        <v>0</v>
      </c>
      <c r="CB418">
        <v>0</v>
      </c>
      <c r="CC418">
        <v>0</v>
      </c>
      <c r="CD418">
        <v>0</v>
      </c>
      <c r="CE418">
        <v>404</v>
      </c>
      <c r="CF418">
        <v>0</v>
      </c>
      <c r="CI418">
        <v>0</v>
      </c>
      <c r="CJ418">
        <v>310</v>
      </c>
      <c r="CK418">
        <v>404</v>
      </c>
      <c r="CL418" s="1">
        <v>45814</v>
      </c>
      <c r="CM418" t="s">
        <v>1304</v>
      </c>
      <c r="CO418" t="s">
        <v>33</v>
      </c>
      <c r="CQ418">
        <v>2</v>
      </c>
    </row>
    <row r="419" spans="1:95" hidden="1" x14ac:dyDescent="0.35">
      <c r="A419" t="str">
        <f>_xlfn.XLOOKUP(Table1[[#This Row],[HMIS Project ID]],'Quick HIC'!G:G,'Quick HIC'!D:D,"",0)</f>
        <v>Orange</v>
      </c>
      <c r="B419">
        <v>11</v>
      </c>
      <c r="C419" t="s">
        <v>236</v>
      </c>
      <c r="D419" t="s">
        <v>52</v>
      </c>
      <c r="E419" t="s">
        <v>1271</v>
      </c>
      <c r="F419" t="s">
        <v>238</v>
      </c>
      <c r="G419">
        <v>2025</v>
      </c>
      <c r="H419" t="s">
        <v>1295</v>
      </c>
      <c r="I419">
        <v>20228</v>
      </c>
      <c r="J419" t="s">
        <v>1305</v>
      </c>
      <c r="L419">
        <v>20545</v>
      </c>
      <c r="M419" s="1">
        <v>45684</v>
      </c>
      <c r="N419" t="s">
        <v>39</v>
      </c>
      <c r="P419" t="s">
        <v>1280</v>
      </c>
      <c r="Q419" t="s">
        <v>34</v>
      </c>
      <c r="R419" t="s">
        <v>241</v>
      </c>
      <c r="S419" s="1">
        <v>45684</v>
      </c>
      <c r="T419" t="s">
        <v>24</v>
      </c>
      <c r="U419" s="1">
        <v>44835</v>
      </c>
      <c r="W419">
        <v>0</v>
      </c>
      <c r="X419">
        <v>0</v>
      </c>
      <c r="Y419">
        <v>0</v>
      </c>
      <c r="Z419">
        <v>0</v>
      </c>
      <c r="AA419">
        <v>0</v>
      </c>
      <c r="AB419">
        <v>0</v>
      </c>
      <c r="AC419">
        <v>0</v>
      </c>
      <c r="AD419">
        <v>1</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M419" t="s">
        <v>252</v>
      </c>
      <c r="BN419">
        <v>0</v>
      </c>
      <c r="BO419" t="s">
        <v>1297</v>
      </c>
      <c r="BQ419" t="s">
        <v>1189</v>
      </c>
      <c r="BR419" t="s">
        <v>236</v>
      </c>
      <c r="BS419">
        <v>27514</v>
      </c>
      <c r="BT419">
        <v>0</v>
      </c>
      <c r="BU419">
        <v>0</v>
      </c>
      <c r="BV419">
        <v>0</v>
      </c>
      <c r="BW419">
        <v>0</v>
      </c>
      <c r="BX419">
        <v>0</v>
      </c>
      <c r="BY419">
        <v>5</v>
      </c>
      <c r="BZ419">
        <v>0</v>
      </c>
      <c r="CA419">
        <v>0</v>
      </c>
      <c r="CB419">
        <v>0</v>
      </c>
      <c r="CC419">
        <v>0</v>
      </c>
      <c r="CD419">
        <v>0</v>
      </c>
      <c r="CE419">
        <v>5</v>
      </c>
      <c r="CF419">
        <v>0</v>
      </c>
      <c r="CI419">
        <v>0</v>
      </c>
      <c r="CJ419">
        <v>5</v>
      </c>
      <c r="CK419">
        <v>5</v>
      </c>
      <c r="CL419" s="1">
        <v>45814</v>
      </c>
      <c r="CM419" t="s">
        <v>1306</v>
      </c>
      <c r="CO419" t="s">
        <v>33</v>
      </c>
      <c r="CQ419">
        <v>2</v>
      </c>
    </row>
    <row r="420" spans="1:95" hidden="1" x14ac:dyDescent="0.35">
      <c r="A420" t="str">
        <f>_xlfn.XLOOKUP(Table1[[#This Row],[HMIS Project ID]],'Quick HIC'!G:G,'Quick HIC'!D:D,"",0)</f>
        <v>Orange</v>
      </c>
      <c r="B420">
        <v>12</v>
      </c>
      <c r="C420" t="s">
        <v>236</v>
      </c>
      <c r="D420" t="s">
        <v>52</v>
      </c>
      <c r="E420" t="s">
        <v>1271</v>
      </c>
      <c r="F420" t="s">
        <v>238</v>
      </c>
      <c r="G420">
        <v>2025</v>
      </c>
      <c r="H420" t="s">
        <v>1307</v>
      </c>
      <c r="I420">
        <v>259</v>
      </c>
      <c r="J420" t="s">
        <v>1308</v>
      </c>
      <c r="L420">
        <v>20619</v>
      </c>
      <c r="M420" s="1">
        <v>45684</v>
      </c>
      <c r="N420" t="s">
        <v>38</v>
      </c>
      <c r="P420" t="s">
        <v>1280</v>
      </c>
      <c r="Q420" t="s">
        <v>34</v>
      </c>
      <c r="R420" t="s">
        <v>241</v>
      </c>
      <c r="S420" s="1">
        <v>45474</v>
      </c>
      <c r="T420" t="s">
        <v>818</v>
      </c>
      <c r="U420" s="1">
        <v>45108</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1</v>
      </c>
      <c r="BD420">
        <v>0</v>
      </c>
      <c r="BE420">
        <v>0</v>
      </c>
      <c r="BF420">
        <v>0</v>
      </c>
      <c r="BG420">
        <v>0</v>
      </c>
      <c r="BH420">
        <v>0</v>
      </c>
      <c r="BI420">
        <v>0</v>
      </c>
      <c r="BJ420">
        <v>0</v>
      </c>
      <c r="BK420">
        <v>0</v>
      </c>
      <c r="BM420" t="s">
        <v>252</v>
      </c>
      <c r="BN420">
        <v>0</v>
      </c>
      <c r="BO420" t="s">
        <v>1309</v>
      </c>
      <c r="BQ420" t="s">
        <v>516</v>
      </c>
      <c r="BR420" t="s">
        <v>236</v>
      </c>
      <c r="BS420">
        <v>27515</v>
      </c>
      <c r="BT420">
        <v>0</v>
      </c>
      <c r="BU420">
        <v>0</v>
      </c>
      <c r="BV420">
        <v>0</v>
      </c>
      <c r="BW420">
        <v>0</v>
      </c>
      <c r="BX420">
        <v>0</v>
      </c>
      <c r="BY420">
        <v>1</v>
      </c>
      <c r="BZ420">
        <v>0</v>
      </c>
      <c r="CA420">
        <v>0</v>
      </c>
      <c r="CB420">
        <v>0</v>
      </c>
      <c r="CC420">
        <v>0</v>
      </c>
      <c r="CD420">
        <v>0</v>
      </c>
      <c r="CE420">
        <v>1</v>
      </c>
      <c r="CF420">
        <v>0</v>
      </c>
      <c r="CI420">
        <v>0</v>
      </c>
      <c r="CJ420">
        <v>1</v>
      </c>
      <c r="CK420">
        <v>1</v>
      </c>
      <c r="CL420" s="1">
        <v>45814</v>
      </c>
      <c r="CM420" t="s">
        <v>1310</v>
      </c>
      <c r="CO420" t="s">
        <v>33</v>
      </c>
      <c r="CQ420">
        <v>0</v>
      </c>
    </row>
    <row r="421" spans="1:95" hidden="1" x14ac:dyDescent="0.35">
      <c r="A421" t="str">
        <f>_xlfn.XLOOKUP(Table1[[#This Row],[HMIS Project ID]],'Quick HIC'!G:G,'Quick HIC'!D:D,"",0)</f>
        <v>Orange</v>
      </c>
      <c r="B421">
        <v>14</v>
      </c>
      <c r="C421" t="s">
        <v>236</v>
      </c>
      <c r="D421" t="s">
        <v>52</v>
      </c>
      <c r="E421" t="s">
        <v>1271</v>
      </c>
      <c r="F421" t="s">
        <v>238</v>
      </c>
      <c r="G421">
        <v>2025</v>
      </c>
      <c r="H421" t="s">
        <v>1295</v>
      </c>
      <c r="I421">
        <v>20228</v>
      </c>
      <c r="J421" t="s">
        <v>1311</v>
      </c>
      <c r="L421">
        <v>20752</v>
      </c>
      <c r="M421" s="1">
        <v>45684</v>
      </c>
      <c r="N421" t="s">
        <v>39</v>
      </c>
      <c r="P421" t="s">
        <v>1280</v>
      </c>
      <c r="Q421" t="s">
        <v>34</v>
      </c>
      <c r="R421" t="s">
        <v>241</v>
      </c>
      <c r="S421" s="1">
        <v>45684</v>
      </c>
      <c r="T421" t="s">
        <v>42</v>
      </c>
      <c r="U421" s="1">
        <v>45292</v>
      </c>
      <c r="W421">
        <v>0</v>
      </c>
      <c r="X421">
        <v>0</v>
      </c>
      <c r="Y421">
        <v>0</v>
      </c>
      <c r="Z421">
        <v>0</v>
      </c>
      <c r="AA421">
        <v>0</v>
      </c>
      <c r="AB421">
        <v>0</v>
      </c>
      <c r="AC421">
        <v>0</v>
      </c>
      <c r="AD421">
        <v>1</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M421" t="s">
        <v>252</v>
      </c>
      <c r="BN421">
        <v>0</v>
      </c>
      <c r="BO421" t="s">
        <v>1297</v>
      </c>
      <c r="BQ421" t="s">
        <v>1189</v>
      </c>
      <c r="BR421" t="s">
        <v>236</v>
      </c>
      <c r="BS421">
        <v>27514</v>
      </c>
      <c r="BT421">
        <v>2</v>
      </c>
      <c r="BU421">
        <v>1</v>
      </c>
      <c r="BV421">
        <v>0</v>
      </c>
      <c r="BW421">
        <v>0</v>
      </c>
      <c r="BX421">
        <v>0</v>
      </c>
      <c r="BY421">
        <v>4</v>
      </c>
      <c r="BZ421">
        <v>0</v>
      </c>
      <c r="CA421">
        <v>0</v>
      </c>
      <c r="CB421">
        <v>0</v>
      </c>
      <c r="CC421">
        <v>0</v>
      </c>
      <c r="CD421">
        <v>0</v>
      </c>
      <c r="CE421">
        <v>6</v>
      </c>
      <c r="CF421">
        <v>0</v>
      </c>
      <c r="CI421">
        <v>0</v>
      </c>
      <c r="CJ421">
        <v>6</v>
      </c>
      <c r="CK421">
        <v>6</v>
      </c>
      <c r="CL421" s="1">
        <v>45814</v>
      </c>
      <c r="CM421" t="s">
        <v>1312</v>
      </c>
      <c r="CN421" t="s">
        <v>1313</v>
      </c>
      <c r="CO421" t="s">
        <v>33</v>
      </c>
      <c r="CQ421">
        <v>2</v>
      </c>
    </row>
    <row r="422" spans="1:95" hidden="1" x14ac:dyDescent="0.35">
      <c r="A422" t="str">
        <f>_xlfn.XLOOKUP(Table1[[#This Row],[HMIS Project ID]],'Quick HIC'!G:G,'Quick HIC'!D:D,"",0)</f>
        <v>Orange</v>
      </c>
      <c r="B422">
        <v>15</v>
      </c>
      <c r="C422" t="s">
        <v>236</v>
      </c>
      <c r="D422" t="s">
        <v>52</v>
      </c>
      <c r="E422" t="s">
        <v>1271</v>
      </c>
      <c r="F422" t="s">
        <v>238</v>
      </c>
      <c r="G422">
        <v>2025</v>
      </c>
      <c r="H422" t="s">
        <v>1295</v>
      </c>
      <c r="I422">
        <v>20228</v>
      </c>
      <c r="J422" t="s">
        <v>1314</v>
      </c>
      <c r="L422">
        <v>20753</v>
      </c>
      <c r="M422" s="1">
        <v>45684</v>
      </c>
      <c r="N422" t="s">
        <v>39</v>
      </c>
      <c r="P422" t="s">
        <v>1280</v>
      </c>
      <c r="Q422" t="s">
        <v>34</v>
      </c>
      <c r="R422" t="s">
        <v>241</v>
      </c>
      <c r="S422" s="1">
        <v>45684</v>
      </c>
      <c r="T422" t="s">
        <v>42</v>
      </c>
      <c r="U422" s="1">
        <v>45292</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0</v>
      </c>
      <c r="BG422">
        <v>0</v>
      </c>
      <c r="BH422">
        <v>0</v>
      </c>
      <c r="BI422">
        <v>0</v>
      </c>
      <c r="BJ422">
        <v>0</v>
      </c>
      <c r="BK422">
        <v>1</v>
      </c>
      <c r="BL422" t="s">
        <v>1315</v>
      </c>
      <c r="BM422" t="s">
        <v>252</v>
      </c>
      <c r="BN422">
        <v>0</v>
      </c>
      <c r="BO422" t="s">
        <v>1297</v>
      </c>
      <c r="BQ422" t="s">
        <v>1189</v>
      </c>
      <c r="BR422" t="s">
        <v>236</v>
      </c>
      <c r="BS422">
        <v>27514</v>
      </c>
      <c r="BT422">
        <v>5</v>
      </c>
      <c r="BU422">
        <v>1</v>
      </c>
      <c r="BV422">
        <v>0</v>
      </c>
      <c r="BW422">
        <v>0</v>
      </c>
      <c r="BX422">
        <v>0</v>
      </c>
      <c r="BY422">
        <v>5</v>
      </c>
      <c r="BZ422">
        <v>0</v>
      </c>
      <c r="CA422">
        <v>0</v>
      </c>
      <c r="CB422">
        <v>0</v>
      </c>
      <c r="CC422">
        <v>0</v>
      </c>
      <c r="CD422">
        <v>0</v>
      </c>
      <c r="CE422">
        <v>10</v>
      </c>
      <c r="CF422">
        <v>0</v>
      </c>
      <c r="CI422">
        <v>0</v>
      </c>
      <c r="CJ422">
        <v>10</v>
      </c>
      <c r="CK422">
        <v>10</v>
      </c>
      <c r="CL422" s="1">
        <v>45814</v>
      </c>
      <c r="CM422" t="s">
        <v>1316</v>
      </c>
      <c r="CO422" t="s">
        <v>33</v>
      </c>
      <c r="CQ422">
        <v>2</v>
      </c>
    </row>
    <row r="423" spans="1:95" hidden="1" x14ac:dyDescent="0.35">
      <c r="A423" t="str">
        <f>_xlfn.XLOOKUP(Table1[[#This Row],[HMIS Project ID]],'Quick HIC'!G:G,'Quick HIC'!D:D,"",0)</f>
        <v>Orange</v>
      </c>
      <c r="B423">
        <v>16</v>
      </c>
      <c r="C423" t="s">
        <v>236</v>
      </c>
      <c r="D423" t="s">
        <v>52</v>
      </c>
      <c r="E423" t="s">
        <v>1271</v>
      </c>
      <c r="F423" t="s">
        <v>238</v>
      </c>
      <c r="G423">
        <v>2025</v>
      </c>
      <c r="H423" t="s">
        <v>1317</v>
      </c>
      <c r="I423">
        <v>235</v>
      </c>
      <c r="J423" t="s">
        <v>1318</v>
      </c>
      <c r="L423">
        <v>20933</v>
      </c>
      <c r="M423" s="1">
        <v>45684</v>
      </c>
      <c r="N423" t="s">
        <v>36</v>
      </c>
      <c r="O423" t="s">
        <v>306</v>
      </c>
      <c r="P423" t="s">
        <v>1280</v>
      </c>
      <c r="Q423" t="s">
        <v>33</v>
      </c>
      <c r="R423" t="s">
        <v>241</v>
      </c>
      <c r="S423" s="1">
        <v>45658</v>
      </c>
      <c r="T423" t="s">
        <v>24</v>
      </c>
      <c r="U423" s="1">
        <v>45658</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1</v>
      </c>
      <c r="BL423" t="s">
        <v>1319</v>
      </c>
      <c r="BM423" t="s">
        <v>252</v>
      </c>
      <c r="BN423">
        <v>0</v>
      </c>
      <c r="BR423" t="s">
        <v>236</v>
      </c>
      <c r="BS423">
        <v>27516</v>
      </c>
      <c r="BT423">
        <v>6</v>
      </c>
      <c r="BU423">
        <v>1</v>
      </c>
      <c r="BV423">
        <v>0</v>
      </c>
      <c r="BW423">
        <v>0</v>
      </c>
      <c r="BX423">
        <v>0</v>
      </c>
      <c r="BY423">
        <v>0</v>
      </c>
      <c r="BZ423">
        <v>0</v>
      </c>
      <c r="CA423">
        <v>0</v>
      </c>
      <c r="CB423">
        <v>0</v>
      </c>
      <c r="CC423">
        <v>0</v>
      </c>
      <c r="CD423">
        <v>0</v>
      </c>
      <c r="CE423">
        <v>6</v>
      </c>
      <c r="CF423">
        <v>0</v>
      </c>
      <c r="CI423">
        <v>0</v>
      </c>
      <c r="CJ423">
        <v>6</v>
      </c>
      <c r="CK423">
        <v>6</v>
      </c>
      <c r="CL423" s="1">
        <v>45814</v>
      </c>
      <c r="CM423" t="s">
        <v>1320</v>
      </c>
      <c r="CO423" t="s">
        <v>33</v>
      </c>
      <c r="CQ423">
        <v>2</v>
      </c>
    </row>
    <row r="424" spans="1:95" hidden="1" x14ac:dyDescent="0.35">
      <c r="A424" t="str">
        <f>_xlfn.XLOOKUP(Table1[[#This Row],[HMIS Project ID]],'Quick HIC'!G:G,'Quick HIC'!D:D,"",0)</f>
        <v>Orange</v>
      </c>
      <c r="B424">
        <v>17</v>
      </c>
      <c r="C424" t="s">
        <v>236</v>
      </c>
      <c r="D424" t="s">
        <v>52</v>
      </c>
      <c r="E424" t="s">
        <v>1271</v>
      </c>
      <c r="F424" t="s">
        <v>238</v>
      </c>
      <c r="G424">
        <v>2025</v>
      </c>
      <c r="H424" t="s">
        <v>1321</v>
      </c>
      <c r="I424">
        <v>20934</v>
      </c>
      <c r="J424" t="s">
        <v>1322</v>
      </c>
      <c r="L424">
        <v>20935</v>
      </c>
      <c r="M424" s="1">
        <v>45684</v>
      </c>
      <c r="N424" t="s">
        <v>36</v>
      </c>
      <c r="O424" t="s">
        <v>306</v>
      </c>
      <c r="P424" t="s">
        <v>1280</v>
      </c>
      <c r="Q424" t="s">
        <v>32</v>
      </c>
      <c r="R424" t="s">
        <v>241</v>
      </c>
      <c r="S424" s="1">
        <v>45684</v>
      </c>
      <c r="T424" t="s">
        <v>24</v>
      </c>
      <c r="U424" s="1">
        <v>45684</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1</v>
      </c>
      <c r="BL424" t="s">
        <v>653</v>
      </c>
      <c r="BM424" t="s">
        <v>252</v>
      </c>
      <c r="BN424" t="s">
        <v>260</v>
      </c>
      <c r="BO424" t="s">
        <v>1323</v>
      </c>
      <c r="BQ424" t="s">
        <v>1276</v>
      </c>
      <c r="BR424" t="s">
        <v>236</v>
      </c>
      <c r="BS424">
        <v>27514</v>
      </c>
      <c r="BT424">
        <v>0</v>
      </c>
      <c r="BU424">
        <v>0</v>
      </c>
      <c r="BV424">
        <v>0</v>
      </c>
      <c r="BW424">
        <v>0</v>
      </c>
      <c r="BX424">
        <v>0</v>
      </c>
      <c r="BY424">
        <v>0</v>
      </c>
      <c r="BZ424">
        <v>0</v>
      </c>
      <c r="CA424">
        <v>0</v>
      </c>
      <c r="CB424">
        <v>0</v>
      </c>
      <c r="CC424">
        <v>0</v>
      </c>
      <c r="CD424">
        <v>0</v>
      </c>
      <c r="CE424">
        <v>0</v>
      </c>
      <c r="CF424">
        <v>0</v>
      </c>
      <c r="CI424">
        <v>3</v>
      </c>
      <c r="CJ424">
        <v>3</v>
      </c>
      <c r="CK424">
        <v>3</v>
      </c>
      <c r="CL424" s="1">
        <v>45814</v>
      </c>
      <c r="CM424" t="s">
        <v>1324</v>
      </c>
      <c r="CN424" t="s">
        <v>1325</v>
      </c>
      <c r="CO424" t="s">
        <v>33</v>
      </c>
      <c r="CQ424">
        <v>2</v>
      </c>
    </row>
    <row r="425" spans="1:95" hidden="1" x14ac:dyDescent="0.35">
      <c r="A425" t="str">
        <f>_xlfn.XLOOKUP(Table1[[#This Row],[HMIS Project ID]],'Quick HIC'!G:G,'Quick HIC'!D:D,"",0)</f>
        <v>Orange</v>
      </c>
      <c r="B425">
        <v>18</v>
      </c>
      <c r="C425" t="s">
        <v>236</v>
      </c>
      <c r="D425" t="s">
        <v>52</v>
      </c>
      <c r="E425" t="s">
        <v>1271</v>
      </c>
      <c r="F425" t="s">
        <v>238</v>
      </c>
      <c r="G425">
        <v>2025</v>
      </c>
      <c r="H425" t="s">
        <v>1326</v>
      </c>
      <c r="I425">
        <v>7613</v>
      </c>
      <c r="J425" t="s">
        <v>1327</v>
      </c>
      <c r="L425">
        <v>20939</v>
      </c>
      <c r="M425" s="1">
        <v>45684</v>
      </c>
      <c r="N425" t="s">
        <v>36</v>
      </c>
      <c r="O425" t="s">
        <v>306</v>
      </c>
      <c r="P425" t="s">
        <v>1280</v>
      </c>
      <c r="Q425" t="s">
        <v>33</v>
      </c>
      <c r="R425" t="s">
        <v>241</v>
      </c>
      <c r="S425" s="1">
        <v>45684</v>
      </c>
      <c r="T425" t="s">
        <v>42</v>
      </c>
      <c r="U425" s="1">
        <v>45684</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1</v>
      </c>
      <c r="BL425" t="s">
        <v>1328</v>
      </c>
      <c r="BM425" t="s">
        <v>252</v>
      </c>
      <c r="BN425">
        <v>0</v>
      </c>
      <c r="BO425" t="s">
        <v>1329</v>
      </c>
      <c r="BQ425" t="s">
        <v>1276</v>
      </c>
      <c r="BR425" t="s">
        <v>236</v>
      </c>
      <c r="BS425">
        <v>27514</v>
      </c>
      <c r="BT425">
        <v>0</v>
      </c>
      <c r="BU425">
        <v>0</v>
      </c>
      <c r="BV425">
        <v>0</v>
      </c>
      <c r="BW425">
        <v>0</v>
      </c>
      <c r="BX425">
        <v>0</v>
      </c>
      <c r="BY425">
        <v>0</v>
      </c>
      <c r="BZ425">
        <v>0</v>
      </c>
      <c r="CA425">
        <v>0</v>
      </c>
      <c r="CB425">
        <v>0</v>
      </c>
      <c r="CC425">
        <v>0</v>
      </c>
      <c r="CD425">
        <v>0</v>
      </c>
      <c r="CE425">
        <v>0</v>
      </c>
      <c r="CF425">
        <v>0</v>
      </c>
      <c r="CI425">
        <v>3</v>
      </c>
      <c r="CJ425">
        <v>3</v>
      </c>
      <c r="CK425">
        <v>3</v>
      </c>
      <c r="CL425" s="1">
        <v>45814</v>
      </c>
      <c r="CM425" t="s">
        <v>1330</v>
      </c>
      <c r="CO425" t="s">
        <v>33</v>
      </c>
      <c r="CQ425">
        <v>2</v>
      </c>
    </row>
    <row r="426" spans="1:95" hidden="1" x14ac:dyDescent="0.35">
      <c r="A426" t="str">
        <f>_xlfn.XLOOKUP(Table1[[#This Row],[HMIS Project ID]],'Quick HIC'!G:G,'Quick HIC'!D:D,"",0)</f>
        <v>Orange</v>
      </c>
      <c r="B426">
        <v>19</v>
      </c>
      <c r="C426" t="s">
        <v>236</v>
      </c>
      <c r="D426" t="s">
        <v>52</v>
      </c>
      <c r="E426" t="s">
        <v>1271</v>
      </c>
      <c r="F426" t="s">
        <v>238</v>
      </c>
      <c r="G426">
        <v>2025</v>
      </c>
      <c r="H426" t="s">
        <v>1299</v>
      </c>
      <c r="I426">
        <v>241</v>
      </c>
      <c r="J426" t="s">
        <v>1331</v>
      </c>
      <c r="L426">
        <v>20963</v>
      </c>
      <c r="M426" s="1">
        <v>45684</v>
      </c>
      <c r="N426" t="s">
        <v>38</v>
      </c>
      <c r="P426" t="s">
        <v>1280</v>
      </c>
      <c r="Q426" t="s">
        <v>33</v>
      </c>
      <c r="R426" t="s">
        <v>672</v>
      </c>
      <c r="S426" s="1">
        <v>45686</v>
      </c>
      <c r="T426" t="s">
        <v>24</v>
      </c>
      <c r="U426" s="1">
        <v>45684</v>
      </c>
      <c r="W426">
        <v>0</v>
      </c>
      <c r="X426">
        <v>0</v>
      </c>
      <c r="Y426">
        <v>0</v>
      </c>
      <c r="Z426">
        <v>0</v>
      </c>
      <c r="AA426">
        <v>0</v>
      </c>
      <c r="AB426">
        <v>0</v>
      </c>
      <c r="AC426">
        <v>0</v>
      </c>
      <c r="AD426">
        <v>0</v>
      </c>
      <c r="AE426">
        <v>0</v>
      </c>
      <c r="AF426">
        <v>0</v>
      </c>
      <c r="AG426">
        <v>0</v>
      </c>
      <c r="AH426">
        <v>0</v>
      </c>
      <c r="AI426">
        <v>0</v>
      </c>
      <c r="AJ426">
        <v>0</v>
      </c>
      <c r="AK426">
        <v>0</v>
      </c>
      <c r="AL426">
        <v>0</v>
      </c>
      <c r="AM426">
        <v>0</v>
      </c>
      <c r="AN426">
        <v>1</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M426" t="s">
        <v>252</v>
      </c>
      <c r="BN426">
        <v>0</v>
      </c>
      <c r="BQ426" t="s">
        <v>1276</v>
      </c>
      <c r="BR426" t="s">
        <v>236</v>
      </c>
      <c r="BS426">
        <v>27514</v>
      </c>
      <c r="BT426">
        <v>0</v>
      </c>
      <c r="BU426">
        <v>0</v>
      </c>
      <c r="BV426">
        <v>0</v>
      </c>
      <c r="BW426">
        <v>0</v>
      </c>
      <c r="BX426">
        <v>0</v>
      </c>
      <c r="BY426">
        <v>41</v>
      </c>
      <c r="BZ426">
        <v>41</v>
      </c>
      <c r="CA426">
        <v>0</v>
      </c>
      <c r="CB426">
        <v>0</v>
      </c>
      <c r="CC426">
        <v>0</v>
      </c>
      <c r="CD426">
        <v>0</v>
      </c>
      <c r="CE426">
        <v>41</v>
      </c>
      <c r="CF426">
        <v>0</v>
      </c>
      <c r="CI426">
        <v>0</v>
      </c>
      <c r="CJ426">
        <v>23</v>
      </c>
      <c r="CK426">
        <v>41</v>
      </c>
      <c r="CL426" s="1">
        <v>45814</v>
      </c>
      <c r="CM426" t="s">
        <v>1332</v>
      </c>
      <c r="CO426" t="s">
        <v>33</v>
      </c>
      <c r="CQ426">
        <v>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EEBE-8445-4406-950A-2F4488A9A24D}">
  <dimension ref="A1:B2"/>
  <sheetViews>
    <sheetView workbookViewId="0">
      <selection activeCell="B3" sqref="B3"/>
    </sheetView>
  </sheetViews>
  <sheetFormatPr defaultRowHeight="14.5" x14ac:dyDescent="0.35"/>
  <cols>
    <col min="1" max="1" width="9.1796875" bestFit="1" customWidth="1"/>
  </cols>
  <sheetData>
    <row r="1" spans="1:2" x14ac:dyDescent="0.35">
      <c r="A1" t="s">
        <v>1333</v>
      </c>
      <c r="B1" t="s">
        <v>1334</v>
      </c>
    </row>
    <row r="2" spans="1:2" x14ac:dyDescent="0.35">
      <c r="A2" s="5">
        <v>45827</v>
      </c>
      <c r="B2" t="s">
        <v>1335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ef2af09bf60e664f2165ba965eb41b48">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a5d0ae8eda9e3fa6d42e7d9cc77f6fe1"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76821C-C676-45FD-AEFD-C48009377F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27e87-1b32-475c-b281-99d885c5cde6"/>
    <ds:schemaRef ds:uri="e56b0203-40b3-4ae0-8284-bd269c2fb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B2BFFF-683D-4713-BC91-0C597824151A}">
  <ds:schemaRefs>
    <ds:schemaRef ds:uri="http://schemas.microsoft.com/sharepoint/v3/contenttype/forms"/>
  </ds:schemaRefs>
</ds:datastoreItem>
</file>

<file path=customXml/itemProps3.xml><?xml version="1.0" encoding="utf-8"?>
<ds:datastoreItem xmlns:ds="http://schemas.openxmlformats.org/officeDocument/2006/customXml" ds:itemID="{B23D84D8-D94C-4E27-A504-58FD78AF912C}">
  <ds:schemaRefs>
    <ds:schemaRef ds:uri="http://schemas.microsoft.com/office/2006/metadata/properties"/>
    <ds:schemaRef ds:uri="http://schemas.microsoft.com/office/2006/documentManagement/types"/>
    <ds:schemaRef ds:uri="53927e87-1b32-475c-b281-99d885c5cde6"/>
    <ds:schemaRef ds:uri="e56b0203-40b3-4ae0-8284-bd269c2fbee7"/>
    <ds:schemaRef ds:uri="http://purl.org/dc/dcmitype/"/>
    <ds:schemaRef ds:uri="http://schemas.openxmlformats.org/package/2006/metadata/core-properties"/>
    <ds:schemaRef ds:uri="http://www.w3.org/XML/1998/namespace"/>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Quick HIC</vt:lpstr>
      <vt:lpstr>Summary</vt:lpstr>
      <vt:lpstr>region ref</vt:lpstr>
      <vt:lpstr>raw-hic-data__year-2025__2025-0</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Carey</dc:creator>
  <cp:keywords/>
  <dc:description/>
  <cp:lastModifiedBy>Andrea Carey</cp:lastModifiedBy>
  <cp:revision/>
  <dcterms:created xsi:type="dcterms:W3CDTF">2025-06-19T21:01:22Z</dcterms:created>
  <dcterms:modified xsi:type="dcterms:W3CDTF">2025-11-26T22:25:58Z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