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035" windowWidth="26820" windowHeight="11190"/>
  </bookViews>
  <sheets>
    <sheet name="July 2015 - July 2016 Fees" sheetId="9" r:id="rId1"/>
    <sheet name="cost comparison " sheetId="10" r:id="rId2"/>
    <sheet name="2015 Jan-Jul Fees" sheetId="8" r:id="rId3"/>
    <sheet name="Cost Allocation" sheetId="7" r:id="rId4"/>
  </sheets>
  <calcPr calcId="145621" concurrentCalc="0"/>
</workbook>
</file>

<file path=xl/calcChain.xml><?xml version="1.0" encoding="utf-8"?>
<calcChain xmlns="http://schemas.openxmlformats.org/spreadsheetml/2006/main">
  <c r="L15" i="10" l="1"/>
  <c r="M15" i="10"/>
  <c r="N15" i="10"/>
  <c r="O15" i="10"/>
  <c r="D15" i="10"/>
  <c r="E3" i="10"/>
  <c r="G3" i="10"/>
  <c r="H3" i="10"/>
  <c r="J3" i="10"/>
  <c r="E4" i="10"/>
  <c r="G4" i="10"/>
  <c r="H4" i="10"/>
  <c r="J4" i="10"/>
  <c r="E5" i="10"/>
  <c r="G5" i="10"/>
  <c r="H5" i="10"/>
  <c r="J5" i="10"/>
  <c r="E6" i="10"/>
  <c r="G6" i="10"/>
  <c r="H6" i="10"/>
  <c r="J6" i="10"/>
  <c r="E7" i="10"/>
  <c r="G7" i="10"/>
  <c r="H7" i="10"/>
  <c r="J7" i="10"/>
  <c r="E8" i="10"/>
  <c r="G8" i="10"/>
  <c r="H8" i="10"/>
  <c r="J8" i="10"/>
  <c r="E9" i="10"/>
  <c r="G9" i="10"/>
  <c r="H9" i="10"/>
  <c r="J9" i="10"/>
  <c r="E10" i="10"/>
  <c r="G10" i="10"/>
  <c r="H10" i="10"/>
  <c r="J10" i="10"/>
  <c r="E11" i="10"/>
  <c r="G11" i="10"/>
  <c r="H11" i="10"/>
  <c r="J11" i="10"/>
  <c r="E12" i="10"/>
  <c r="G12" i="10"/>
  <c r="H12" i="10"/>
  <c r="J12" i="10"/>
  <c r="E13" i="10"/>
  <c r="G13" i="10"/>
  <c r="H13" i="10"/>
  <c r="J13" i="10"/>
  <c r="E14" i="10"/>
  <c r="G14" i="10"/>
  <c r="H14" i="10"/>
  <c r="J14" i="10"/>
  <c r="J15" i="10"/>
  <c r="I15" i="10"/>
  <c r="H15" i="10"/>
  <c r="G15" i="10"/>
  <c r="F3" i="10"/>
  <c r="F4" i="10"/>
  <c r="F5" i="10"/>
  <c r="F6" i="10"/>
  <c r="F7" i="10"/>
  <c r="F8" i="10"/>
  <c r="F9" i="10"/>
  <c r="F10" i="10"/>
  <c r="F11" i="10"/>
  <c r="F12" i="10"/>
  <c r="F13" i="10"/>
  <c r="F14" i="10"/>
  <c r="F15" i="10"/>
  <c r="E15" i="10"/>
  <c r="C15" i="10"/>
  <c r="K14" i="10"/>
  <c r="L14" i="10"/>
  <c r="O14" i="10"/>
  <c r="K13" i="10"/>
  <c r="L13" i="10"/>
  <c r="O13" i="10"/>
  <c r="K12" i="10"/>
  <c r="L12" i="10"/>
  <c r="O12" i="10"/>
  <c r="K11" i="10"/>
  <c r="L11" i="10"/>
  <c r="O11" i="10"/>
  <c r="K10" i="10"/>
  <c r="L10" i="10"/>
  <c r="O10" i="10"/>
  <c r="K9" i="10"/>
  <c r="L9" i="10"/>
  <c r="O9" i="10"/>
  <c r="K8" i="10"/>
  <c r="L8" i="10"/>
  <c r="O8" i="10"/>
  <c r="K7" i="10"/>
  <c r="L7" i="10"/>
  <c r="O7" i="10"/>
  <c r="K6" i="10"/>
  <c r="L6" i="10"/>
  <c r="O6" i="10"/>
  <c r="K5" i="10"/>
  <c r="L5" i="10"/>
  <c r="O5" i="10"/>
  <c r="K4" i="10"/>
  <c r="L4" i="10"/>
  <c r="O4" i="10"/>
  <c r="K3" i="10"/>
  <c r="L3" i="10"/>
  <c r="O3" i="10"/>
  <c r="K15" i="9"/>
  <c r="D15" i="9"/>
  <c r="E3" i="9"/>
  <c r="I3" i="9"/>
  <c r="J3" i="9"/>
  <c r="M3" i="9"/>
  <c r="E4" i="9"/>
  <c r="I4" i="9"/>
  <c r="J4" i="9"/>
  <c r="M4" i="9"/>
  <c r="E5" i="9"/>
  <c r="I5" i="9"/>
  <c r="J5" i="9"/>
  <c r="M5" i="9"/>
  <c r="E6" i="9"/>
  <c r="I6" i="9"/>
  <c r="J6" i="9"/>
  <c r="M6" i="9"/>
  <c r="E7" i="9"/>
  <c r="I7" i="9"/>
  <c r="J7" i="9"/>
  <c r="M7" i="9"/>
  <c r="E8" i="9"/>
  <c r="I8" i="9"/>
  <c r="J8" i="9"/>
  <c r="M8" i="9"/>
  <c r="E9" i="9"/>
  <c r="I9" i="9"/>
  <c r="J9" i="9"/>
  <c r="M9" i="9"/>
  <c r="E10" i="9"/>
  <c r="I10" i="9"/>
  <c r="J10" i="9"/>
  <c r="M10" i="9"/>
  <c r="E11" i="9"/>
  <c r="I11" i="9"/>
  <c r="J11" i="9"/>
  <c r="M11" i="9"/>
  <c r="E12" i="9"/>
  <c r="I12" i="9"/>
  <c r="J12" i="9"/>
  <c r="M12" i="9"/>
  <c r="E13" i="9"/>
  <c r="I13" i="9"/>
  <c r="J13" i="9"/>
  <c r="M13" i="9"/>
  <c r="E14" i="9"/>
  <c r="I14" i="9"/>
  <c r="J14" i="9"/>
  <c r="M14" i="9"/>
  <c r="M15" i="9"/>
  <c r="I15" i="9"/>
  <c r="J15" i="9"/>
  <c r="G14" i="9"/>
  <c r="G13" i="9"/>
  <c r="G12" i="9"/>
  <c r="G11" i="9"/>
  <c r="G10" i="9"/>
  <c r="G9" i="9"/>
  <c r="G8" i="9"/>
  <c r="G7" i="9"/>
  <c r="G6" i="9"/>
  <c r="G5" i="9"/>
  <c r="G4" i="9"/>
  <c r="G3" i="9"/>
  <c r="G15" i="9"/>
  <c r="E15" i="9"/>
  <c r="C15" i="9"/>
  <c r="H15" i="8"/>
  <c r="H3" i="8"/>
  <c r="K3" i="8"/>
  <c r="H4" i="8"/>
  <c r="H5" i="8"/>
  <c r="K5" i="8"/>
  <c r="H6" i="8"/>
  <c r="H7" i="8"/>
  <c r="K7" i="8"/>
  <c r="H8" i="8"/>
  <c r="H9" i="8"/>
  <c r="K9" i="8"/>
  <c r="H10" i="8"/>
  <c r="H11" i="8"/>
  <c r="K11" i="8"/>
  <c r="H12" i="8"/>
  <c r="H13" i="8"/>
  <c r="K13" i="8"/>
  <c r="H14" i="8"/>
  <c r="I15" i="8"/>
  <c r="J15" i="8"/>
  <c r="G14" i="8"/>
  <c r="K14" i="8"/>
  <c r="G13" i="8"/>
  <c r="G12" i="8"/>
  <c r="K12" i="8"/>
  <c r="G11" i="8"/>
  <c r="G10" i="8"/>
  <c r="K10" i="8"/>
  <c r="G9" i="8"/>
  <c r="G8" i="8"/>
  <c r="K8" i="8"/>
  <c r="G7" i="8"/>
  <c r="G6" i="8"/>
  <c r="K6" i="8"/>
  <c r="G5" i="8"/>
  <c r="G4" i="8"/>
  <c r="K4" i="8"/>
  <c r="G3" i="8"/>
  <c r="D15" i="8"/>
  <c r="E12" i="8"/>
  <c r="C15" i="8"/>
  <c r="F14" i="8"/>
  <c r="F13" i="8"/>
  <c r="F12" i="8"/>
  <c r="F11" i="8"/>
  <c r="F10" i="8"/>
  <c r="F9" i="8"/>
  <c r="F8" i="8"/>
  <c r="F7" i="8"/>
  <c r="F6" i="8"/>
  <c r="F5" i="8"/>
  <c r="F4" i="8"/>
  <c r="D16" i="7"/>
  <c r="E13" i="7"/>
  <c r="K15" i="8"/>
  <c r="E6" i="7"/>
  <c r="E10" i="7"/>
  <c r="E14" i="7"/>
  <c r="E7" i="8"/>
  <c r="E11" i="8"/>
  <c r="E3" i="8"/>
  <c r="E6" i="8"/>
  <c r="E10" i="8"/>
  <c r="E14" i="8"/>
  <c r="E5" i="8"/>
  <c r="E9" i="8"/>
  <c r="E13" i="8"/>
  <c r="E4" i="8"/>
  <c r="E8" i="8"/>
  <c r="F3" i="8"/>
  <c r="F15" i="8"/>
  <c r="E7" i="7"/>
  <c r="E11" i="7"/>
  <c r="E15" i="7"/>
  <c r="E4" i="7"/>
  <c r="E8" i="7"/>
  <c r="E12" i="7"/>
  <c r="E5" i="7"/>
  <c r="E9" i="7"/>
  <c r="F16" i="7"/>
  <c r="G14" i="7"/>
  <c r="C16" i="7"/>
  <c r="G10" i="7"/>
  <c r="G6" i="7"/>
  <c r="G11" i="7"/>
  <c r="G7" i="7"/>
  <c r="G4" i="7"/>
  <c r="G5" i="7"/>
  <c r="G8" i="7"/>
  <c r="G9" i="7"/>
  <c r="G15" i="7"/>
  <c r="G12" i="7"/>
  <c r="G13" i="7"/>
  <c r="E15" i="8"/>
  <c r="E16" i="7"/>
  <c r="G16" i="7"/>
</calcChain>
</file>

<file path=xl/sharedStrings.xml><?xml version="1.0" encoding="utf-8"?>
<sst xmlns="http://schemas.openxmlformats.org/spreadsheetml/2006/main" count="123" uniqueCount="39">
  <si>
    <t>CoC</t>
  </si>
  <si>
    <t>Overall</t>
  </si>
  <si>
    <t>Durham</t>
  </si>
  <si>
    <t>BoS</t>
  </si>
  <si>
    <t>Guilford</t>
  </si>
  <si>
    <t>Meck</t>
  </si>
  <si>
    <t>Wake</t>
  </si>
  <si>
    <t>G-L-C</t>
  </si>
  <si>
    <t>Cumberland</t>
  </si>
  <si>
    <t>Buncombe</t>
  </si>
  <si>
    <t>Forsyth</t>
  </si>
  <si>
    <t>Orange</t>
  </si>
  <si>
    <t>Northwest</t>
  </si>
  <si>
    <t>Current Cost</t>
  </si>
  <si>
    <t>Tri-HIC</t>
  </si>
  <si>
    <t>estimated cost</t>
  </si>
  <si>
    <t># beds</t>
  </si>
  <si>
    <t>percent of total</t>
  </si>
  <si>
    <t>2014 HIC</t>
  </si>
  <si>
    <t>January -June 2015</t>
  </si>
  <si>
    <t xml:space="preserve">MCAH Fee </t>
  </si>
  <si>
    <t>CHIN Fee</t>
  </si>
  <si>
    <t>Jan-Apr 2015</t>
  </si>
  <si>
    <t>Bowman Fee</t>
  </si>
  <si>
    <t>May &amp; June 2015</t>
  </si>
  <si>
    <t>Local System Admin Costs</t>
  </si>
  <si>
    <t>Jan-Jun 2015</t>
  </si>
  <si>
    <t>TOTAL HMIS COST</t>
  </si>
  <si>
    <t>TBD by CoC</t>
  </si>
  <si>
    <t xml:space="preserve">2013 HIC </t>
  </si>
  <si>
    <t xml:space="preserve">This chart shows the 2014 and 2013 HIC beds per CoC. The GC decided at the Nov 2014 mtg to use the HIC to determine each CoC's percentage of the shared costs (MCAH and Bowman) moving forward. At the time, the 2014 HICs were not available. 2014 HIC numbers will be used to distribute 2015 costs. </t>
  </si>
  <si>
    <t xml:space="preserve">*Bowman Fees are an estimate only. This amount will change based on negotiations and may change if each CoC is charged based on licenses used rather than % of total bill. This includes one-time fees and two months of ongoing costs. Estimate = $100,000 in annual one time cost, + 2 months of $35,000/yr ongoing. Year would be May-Apr. </t>
  </si>
  <si>
    <t>Total MCAH Budget</t>
  </si>
  <si>
    <t>MCAH Costs</t>
  </si>
  <si>
    <t>Bowman Costs</t>
  </si>
  <si>
    <t>% of total</t>
  </si>
  <si>
    <t>July 15-June 16</t>
  </si>
  <si>
    <t xml:space="preserve">TBD by CoC. CoCs can add their local cost here and a total cost will be autocalculated. </t>
  </si>
  <si>
    <t xml:space="preserve">TBD by CoC. CoCs can add their local cost here and a total cost will be autocalculated in column J.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</si>
</sst>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quot;$&quot;#,##0"/>
    <numFmt numFmtId="165" formatCode="_(* #,##0_);_(* \(#,##0\);_(* &quot;-&quot;??_);_(@_)"/>
    <numFmt numFmtId="166" formatCode="_(&quot;$&quot;* #,##0_);_(&quot;$&quot;* \(#,##0\);_(&quot;$&quot;*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font>
    <font>
      <b/>
      <sz val="11"/>
      <color indexed="8"/>
      <name val="Calibri"/>
      <family val="2"/>
    </font>
    <font>
      <sz val="11"/>
      <name val="Calibri"/>
      <family val="2"/>
    </font>
    <font>
      <b/>
      <sz val="10"/>
      <color theme="1"/>
      <name val="Calibri"/>
      <family val="2"/>
      <scheme val="minor"/>
    </font>
    <font>
      <b/>
      <sz val="9"/>
      <color theme="1"/>
      <name val="Calibri"/>
      <family val="2"/>
      <scheme val="minor"/>
    </font>
    <font>
      <sz val="10"/>
      <color theme="1"/>
      <name val="Calibri"/>
      <family val="2"/>
      <scheme val="minor"/>
    </font>
    <font>
      <sz val="9"/>
      <color theme="1"/>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cellStyleXfs>
  <cellXfs count="71">
    <xf numFmtId="0" fontId="0" fillId="0" borderId="0" xfId="0"/>
    <xf numFmtId="164" fontId="0" fillId="0" borderId="1" xfId="0" applyNumberFormat="1" applyFill="1" applyBorder="1" applyAlignment="1">
      <alignment horizontal="right"/>
    </xf>
    <xf numFmtId="166" fontId="5" fillId="0" borderId="1" xfId="2" applyNumberFormat="1" applyFont="1" applyFill="1" applyBorder="1" applyAlignment="1">
      <alignment horizontal="right" vertical="center"/>
    </xf>
    <xf numFmtId="0" fontId="0" fillId="0" borderId="0" xfId="0"/>
    <xf numFmtId="164" fontId="0" fillId="0" borderId="3" xfId="0" applyNumberFormat="1" applyFill="1" applyBorder="1" applyAlignment="1">
      <alignment horizontal="right"/>
    </xf>
    <xf numFmtId="166" fontId="5" fillId="0" borderId="3" xfId="2" applyNumberFormat="1" applyFont="1" applyFill="1" applyBorder="1" applyAlignment="1">
      <alignment horizontal="right" vertical="center"/>
    </xf>
    <xf numFmtId="0" fontId="4" fillId="2" borderId="1" xfId="0" applyFont="1" applyFill="1" applyBorder="1" applyAlignment="1">
      <alignment horizontal="center" vertical="center"/>
    </xf>
    <xf numFmtId="164" fontId="4" fillId="2" borderId="1" xfId="0" applyNumberFormat="1" applyFont="1" applyFill="1" applyBorder="1" applyAlignment="1">
      <alignment horizontal="right"/>
    </xf>
    <xf numFmtId="165" fontId="4" fillId="2" borderId="1" xfId="1" applyNumberFormat="1" applyFont="1" applyFill="1" applyBorder="1" applyAlignment="1">
      <alignment horizontal="right"/>
    </xf>
    <xf numFmtId="9" fontId="4" fillId="2" borderId="1" xfId="3" applyFont="1" applyFill="1" applyBorder="1" applyAlignment="1">
      <alignment horizontal="right"/>
    </xf>
    <xf numFmtId="166" fontId="4" fillId="2" borderId="1" xfId="1" applyNumberFormat="1" applyFont="1" applyFill="1" applyBorder="1" applyAlignment="1">
      <alignment horizontal="right"/>
    </xf>
    <xf numFmtId="0" fontId="0" fillId="2" borderId="3" xfId="0" applyFill="1" applyBorder="1" applyAlignment="1">
      <alignment horizontal="center" vertical="center"/>
    </xf>
    <xf numFmtId="0" fontId="0" fillId="2" borderId="1" xfId="0" applyFill="1" applyBorder="1" applyAlignment="1">
      <alignment horizontal="center" vertical="center"/>
    </xf>
    <xf numFmtId="0" fontId="2" fillId="2" borderId="6" xfId="0" applyFont="1" applyFill="1" applyBorder="1" applyAlignment="1">
      <alignment horizontal="center" vertical="center" wrapText="1"/>
    </xf>
    <xf numFmtId="0" fontId="6" fillId="2" borderId="8" xfId="0" applyFont="1" applyFill="1" applyBorder="1" applyAlignment="1">
      <alignment horizontal="center" vertical="center" wrapText="1"/>
    </xf>
    <xf numFmtId="166" fontId="2" fillId="2" borderId="1" xfId="0" applyNumberFormat="1" applyFont="1" applyFill="1" applyBorder="1"/>
    <xf numFmtId="0" fontId="4" fillId="2" borderId="1" xfId="0" applyFont="1" applyFill="1" applyBorder="1" applyAlignment="1">
      <alignment horizontal="center" vertical="center"/>
    </xf>
    <xf numFmtId="0" fontId="4" fillId="2" borderId="1" xfId="0" applyFont="1" applyFill="1" applyBorder="1" applyAlignment="1">
      <alignment vertical="center"/>
    </xf>
    <xf numFmtId="0" fontId="4" fillId="2" borderId="1" xfId="0" applyFont="1" applyFill="1" applyBorder="1" applyAlignment="1">
      <alignment horizontal="center"/>
    </xf>
    <xf numFmtId="0" fontId="0" fillId="0" borderId="9" xfId="0" applyBorder="1"/>
    <xf numFmtId="0" fontId="7" fillId="2" borderId="7" xfId="0" applyFont="1" applyFill="1" applyBorder="1" applyAlignment="1">
      <alignment horizontal="center" vertical="center" wrapText="1"/>
    </xf>
    <xf numFmtId="0" fontId="7" fillId="2" borderId="2" xfId="0" applyFont="1" applyFill="1" applyBorder="1" applyAlignment="1">
      <alignment horizontal="center" vertical="center" wrapText="1"/>
    </xf>
    <xf numFmtId="10" fontId="5" fillId="3" borderId="3" xfId="3" applyNumberFormat="1" applyFont="1" applyFill="1" applyBorder="1" applyAlignment="1">
      <alignment horizontal="right" vertical="center"/>
    </xf>
    <xf numFmtId="10" fontId="5" fillId="3" borderId="1" xfId="3" applyNumberFormat="1" applyFont="1" applyFill="1" applyBorder="1" applyAlignment="1">
      <alignment horizontal="right" vertical="center"/>
    </xf>
    <xf numFmtId="37" fontId="0" fillId="3" borderId="3" xfId="0" applyNumberFormat="1" applyFill="1" applyBorder="1"/>
    <xf numFmtId="37" fontId="0" fillId="3" borderId="1" xfId="0" applyNumberFormat="1" applyFill="1" applyBorder="1"/>
    <xf numFmtId="37" fontId="2" fillId="2" borderId="1" xfId="0" applyNumberFormat="1" applyFont="1" applyFill="1" applyBorder="1"/>
    <xf numFmtId="0" fontId="2" fillId="2" borderId="1" xfId="0" applyFont="1" applyFill="1" applyBorder="1" applyAlignment="1">
      <alignment horizontal="center" vertical="center"/>
    </xf>
    <xf numFmtId="166" fontId="0" fillId="0" borderId="1" xfId="2" applyNumberFormat="1" applyFont="1" applyBorder="1"/>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65" fontId="0" fillId="3" borderId="3" xfId="1" applyNumberFormat="1" applyFont="1" applyFill="1" applyBorder="1"/>
    <xf numFmtId="165" fontId="0" fillId="3" borderId="1" xfId="1" applyNumberFormat="1" applyFont="1" applyFill="1" applyBorder="1"/>
    <xf numFmtId="37" fontId="0" fillId="4" borderId="3" xfId="0" applyNumberFormat="1" applyFill="1" applyBorder="1"/>
    <xf numFmtId="10" fontId="5" fillId="4" borderId="3" xfId="3" applyNumberFormat="1" applyFont="1" applyFill="1" applyBorder="1" applyAlignment="1">
      <alignment horizontal="right" vertical="center"/>
    </xf>
    <xf numFmtId="37" fontId="0" fillId="4" borderId="1" xfId="0" applyNumberFormat="1" applyFill="1" applyBorder="1"/>
    <xf numFmtId="166" fontId="0" fillId="4" borderId="1" xfId="0" applyNumberFormat="1" applyFill="1" applyBorder="1"/>
    <xf numFmtId="166" fontId="0" fillId="0" borderId="0" xfId="0" applyNumberFormat="1"/>
    <xf numFmtId="166" fontId="2" fillId="2" borderId="1" xfId="2" applyNumberFormat="1" applyFont="1" applyFill="1" applyBorder="1"/>
    <xf numFmtId="0" fontId="9" fillId="0" borderId="0" xfId="0" applyFont="1" applyAlignment="1">
      <alignment wrapText="1"/>
    </xf>
    <xf numFmtId="0" fontId="0" fillId="0" borderId="0" xfId="0" applyAlignment="1">
      <alignment vertical="top"/>
    </xf>
    <xf numFmtId="0" fontId="4" fillId="2" borderId="1"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4" fillId="2" borderId="1"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8" fillId="0" borderId="0" xfId="0" applyFont="1" applyAlignment="1">
      <alignment horizontal="left" wrapText="1"/>
    </xf>
    <xf numFmtId="0" fontId="2" fillId="2" borderId="5" xfId="0" applyFont="1" applyFill="1" applyBorder="1" applyAlignment="1">
      <alignment horizontal="center" vertical="center" wrapText="1"/>
    </xf>
    <xf numFmtId="0" fontId="7" fillId="2" borderId="1" xfId="0" applyFont="1" applyFill="1" applyBorder="1" applyAlignment="1">
      <alignment horizontal="center" vertical="center" wrapText="1"/>
    </xf>
    <xf numFmtId="166" fontId="9" fillId="0" borderId="0" xfId="0" applyNumberFormat="1" applyFont="1" applyAlignment="1">
      <alignment vertical="top" wrapText="1"/>
    </xf>
    <xf numFmtId="166" fontId="0" fillId="5" borderId="1" xfId="2" applyNumberFormat="1" applyFont="1" applyFill="1" applyBorder="1"/>
    <xf numFmtId="166" fontId="0" fillId="5" borderId="1" xfId="0" applyNumberFormat="1" applyFill="1" applyBorder="1"/>
    <xf numFmtId="0" fontId="6" fillId="2" borderId="0"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9" fontId="4" fillId="2" borderId="3" xfId="3" applyFont="1" applyFill="1" applyBorder="1" applyAlignment="1">
      <alignment horizontal="right"/>
    </xf>
    <xf numFmtId="164" fontId="0" fillId="0" borderId="7" xfId="0" applyNumberFormat="1" applyFill="1" applyBorder="1" applyAlignment="1">
      <alignment horizontal="right"/>
    </xf>
    <xf numFmtId="164" fontId="0" fillId="0" borderId="4" xfId="0" applyNumberFormat="1" applyFill="1" applyBorder="1" applyAlignment="1">
      <alignment horizontal="right"/>
    </xf>
    <xf numFmtId="0" fontId="7" fillId="2" borderId="10"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5" xfId="0" applyFont="1" applyFill="1" applyBorder="1" applyAlignment="1">
      <alignment horizontal="center" vertical="center" wrapText="1"/>
    </xf>
    <xf numFmtId="37" fontId="2" fillId="2" borderId="3" xfId="0" applyNumberFormat="1" applyFont="1" applyFill="1" applyBorder="1"/>
    <xf numFmtId="166" fontId="4" fillId="2" borderId="3" xfId="1" applyNumberFormat="1" applyFont="1" applyFill="1" applyBorder="1" applyAlignment="1">
      <alignment horizontal="right"/>
    </xf>
    <xf numFmtId="166" fontId="2" fillId="2" borderId="3" xfId="2" applyNumberFormat="1" applyFont="1" applyFill="1" applyBorder="1"/>
    <xf numFmtId="37" fontId="0" fillId="4" borderId="12" xfId="0" applyNumberFormat="1" applyFill="1" applyBorder="1"/>
    <xf numFmtId="10" fontId="5" fillId="4" borderId="12" xfId="3" applyNumberFormat="1" applyFont="1" applyFill="1" applyBorder="1" applyAlignment="1">
      <alignment horizontal="right" vertical="center"/>
    </xf>
    <xf numFmtId="166" fontId="5" fillId="0" borderId="12" xfId="2" applyNumberFormat="1" applyFont="1" applyFill="1" applyBorder="1" applyAlignment="1">
      <alignment horizontal="right" vertical="center"/>
    </xf>
  </cellXfs>
  <cellStyles count="6">
    <cellStyle name="Comma" xfId="1" builtinId="3"/>
    <cellStyle name="Currency" xfId="2" builtinId="4"/>
    <cellStyle name="Currency 2" xfId="4"/>
    <cellStyle name="Normal" xfId="0" builtinId="0"/>
    <cellStyle name="Percent" xfId="3" builtinId="5"/>
    <cellStyle name="Percent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6"/>
  <sheetViews>
    <sheetView tabSelected="1" showWhiteSpace="0" zoomScaleNormal="100" workbookViewId="0">
      <selection activeCell="O16" sqref="O16"/>
    </sheetView>
  </sheetViews>
  <sheetFormatPr defaultRowHeight="15" x14ac:dyDescent="0.25"/>
  <cols>
    <col min="1" max="1" width="9.140625" style="3"/>
    <col min="2" max="2" width="12.28515625" style="3" customWidth="1"/>
    <col min="3" max="3" width="12.28515625" style="3" hidden="1" customWidth="1"/>
    <col min="4" max="4" width="11.7109375" style="3" customWidth="1"/>
    <col min="5" max="5" width="8.7109375" style="3" customWidth="1"/>
    <col min="6" max="6" width="4" style="3" customWidth="1"/>
    <col min="7" max="7" width="13" style="3" customWidth="1"/>
    <col min="8" max="8" width="3.85546875" style="3" customWidth="1"/>
    <col min="9" max="10" width="13" style="3" customWidth="1"/>
    <col min="11" max="11" width="14" style="3" customWidth="1"/>
    <col min="12" max="12" width="3.85546875" style="3" customWidth="1"/>
    <col min="13" max="13" width="16.42578125" style="3" customWidth="1"/>
    <col min="14" max="14" width="9.140625" style="3"/>
    <col min="15" max="15" width="10" style="3" bestFit="1" customWidth="1"/>
    <col min="16" max="16384" width="9.140625" style="3"/>
  </cols>
  <sheetData>
    <row r="1" spans="1:15" ht="30" customHeight="1" x14ac:dyDescent="0.25">
      <c r="A1" s="45" t="s">
        <v>0</v>
      </c>
      <c r="B1" s="45"/>
      <c r="C1" s="17" t="s">
        <v>13</v>
      </c>
      <c r="D1" s="46" t="s">
        <v>18</v>
      </c>
      <c r="E1" s="49"/>
      <c r="F1" s="55"/>
      <c r="G1" s="44" t="s">
        <v>32</v>
      </c>
      <c r="H1" s="55"/>
      <c r="I1" s="43" t="s">
        <v>33</v>
      </c>
      <c r="J1" s="43" t="s">
        <v>34</v>
      </c>
      <c r="K1" s="44" t="s">
        <v>25</v>
      </c>
      <c r="L1" s="55"/>
      <c r="M1" s="43" t="s">
        <v>27</v>
      </c>
    </row>
    <row r="2" spans="1:15" ht="30" customHeight="1" x14ac:dyDescent="0.25">
      <c r="A2" s="45"/>
      <c r="B2" s="45"/>
      <c r="C2" s="18"/>
      <c r="D2" s="60" t="s">
        <v>16</v>
      </c>
      <c r="E2" s="61" t="s">
        <v>35</v>
      </c>
      <c r="F2" s="56"/>
      <c r="G2" s="62" t="s">
        <v>36</v>
      </c>
      <c r="H2" s="63"/>
      <c r="I2" s="64" t="s">
        <v>36</v>
      </c>
      <c r="J2" s="64" t="s">
        <v>36</v>
      </c>
      <c r="K2" s="54" t="s">
        <v>36</v>
      </c>
      <c r="L2" s="63"/>
      <c r="M2" s="64" t="s">
        <v>36</v>
      </c>
    </row>
    <row r="3" spans="1:15" x14ac:dyDescent="0.25">
      <c r="A3" s="11">
        <v>500</v>
      </c>
      <c r="B3" s="11" t="s">
        <v>10</v>
      </c>
      <c r="C3" s="58">
        <v>117000</v>
      </c>
      <c r="D3" s="68">
        <v>1047</v>
      </c>
      <c r="E3" s="69">
        <f>D3/$D$15</f>
        <v>5.7609772202046883E-2</v>
      </c>
      <c r="F3" s="69"/>
      <c r="G3" s="70">
        <f>E3*481220</f>
        <v>27722.974579068999</v>
      </c>
      <c r="H3" s="70"/>
      <c r="I3" s="70">
        <f>$E3*(481220-145000)</f>
        <v>19369.557609772204</v>
      </c>
      <c r="J3" s="70">
        <f>$E3*145000</f>
        <v>8353.4169692967971</v>
      </c>
      <c r="K3" s="70"/>
      <c r="L3" s="70"/>
      <c r="M3" s="70">
        <f>SUM(I3:K3)</f>
        <v>27722.974579068999</v>
      </c>
    </row>
    <row r="4" spans="1:15" x14ac:dyDescent="0.25">
      <c r="A4" s="12">
        <v>501</v>
      </c>
      <c r="B4" s="12" t="s">
        <v>9</v>
      </c>
      <c r="C4" s="59">
        <v>67500</v>
      </c>
      <c r="D4" s="68">
        <v>1138</v>
      </c>
      <c r="E4" s="69">
        <f t="shared" ref="E4:E14" si="0">D4/$D$15</f>
        <v>6.2616925277869481E-2</v>
      </c>
      <c r="F4" s="69"/>
      <c r="G4" s="70">
        <f t="shared" ref="G4:G14" si="1">E4*481220</f>
        <v>30132.516782216353</v>
      </c>
      <c r="H4" s="70"/>
      <c r="I4" s="70">
        <f t="shared" ref="I4:I14" si="2">$E4*(481220-145000)</f>
        <v>21053.062616925276</v>
      </c>
      <c r="J4" s="70">
        <f t="shared" ref="J4:J14" si="3">$E4*145000</f>
        <v>9079.4541652910739</v>
      </c>
      <c r="K4" s="70"/>
      <c r="L4" s="70"/>
      <c r="M4" s="70">
        <f>SUM(I4:K4)</f>
        <v>30132.516782216349</v>
      </c>
    </row>
    <row r="5" spans="1:15" x14ac:dyDescent="0.25">
      <c r="A5" s="12">
        <v>502</v>
      </c>
      <c r="B5" s="12" t="s">
        <v>2</v>
      </c>
      <c r="C5" s="59">
        <v>67500</v>
      </c>
      <c r="D5" s="68">
        <v>1189</v>
      </c>
      <c r="E5" s="69">
        <f t="shared" si="0"/>
        <v>6.5423131946737101E-2</v>
      </c>
      <c r="F5" s="69"/>
      <c r="G5" s="70">
        <f t="shared" si="1"/>
        <v>31482.919555408829</v>
      </c>
      <c r="H5" s="70"/>
      <c r="I5" s="70">
        <f t="shared" si="2"/>
        <v>21996.56542313195</v>
      </c>
      <c r="J5" s="70">
        <f t="shared" si="3"/>
        <v>9486.3541322768797</v>
      </c>
      <c r="K5" s="70"/>
      <c r="L5" s="70"/>
      <c r="M5" s="70">
        <f>SUM(I5:K5)</f>
        <v>31482.919555408829</v>
      </c>
    </row>
    <row r="6" spans="1:15" x14ac:dyDescent="0.25">
      <c r="A6" s="12">
        <v>503</v>
      </c>
      <c r="B6" s="12" t="s">
        <v>3</v>
      </c>
      <c r="C6" s="59">
        <v>288000</v>
      </c>
      <c r="D6" s="68">
        <v>5242</v>
      </c>
      <c r="E6" s="69">
        <f t="shared" si="0"/>
        <v>0.28843402663145151</v>
      </c>
      <c r="F6" s="69"/>
      <c r="G6" s="70">
        <f t="shared" si="1"/>
        <v>138800.2222955871</v>
      </c>
      <c r="H6" s="70"/>
      <c r="I6" s="70">
        <f t="shared" si="2"/>
        <v>96977.288434026632</v>
      </c>
      <c r="J6" s="70">
        <f t="shared" si="3"/>
        <v>41822.933861560472</v>
      </c>
      <c r="K6" s="70"/>
      <c r="L6" s="70"/>
      <c r="M6" s="70">
        <f>SUM(I6:K6)</f>
        <v>138800.2222955871</v>
      </c>
    </row>
    <row r="7" spans="1:15" x14ac:dyDescent="0.25">
      <c r="A7" s="12">
        <v>504</v>
      </c>
      <c r="B7" s="12" t="s">
        <v>4</v>
      </c>
      <c r="C7" s="59">
        <v>117000</v>
      </c>
      <c r="D7" s="68">
        <v>1338</v>
      </c>
      <c r="E7" s="69">
        <f t="shared" si="0"/>
        <v>7.3621657312644431E-2</v>
      </c>
      <c r="F7" s="69"/>
      <c r="G7" s="70">
        <f t="shared" si="1"/>
        <v>35428.213931990751</v>
      </c>
      <c r="H7" s="70"/>
      <c r="I7" s="70">
        <f t="shared" si="2"/>
        <v>24753.07362165731</v>
      </c>
      <c r="J7" s="70">
        <f t="shared" si="3"/>
        <v>10675.140310333443</v>
      </c>
      <c r="K7" s="70"/>
      <c r="L7" s="70"/>
      <c r="M7" s="70">
        <f t="shared" ref="M7:M14" si="4">SUM(I7:K7)</f>
        <v>35428.213931990751</v>
      </c>
    </row>
    <row r="8" spans="1:15" x14ac:dyDescent="0.25">
      <c r="A8" s="12">
        <v>505</v>
      </c>
      <c r="B8" s="12" t="s">
        <v>5</v>
      </c>
      <c r="C8" s="59">
        <v>252000</v>
      </c>
      <c r="D8" s="68">
        <v>3865</v>
      </c>
      <c r="E8" s="69">
        <f t="shared" si="0"/>
        <v>0.21266644657202596</v>
      </c>
      <c r="F8" s="69"/>
      <c r="G8" s="70">
        <f t="shared" si="1"/>
        <v>102339.34741939034</v>
      </c>
      <c r="H8" s="70"/>
      <c r="I8" s="70">
        <f t="shared" si="2"/>
        <v>71502.712666446576</v>
      </c>
      <c r="J8" s="70">
        <f t="shared" si="3"/>
        <v>30836.634752943766</v>
      </c>
      <c r="K8" s="70"/>
      <c r="L8" s="70"/>
      <c r="M8" s="70">
        <f t="shared" si="4"/>
        <v>102339.34741939034</v>
      </c>
    </row>
    <row r="9" spans="1:15" x14ac:dyDescent="0.25">
      <c r="A9" s="12">
        <v>506</v>
      </c>
      <c r="B9" s="12" t="s">
        <v>14</v>
      </c>
      <c r="C9" s="59">
        <v>45000</v>
      </c>
      <c r="D9" s="68">
        <v>666</v>
      </c>
      <c r="E9" s="69">
        <f t="shared" si="0"/>
        <v>3.6645757675800597E-2</v>
      </c>
      <c r="F9" s="69"/>
      <c r="G9" s="70">
        <f t="shared" si="1"/>
        <v>17634.671508748765</v>
      </c>
      <c r="H9" s="70"/>
      <c r="I9" s="70">
        <f t="shared" si="2"/>
        <v>12321.036645757677</v>
      </c>
      <c r="J9" s="70">
        <f t="shared" si="3"/>
        <v>5313.6348629910863</v>
      </c>
      <c r="K9" s="70"/>
      <c r="L9" s="70"/>
      <c r="M9" s="70">
        <f t="shared" si="4"/>
        <v>17634.671508748761</v>
      </c>
    </row>
    <row r="10" spans="1:15" x14ac:dyDescent="0.25">
      <c r="A10" s="12">
        <v>507</v>
      </c>
      <c r="B10" s="12" t="s">
        <v>6</v>
      </c>
      <c r="C10" s="59">
        <v>180000</v>
      </c>
      <c r="D10" s="68">
        <v>2138</v>
      </c>
      <c r="E10" s="69">
        <f t="shared" si="0"/>
        <v>0.11764058545174425</v>
      </c>
      <c r="F10" s="69"/>
      <c r="G10" s="70">
        <f t="shared" si="1"/>
        <v>56611.002531088365</v>
      </c>
      <c r="H10" s="70"/>
      <c r="I10" s="70">
        <f t="shared" si="2"/>
        <v>39553.117640585449</v>
      </c>
      <c r="J10" s="70">
        <f t="shared" si="3"/>
        <v>17057.884890502915</v>
      </c>
      <c r="K10" s="70"/>
      <c r="L10" s="70"/>
      <c r="M10" s="70">
        <f t="shared" si="4"/>
        <v>56611.002531088365</v>
      </c>
      <c r="O10" s="38"/>
    </row>
    <row r="11" spans="1:15" x14ac:dyDescent="0.25">
      <c r="A11" s="12">
        <v>509</v>
      </c>
      <c r="B11" s="12" t="s">
        <v>7</v>
      </c>
      <c r="C11" s="59">
        <v>45000</v>
      </c>
      <c r="D11" s="68">
        <v>614</v>
      </c>
      <c r="E11" s="69">
        <f t="shared" si="0"/>
        <v>3.3784527346759109E-2</v>
      </c>
      <c r="F11" s="69"/>
      <c r="G11" s="70">
        <f t="shared" si="1"/>
        <v>16257.790249807418</v>
      </c>
      <c r="H11" s="70"/>
      <c r="I11" s="70">
        <f t="shared" si="2"/>
        <v>11359.033784527348</v>
      </c>
      <c r="J11" s="70">
        <f t="shared" si="3"/>
        <v>4898.7564652800711</v>
      </c>
      <c r="K11" s="70"/>
      <c r="L11" s="70"/>
      <c r="M11" s="70">
        <f t="shared" si="4"/>
        <v>16257.790249807418</v>
      </c>
    </row>
    <row r="12" spans="1:15" x14ac:dyDescent="0.25">
      <c r="A12" s="12">
        <v>511</v>
      </c>
      <c r="B12" s="12" t="s">
        <v>8</v>
      </c>
      <c r="C12" s="59">
        <v>45000</v>
      </c>
      <c r="D12" s="68">
        <v>498</v>
      </c>
      <c r="E12" s="69">
        <f t="shared" si="0"/>
        <v>2.7401782766589635E-2</v>
      </c>
      <c r="F12" s="69"/>
      <c r="G12" s="70">
        <f t="shared" si="1"/>
        <v>13186.285902938263</v>
      </c>
      <c r="H12" s="70"/>
      <c r="I12" s="70">
        <f t="shared" si="2"/>
        <v>9213.0274017827669</v>
      </c>
      <c r="J12" s="70">
        <f t="shared" si="3"/>
        <v>3973.258501155497</v>
      </c>
      <c r="K12" s="70"/>
      <c r="L12" s="70"/>
      <c r="M12" s="70">
        <f t="shared" si="4"/>
        <v>13186.285902938263</v>
      </c>
    </row>
    <row r="13" spans="1:15" x14ac:dyDescent="0.25">
      <c r="A13" s="12">
        <v>513</v>
      </c>
      <c r="B13" s="12" t="s">
        <v>11</v>
      </c>
      <c r="C13" s="59">
        <v>22500</v>
      </c>
      <c r="D13" s="68">
        <v>231</v>
      </c>
      <c r="E13" s="69">
        <f t="shared" si="0"/>
        <v>1.2710465500165071E-2</v>
      </c>
      <c r="F13" s="69"/>
      <c r="G13" s="70">
        <f t="shared" si="1"/>
        <v>6116.5302079894354</v>
      </c>
      <c r="H13" s="70"/>
      <c r="I13" s="70">
        <f t="shared" si="2"/>
        <v>4273.5127104655003</v>
      </c>
      <c r="J13" s="70">
        <f t="shared" si="3"/>
        <v>1843.0174975239354</v>
      </c>
      <c r="K13" s="70"/>
      <c r="L13" s="70"/>
      <c r="M13" s="70">
        <f t="shared" si="4"/>
        <v>6116.5302079894354</v>
      </c>
    </row>
    <row r="14" spans="1:15" x14ac:dyDescent="0.25">
      <c r="A14" s="12">
        <v>516</v>
      </c>
      <c r="B14" s="12" t="s">
        <v>12</v>
      </c>
      <c r="C14" s="59">
        <v>22500</v>
      </c>
      <c r="D14" s="68">
        <v>208</v>
      </c>
      <c r="E14" s="69">
        <f t="shared" si="0"/>
        <v>1.1444921316165951E-2</v>
      </c>
      <c r="F14" s="69"/>
      <c r="G14" s="70">
        <f t="shared" si="1"/>
        <v>5507.5250357653795</v>
      </c>
      <c r="H14" s="70"/>
      <c r="I14" s="70">
        <f t="shared" si="2"/>
        <v>3848.0114449213161</v>
      </c>
      <c r="J14" s="70">
        <f t="shared" si="3"/>
        <v>1659.5135908440629</v>
      </c>
      <c r="K14" s="70"/>
      <c r="L14" s="70"/>
      <c r="M14" s="70">
        <f t="shared" si="4"/>
        <v>5507.5250357653786</v>
      </c>
    </row>
    <row r="15" spans="1:15" x14ac:dyDescent="0.25">
      <c r="A15" s="42" t="s">
        <v>1</v>
      </c>
      <c r="B15" s="42"/>
      <c r="C15" s="7">
        <f>SUM(C3:C14)</f>
        <v>1269000</v>
      </c>
      <c r="D15" s="65">
        <f>SUM(D3:D14)</f>
        <v>18174</v>
      </c>
      <c r="E15" s="57">
        <f t="shared" ref="E15:G15" si="5">SUM(E3:E14)</f>
        <v>1</v>
      </c>
      <c r="F15" s="57"/>
      <c r="G15" s="66">
        <f t="shared" si="5"/>
        <v>481220</v>
      </c>
      <c r="H15" s="66"/>
      <c r="I15" s="66">
        <f>SUM(I3:I14)</f>
        <v>336220</v>
      </c>
      <c r="J15" s="66">
        <f>SUM(J3:J14)</f>
        <v>145000</v>
      </c>
      <c r="K15" s="66">
        <f>SUM(K3:K14)</f>
        <v>0</v>
      </c>
      <c r="L15" s="66"/>
      <c r="M15" s="67">
        <f>SUM(M3:M14)</f>
        <v>481220</v>
      </c>
    </row>
    <row r="16" spans="1:15" ht="72" x14ac:dyDescent="0.25">
      <c r="J16" s="38"/>
      <c r="K16" s="51" t="s">
        <v>37</v>
      </c>
      <c r="L16" s="51"/>
      <c r="M16" s="51"/>
    </row>
  </sheetData>
  <mergeCells count="2">
    <mergeCell ref="A1:B2"/>
    <mergeCell ref="D1:E1"/>
  </mergeCells>
  <pageMargins left="0.7" right="0.7" top="0.75" bottom="0.75" header="0.3" footer="0.3"/>
  <pageSetup scale="99" orientation="landscape" r:id="rId1"/>
  <headerFooter>
    <oddHeader>&amp;CNC HMIS Costs by CoC
July 2015 to June 2016</oddHeader>
    <oddFooter>&amp;RCHIN Governance Committee 1.26.15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
  <sheetViews>
    <sheetView showWhiteSpace="0" zoomScaleNormal="100" workbookViewId="0">
      <selection activeCell="J16" sqref="J16"/>
    </sheetView>
  </sheetViews>
  <sheetFormatPr defaultRowHeight="15" x14ac:dyDescent="0.25"/>
  <cols>
    <col min="1" max="1" width="9.140625" style="3"/>
    <col min="2" max="2" width="12.28515625" style="3" customWidth="1"/>
    <col min="3" max="3" width="12.28515625" style="3" hidden="1" customWidth="1"/>
    <col min="4" max="4" width="11.7109375" style="3" customWidth="1"/>
    <col min="5" max="5" width="8.7109375" style="3" customWidth="1"/>
    <col min="6" max="8" width="13" style="3" customWidth="1"/>
    <col min="9" max="9" width="14" style="3" customWidth="1"/>
    <col min="10" max="14" width="16.42578125" style="3" customWidth="1"/>
    <col min="15" max="15" width="17" style="3" customWidth="1"/>
    <col min="16" max="16" width="9.140625" style="3"/>
    <col min="17" max="17" width="10" style="3" bestFit="1" customWidth="1"/>
    <col min="18" max="16384" width="9.140625" style="3"/>
  </cols>
  <sheetData>
    <row r="1" spans="1:17" ht="30" customHeight="1" x14ac:dyDescent="0.25">
      <c r="A1" s="45" t="s">
        <v>0</v>
      </c>
      <c r="B1" s="45"/>
      <c r="C1" s="17" t="s">
        <v>13</v>
      </c>
      <c r="D1" s="46" t="s">
        <v>18</v>
      </c>
      <c r="E1" s="47"/>
      <c r="F1" s="43" t="s">
        <v>32</v>
      </c>
      <c r="G1" s="43" t="s">
        <v>33</v>
      </c>
      <c r="H1" s="43" t="s">
        <v>34</v>
      </c>
      <c r="I1" s="43" t="s">
        <v>25</v>
      </c>
      <c r="J1" s="43" t="s">
        <v>27</v>
      </c>
      <c r="K1" s="27" t="s">
        <v>20</v>
      </c>
      <c r="L1" s="27" t="s">
        <v>23</v>
      </c>
      <c r="M1" s="27" t="s">
        <v>21</v>
      </c>
      <c r="N1" s="31" t="s">
        <v>25</v>
      </c>
      <c r="O1" s="27" t="s">
        <v>27</v>
      </c>
    </row>
    <row r="2" spans="1:17" ht="30" customHeight="1" x14ac:dyDescent="0.25">
      <c r="A2" s="45"/>
      <c r="B2" s="45"/>
      <c r="C2" s="18"/>
      <c r="D2" s="50" t="s">
        <v>16</v>
      </c>
      <c r="E2" s="50" t="s">
        <v>35</v>
      </c>
      <c r="F2" s="30" t="s">
        <v>36</v>
      </c>
      <c r="G2" s="14" t="s">
        <v>36</v>
      </c>
      <c r="H2" s="14" t="s">
        <v>36</v>
      </c>
      <c r="I2" s="14" t="s">
        <v>36</v>
      </c>
      <c r="J2" s="14" t="s">
        <v>36</v>
      </c>
      <c r="K2" s="30" t="s">
        <v>19</v>
      </c>
      <c r="L2" s="30" t="s">
        <v>24</v>
      </c>
      <c r="M2" s="29" t="s">
        <v>22</v>
      </c>
      <c r="N2" s="29" t="s">
        <v>26</v>
      </c>
      <c r="O2" s="29" t="s">
        <v>26</v>
      </c>
    </row>
    <row r="3" spans="1:17" x14ac:dyDescent="0.25">
      <c r="A3" s="11">
        <v>500</v>
      </c>
      <c r="B3" s="11" t="s">
        <v>10</v>
      </c>
      <c r="C3" s="4">
        <v>117000</v>
      </c>
      <c r="D3" s="34">
        <v>1047</v>
      </c>
      <c r="E3" s="35">
        <f>D3/$D$15</f>
        <v>5.7609772202046883E-2</v>
      </c>
      <c r="F3" s="5">
        <f>E3*481220</f>
        <v>27722.974579068999</v>
      </c>
      <c r="G3" s="5">
        <f>$E3*(481220-145000)</f>
        <v>19369.557609772204</v>
      </c>
      <c r="H3" s="5">
        <f>$E3*145000</f>
        <v>8353.4169692967971</v>
      </c>
      <c r="I3" s="5"/>
      <c r="J3" s="5">
        <f>SUM(G3:I3)</f>
        <v>27722.974579068999</v>
      </c>
      <c r="K3" s="52">
        <f>$K$15*E3</f>
        <v>9525.7758336084516</v>
      </c>
      <c r="L3" s="52">
        <f>$L$15*E3</f>
        <v>6097.0342247166282</v>
      </c>
      <c r="M3" s="52">
        <v>25449</v>
      </c>
      <c r="N3" s="52"/>
      <c r="O3" s="53">
        <f>SUM(K3+L3+M3+N3)</f>
        <v>41071.810058325078</v>
      </c>
    </row>
    <row r="4" spans="1:17" x14ac:dyDescent="0.25">
      <c r="A4" s="12">
        <v>501</v>
      </c>
      <c r="B4" s="12" t="s">
        <v>9</v>
      </c>
      <c r="C4" s="1">
        <v>67500</v>
      </c>
      <c r="D4" s="36">
        <v>1138</v>
      </c>
      <c r="E4" s="35">
        <f t="shared" ref="E4:E14" si="0">D4/$D$15</f>
        <v>6.2616925277869481E-2</v>
      </c>
      <c r="F4" s="5">
        <f t="shared" ref="F4:F14" si="1">E4*481220</f>
        <v>30132.516782216353</v>
      </c>
      <c r="G4" s="5">
        <f t="shared" ref="G4:G14" si="2">$E4*(481220-145000)</f>
        <v>21053.062616925276</v>
      </c>
      <c r="H4" s="5">
        <f t="shared" ref="H4:H14" si="3">$E4*145000</f>
        <v>9079.4541652910739</v>
      </c>
      <c r="I4" s="5"/>
      <c r="J4" s="5">
        <f>SUM(G4:I4)</f>
        <v>30132.516782216349</v>
      </c>
      <c r="K4" s="52">
        <f>$K$15*E4</f>
        <v>10353.70859469572</v>
      </c>
      <c r="L4" s="52">
        <f t="shared" ref="L4:L14" si="4">$L$15*E4</f>
        <v>6626.9579252411868</v>
      </c>
      <c r="M4" s="52">
        <v>14682</v>
      </c>
      <c r="N4" s="52"/>
      <c r="O4" s="53">
        <f t="shared" ref="O4:O14" si="5">SUM(K4+L4+M4+N4)</f>
        <v>31662.666519936905</v>
      </c>
    </row>
    <row r="5" spans="1:17" x14ac:dyDescent="0.25">
      <c r="A5" s="12">
        <v>502</v>
      </c>
      <c r="B5" s="12" t="s">
        <v>2</v>
      </c>
      <c r="C5" s="1">
        <v>67500</v>
      </c>
      <c r="D5" s="36">
        <v>1189</v>
      </c>
      <c r="E5" s="35">
        <f t="shared" si="0"/>
        <v>6.5423131946737101E-2</v>
      </c>
      <c r="F5" s="5">
        <f t="shared" si="1"/>
        <v>31482.919555408829</v>
      </c>
      <c r="G5" s="5">
        <f t="shared" si="2"/>
        <v>21996.56542313195</v>
      </c>
      <c r="H5" s="5">
        <f t="shared" si="3"/>
        <v>9486.3541322768797</v>
      </c>
      <c r="I5" s="5"/>
      <c r="J5" s="5">
        <f>SUM(G5:I5)</f>
        <v>31482.919555408829</v>
      </c>
      <c r="K5" s="52">
        <f>$K$15*E5</f>
        <v>10817.714867392981</v>
      </c>
      <c r="L5" s="52">
        <f t="shared" si="4"/>
        <v>6923.948131029676</v>
      </c>
      <c r="M5" s="52">
        <v>14682</v>
      </c>
      <c r="N5" s="52"/>
      <c r="O5" s="53">
        <f t="shared" si="5"/>
        <v>32423.662998422657</v>
      </c>
    </row>
    <row r="6" spans="1:17" x14ac:dyDescent="0.25">
      <c r="A6" s="12">
        <v>503</v>
      </c>
      <c r="B6" s="12" t="s">
        <v>3</v>
      </c>
      <c r="C6" s="1">
        <v>288000</v>
      </c>
      <c r="D6" s="36">
        <v>5242</v>
      </c>
      <c r="E6" s="35">
        <f t="shared" si="0"/>
        <v>0.28843402663145151</v>
      </c>
      <c r="F6" s="5">
        <f t="shared" si="1"/>
        <v>138800.2222955871</v>
      </c>
      <c r="G6" s="5">
        <f t="shared" si="2"/>
        <v>96977.288434026632</v>
      </c>
      <c r="H6" s="5">
        <f t="shared" si="3"/>
        <v>41822.933861560472</v>
      </c>
      <c r="I6" s="5"/>
      <c r="J6" s="5">
        <f>SUM(G6:I6)</f>
        <v>138800.2222955871</v>
      </c>
      <c r="K6" s="52">
        <f>$K$15*E6</f>
        <v>47692.56630351051</v>
      </c>
      <c r="L6" s="52">
        <f t="shared" si="4"/>
        <v>30525.93448516195</v>
      </c>
      <c r="M6" s="52">
        <v>62645</v>
      </c>
      <c r="N6" s="52"/>
      <c r="O6" s="53">
        <f t="shared" si="5"/>
        <v>140863.50078867248</v>
      </c>
    </row>
    <row r="7" spans="1:17" x14ac:dyDescent="0.25">
      <c r="A7" s="12">
        <v>504</v>
      </c>
      <c r="B7" s="12" t="s">
        <v>4</v>
      </c>
      <c r="C7" s="1">
        <v>117000</v>
      </c>
      <c r="D7" s="36">
        <v>1338</v>
      </c>
      <c r="E7" s="35">
        <f t="shared" si="0"/>
        <v>7.3621657312644431E-2</v>
      </c>
      <c r="F7" s="5">
        <f t="shared" si="1"/>
        <v>35428.213931990751</v>
      </c>
      <c r="G7" s="5">
        <f t="shared" si="2"/>
        <v>24753.07362165731</v>
      </c>
      <c r="H7" s="5">
        <f t="shared" si="3"/>
        <v>10675.140310333443</v>
      </c>
      <c r="I7" s="5"/>
      <c r="J7" s="5">
        <f t="shared" ref="J7:J14" si="6">SUM(G7:I7)</f>
        <v>35428.213931990751</v>
      </c>
      <c r="K7" s="52">
        <f t="shared" ref="K7:K14" si="7">$K$15*E7</f>
        <v>12173.341036645757</v>
      </c>
      <c r="L7" s="52">
        <f t="shared" si="4"/>
        <v>7791.6253989215356</v>
      </c>
      <c r="M7" s="52">
        <v>25449</v>
      </c>
      <c r="N7" s="52"/>
      <c r="O7" s="53">
        <f t="shared" si="5"/>
        <v>45413.966435567294</v>
      </c>
    </row>
    <row r="8" spans="1:17" x14ac:dyDescent="0.25">
      <c r="A8" s="12">
        <v>505</v>
      </c>
      <c r="B8" s="12" t="s">
        <v>5</v>
      </c>
      <c r="C8" s="1">
        <v>252000</v>
      </c>
      <c r="D8" s="36">
        <v>3865</v>
      </c>
      <c r="E8" s="35">
        <f t="shared" si="0"/>
        <v>0.21266644657202596</v>
      </c>
      <c r="F8" s="5">
        <f t="shared" si="1"/>
        <v>102339.34741939034</v>
      </c>
      <c r="G8" s="5">
        <f t="shared" si="2"/>
        <v>71502.712666446576</v>
      </c>
      <c r="H8" s="5">
        <f t="shared" si="3"/>
        <v>30836.634752943766</v>
      </c>
      <c r="I8" s="5"/>
      <c r="J8" s="5">
        <f t="shared" si="6"/>
        <v>102339.34741939034</v>
      </c>
      <c r="K8" s="52">
        <f t="shared" si="7"/>
        <v>35164.396940684492</v>
      </c>
      <c r="L8" s="52">
        <f t="shared" si="4"/>
        <v>22507.198928872745</v>
      </c>
      <c r="M8" s="52">
        <v>54814</v>
      </c>
      <c r="N8" s="52"/>
      <c r="O8" s="53">
        <f t="shared" si="5"/>
        <v>112485.59586955723</v>
      </c>
    </row>
    <row r="9" spans="1:17" x14ac:dyDescent="0.25">
      <c r="A9" s="12">
        <v>506</v>
      </c>
      <c r="B9" s="12" t="s">
        <v>14</v>
      </c>
      <c r="C9" s="1">
        <v>45000</v>
      </c>
      <c r="D9" s="36">
        <v>666</v>
      </c>
      <c r="E9" s="35">
        <f t="shared" si="0"/>
        <v>3.6645757675800597E-2</v>
      </c>
      <c r="F9" s="5">
        <f t="shared" si="1"/>
        <v>17634.671508748765</v>
      </c>
      <c r="G9" s="5">
        <f t="shared" si="2"/>
        <v>12321.036645757677</v>
      </c>
      <c r="H9" s="5">
        <f t="shared" si="3"/>
        <v>5313.6348629910863</v>
      </c>
      <c r="I9" s="5"/>
      <c r="J9" s="5">
        <f t="shared" si="6"/>
        <v>17634.671508748761</v>
      </c>
      <c r="K9" s="52">
        <f t="shared" si="7"/>
        <v>6059.3760316936286</v>
      </c>
      <c r="L9" s="52">
        <f t="shared" si="4"/>
        <v>3878.3426873555632</v>
      </c>
      <c r="M9" s="52">
        <v>9788</v>
      </c>
      <c r="N9" s="52"/>
      <c r="O9" s="53">
        <f t="shared" si="5"/>
        <v>19725.71871904919</v>
      </c>
    </row>
    <row r="10" spans="1:17" x14ac:dyDescent="0.25">
      <c r="A10" s="12">
        <v>507</v>
      </c>
      <c r="B10" s="12" t="s">
        <v>6</v>
      </c>
      <c r="C10" s="1">
        <v>180000</v>
      </c>
      <c r="D10" s="36">
        <v>2138</v>
      </c>
      <c r="E10" s="35">
        <f t="shared" si="0"/>
        <v>0.11764058545174425</v>
      </c>
      <c r="F10" s="5">
        <f t="shared" si="1"/>
        <v>56611.002531088365</v>
      </c>
      <c r="G10" s="5">
        <f t="shared" si="2"/>
        <v>39553.117640585449</v>
      </c>
      <c r="H10" s="5">
        <f t="shared" si="3"/>
        <v>17057.884890502915</v>
      </c>
      <c r="I10" s="5"/>
      <c r="J10" s="5">
        <f t="shared" si="6"/>
        <v>56611.002531088365</v>
      </c>
      <c r="K10" s="52">
        <f t="shared" si="7"/>
        <v>19451.870804445913</v>
      </c>
      <c r="L10" s="52">
        <f t="shared" si="4"/>
        <v>12450.295293642932</v>
      </c>
      <c r="M10" s="52">
        <v>39153</v>
      </c>
      <c r="N10" s="52"/>
      <c r="O10" s="53">
        <f t="shared" si="5"/>
        <v>71055.166098088841</v>
      </c>
      <c r="Q10" s="38"/>
    </row>
    <row r="11" spans="1:17" x14ac:dyDescent="0.25">
      <c r="A11" s="12">
        <v>509</v>
      </c>
      <c r="B11" s="12" t="s">
        <v>7</v>
      </c>
      <c r="C11" s="1">
        <v>45000</v>
      </c>
      <c r="D11" s="36">
        <v>614</v>
      </c>
      <c r="E11" s="35">
        <f t="shared" si="0"/>
        <v>3.3784527346759109E-2</v>
      </c>
      <c r="F11" s="5">
        <f t="shared" si="1"/>
        <v>16257.790249807418</v>
      </c>
      <c r="G11" s="5">
        <f t="shared" si="2"/>
        <v>11359.033784527348</v>
      </c>
      <c r="H11" s="5">
        <f t="shared" si="3"/>
        <v>4898.7564652800711</v>
      </c>
      <c r="I11" s="5"/>
      <c r="J11" s="5">
        <f t="shared" si="6"/>
        <v>16257.790249807418</v>
      </c>
      <c r="K11" s="52">
        <f t="shared" si="7"/>
        <v>5586.2715967866188</v>
      </c>
      <c r="L11" s="52">
        <f t="shared" si="4"/>
        <v>3575.5291441986724</v>
      </c>
      <c r="M11" s="52">
        <v>9788</v>
      </c>
      <c r="N11" s="52"/>
      <c r="O11" s="53">
        <f t="shared" si="5"/>
        <v>18949.800740985291</v>
      </c>
    </row>
    <row r="12" spans="1:17" x14ac:dyDescent="0.25">
      <c r="A12" s="12">
        <v>511</v>
      </c>
      <c r="B12" s="12" t="s">
        <v>8</v>
      </c>
      <c r="C12" s="1">
        <v>45000</v>
      </c>
      <c r="D12" s="36">
        <v>498</v>
      </c>
      <c r="E12" s="35">
        <f t="shared" si="0"/>
        <v>2.7401782766589635E-2</v>
      </c>
      <c r="F12" s="5">
        <f t="shared" si="1"/>
        <v>13186.285902938263</v>
      </c>
      <c r="G12" s="5">
        <f t="shared" si="2"/>
        <v>9213.0274017827669</v>
      </c>
      <c r="H12" s="5">
        <f t="shared" si="3"/>
        <v>3973.258501155497</v>
      </c>
      <c r="I12" s="5"/>
      <c r="J12" s="5">
        <f t="shared" si="6"/>
        <v>13186.285902938263</v>
      </c>
      <c r="K12" s="52">
        <f t="shared" si="7"/>
        <v>4530.8847804555962</v>
      </c>
      <c r="L12" s="52">
        <f t="shared" si="4"/>
        <v>2900.0220094640695</v>
      </c>
      <c r="M12" s="52">
        <v>9788</v>
      </c>
      <c r="N12" s="52"/>
      <c r="O12" s="53">
        <f t="shared" si="5"/>
        <v>17218.906789919667</v>
      </c>
    </row>
    <row r="13" spans="1:17" x14ac:dyDescent="0.25">
      <c r="A13" s="12">
        <v>513</v>
      </c>
      <c r="B13" s="12" t="s">
        <v>11</v>
      </c>
      <c r="C13" s="1">
        <v>22500</v>
      </c>
      <c r="D13" s="36">
        <v>231</v>
      </c>
      <c r="E13" s="35">
        <f t="shared" si="0"/>
        <v>1.2710465500165071E-2</v>
      </c>
      <c r="F13" s="5">
        <f t="shared" si="1"/>
        <v>6116.5302079894354</v>
      </c>
      <c r="G13" s="5">
        <f t="shared" si="2"/>
        <v>4273.5127104655003</v>
      </c>
      <c r="H13" s="5">
        <f t="shared" si="3"/>
        <v>1843.0174975239354</v>
      </c>
      <c r="I13" s="5"/>
      <c r="J13" s="5">
        <f t="shared" si="6"/>
        <v>6116.5302079894354</v>
      </c>
      <c r="K13" s="52">
        <f t="shared" si="7"/>
        <v>2101.6754704522946</v>
      </c>
      <c r="L13" s="52">
        <f t="shared" si="4"/>
        <v>1345.1909321008034</v>
      </c>
      <c r="M13" s="52">
        <v>4894</v>
      </c>
      <c r="N13" s="52"/>
      <c r="O13" s="53">
        <f t="shared" si="5"/>
        <v>8340.8664025530979</v>
      </c>
    </row>
    <row r="14" spans="1:17" x14ac:dyDescent="0.25">
      <c r="A14" s="12">
        <v>516</v>
      </c>
      <c r="B14" s="12" t="s">
        <v>12</v>
      </c>
      <c r="C14" s="1">
        <v>22500</v>
      </c>
      <c r="D14" s="36">
        <v>208</v>
      </c>
      <c r="E14" s="35">
        <f t="shared" si="0"/>
        <v>1.1444921316165951E-2</v>
      </c>
      <c r="F14" s="5">
        <f t="shared" si="1"/>
        <v>5507.5250357653795</v>
      </c>
      <c r="G14" s="5">
        <f t="shared" si="2"/>
        <v>3848.0114449213161</v>
      </c>
      <c r="H14" s="5">
        <f t="shared" si="3"/>
        <v>1659.5135908440629</v>
      </c>
      <c r="I14" s="5"/>
      <c r="J14" s="5">
        <f t="shared" si="6"/>
        <v>5507.5250357653786</v>
      </c>
      <c r="K14" s="52">
        <f t="shared" si="7"/>
        <v>1892.41773962804</v>
      </c>
      <c r="L14" s="52">
        <f t="shared" si="4"/>
        <v>1211.2541726275631</v>
      </c>
      <c r="M14" s="52">
        <v>4894</v>
      </c>
      <c r="N14" s="52"/>
      <c r="O14" s="53">
        <f t="shared" si="5"/>
        <v>7997.6719122556033</v>
      </c>
    </row>
    <row r="15" spans="1:17" x14ac:dyDescent="0.25">
      <c r="A15" s="42" t="s">
        <v>1</v>
      </c>
      <c r="B15" s="42"/>
      <c r="C15" s="7">
        <f>SUM(C3:C14)</f>
        <v>1269000</v>
      </c>
      <c r="D15" s="26">
        <f>SUM(D3:D14)</f>
        <v>18174</v>
      </c>
      <c r="E15" s="9">
        <f t="shared" ref="E15:F15" si="8">SUM(E3:E14)</f>
        <v>1</v>
      </c>
      <c r="F15" s="10">
        <f t="shared" si="8"/>
        <v>481220</v>
      </c>
      <c r="G15" s="10">
        <f>SUM(G3:G14)</f>
        <v>336220</v>
      </c>
      <c r="H15" s="10">
        <f>SUM(H3:H14)</f>
        <v>145000</v>
      </c>
      <c r="I15" s="10">
        <f>SUM(I3:I14)</f>
        <v>0</v>
      </c>
      <c r="J15" s="39">
        <f>SUM(J3:J14)</f>
        <v>481220</v>
      </c>
      <c r="K15" s="39">
        <v>165350</v>
      </c>
      <c r="L15" s="39">
        <f>100000+(35000/6)</f>
        <v>105833.33333333333</v>
      </c>
      <c r="M15" s="39">
        <f>SUM(M3:M14)</f>
        <v>276026</v>
      </c>
      <c r="N15" s="39">
        <f>SUM(N3:N14)</f>
        <v>0</v>
      </c>
      <c r="O15" s="15">
        <f>SUM(K15+L15+M15+N15)</f>
        <v>547209.33333333326</v>
      </c>
    </row>
    <row r="16" spans="1:17" ht="240.75" x14ac:dyDescent="0.25">
      <c r="H16" s="38"/>
      <c r="I16" s="51" t="s">
        <v>38</v>
      </c>
      <c r="J16" s="51"/>
      <c r="L16" s="40" t="s">
        <v>31</v>
      </c>
      <c r="N16" s="51" t="s">
        <v>37</v>
      </c>
      <c r="O16" s="51"/>
    </row>
  </sheetData>
  <mergeCells count="2">
    <mergeCell ref="A1:B2"/>
    <mergeCell ref="D1:E1"/>
  </mergeCells>
  <pageMargins left="0.7" right="0.7" top="0.75" bottom="0.75" header="0.3" footer="0.3"/>
  <pageSetup scale="63" orientation="landscape" r:id="rId1"/>
  <headerFooter>
    <oddHeader>&amp;CNC HMIS Costs by CoC
July 2015 to June 2016</oddHeader>
    <oddFooter>&amp;RCHIN Governance Committee 1.26.15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topLeftCell="A2" zoomScaleNormal="100" workbookViewId="0">
      <selection activeCell="G17" sqref="G17"/>
    </sheetView>
  </sheetViews>
  <sheetFormatPr defaultRowHeight="15" x14ac:dyDescent="0.25"/>
  <cols>
    <col min="1" max="1" width="9.140625" style="3"/>
    <col min="2" max="2" width="12.28515625" style="3" customWidth="1"/>
    <col min="3" max="3" width="12.28515625" style="3" hidden="1" customWidth="1"/>
    <col min="4" max="4" width="11.7109375" style="3" customWidth="1"/>
    <col min="5" max="5" width="12.5703125" style="3" customWidth="1"/>
    <col min="6" max="6" width="13" style="3" hidden="1" customWidth="1"/>
    <col min="7" max="10" width="16.42578125" style="3" customWidth="1"/>
    <col min="11" max="11" width="17" style="3" customWidth="1"/>
    <col min="12" max="12" width="9.140625" style="3"/>
    <col min="13" max="13" width="10" style="3" bestFit="1" customWidth="1"/>
    <col min="14" max="16384" width="9.140625" style="3"/>
  </cols>
  <sheetData>
    <row r="1" spans="1:13" ht="30" customHeight="1" x14ac:dyDescent="0.25">
      <c r="A1" s="45" t="s">
        <v>0</v>
      </c>
      <c r="B1" s="45"/>
      <c r="C1" s="17" t="s">
        <v>13</v>
      </c>
      <c r="D1" s="46" t="s">
        <v>18</v>
      </c>
      <c r="E1" s="47"/>
      <c r="F1" s="13"/>
      <c r="G1" s="27" t="s">
        <v>20</v>
      </c>
      <c r="H1" s="27" t="s">
        <v>23</v>
      </c>
      <c r="I1" s="27" t="s">
        <v>21</v>
      </c>
      <c r="J1" s="31" t="s">
        <v>25</v>
      </c>
      <c r="K1" s="27" t="s">
        <v>27</v>
      </c>
    </row>
    <row r="2" spans="1:13" ht="30" customHeight="1" x14ac:dyDescent="0.25">
      <c r="A2" s="45"/>
      <c r="B2" s="45"/>
      <c r="C2" s="18"/>
      <c r="D2" s="20" t="s">
        <v>16</v>
      </c>
      <c r="E2" s="21" t="s">
        <v>17</v>
      </c>
      <c r="F2" s="14" t="s">
        <v>15</v>
      </c>
      <c r="G2" s="30" t="s">
        <v>19</v>
      </c>
      <c r="H2" s="30" t="s">
        <v>24</v>
      </c>
      <c r="I2" s="29" t="s">
        <v>22</v>
      </c>
      <c r="J2" s="29" t="s">
        <v>26</v>
      </c>
      <c r="K2" s="29" t="s">
        <v>26</v>
      </c>
    </row>
    <row r="3" spans="1:13" x14ac:dyDescent="0.25">
      <c r="A3" s="11">
        <v>500</v>
      </c>
      <c r="B3" s="11" t="s">
        <v>10</v>
      </c>
      <c r="C3" s="4">
        <v>117000</v>
      </c>
      <c r="D3" s="34">
        <v>1047</v>
      </c>
      <c r="E3" s="35">
        <f>D3/$D$15</f>
        <v>5.7609772202046883E-2</v>
      </c>
      <c r="F3" s="5" t="e">
        <f>#REF!*#REF!</f>
        <v>#REF!</v>
      </c>
      <c r="G3" s="28">
        <f>$G$15*E3</f>
        <v>9525.7758336084516</v>
      </c>
      <c r="H3" s="28">
        <f>$H$15*E3</f>
        <v>6097.0342247166282</v>
      </c>
      <c r="I3" s="28">
        <v>25449</v>
      </c>
      <c r="J3" s="28"/>
      <c r="K3" s="37">
        <f>SUM(G3+H3+I3+J3)</f>
        <v>41071.810058325078</v>
      </c>
    </row>
    <row r="4" spans="1:13" x14ac:dyDescent="0.25">
      <c r="A4" s="12">
        <v>501</v>
      </c>
      <c r="B4" s="12" t="s">
        <v>9</v>
      </c>
      <c r="C4" s="1">
        <v>67500</v>
      </c>
      <c r="D4" s="36">
        <v>1138</v>
      </c>
      <c r="E4" s="35">
        <f t="shared" ref="E4:E14" si="0">D4/$D$15</f>
        <v>6.2616925277869481E-2</v>
      </c>
      <c r="F4" s="2" t="e">
        <f>#REF!*#REF!</f>
        <v>#REF!</v>
      </c>
      <c r="G4" s="28">
        <f t="shared" ref="G4:G14" si="1">$G$15*E4</f>
        <v>10353.70859469572</v>
      </c>
      <c r="H4" s="28">
        <f t="shared" ref="H4:H14" si="2">$H$15*E4</f>
        <v>6626.9579252411868</v>
      </c>
      <c r="I4" s="28">
        <v>14682</v>
      </c>
      <c r="J4" s="28"/>
      <c r="K4" s="37">
        <f t="shared" ref="K4:K14" si="3">SUM(G4+H4+I4+J4)</f>
        <v>31662.666519936905</v>
      </c>
    </row>
    <row r="5" spans="1:13" x14ac:dyDescent="0.25">
      <c r="A5" s="12">
        <v>502</v>
      </c>
      <c r="B5" s="12" t="s">
        <v>2</v>
      </c>
      <c r="C5" s="1">
        <v>67500</v>
      </c>
      <c r="D5" s="36">
        <v>1189</v>
      </c>
      <c r="E5" s="35">
        <f t="shared" si="0"/>
        <v>6.5423131946737101E-2</v>
      </c>
      <c r="F5" s="2" t="e">
        <f>#REF!*#REF!</f>
        <v>#REF!</v>
      </c>
      <c r="G5" s="28">
        <f t="shared" si="1"/>
        <v>10817.714867392981</v>
      </c>
      <c r="H5" s="28">
        <f t="shared" si="2"/>
        <v>6923.948131029676</v>
      </c>
      <c r="I5" s="28">
        <v>14682</v>
      </c>
      <c r="J5" s="28"/>
      <c r="K5" s="37">
        <f t="shared" si="3"/>
        <v>32423.662998422657</v>
      </c>
    </row>
    <row r="6" spans="1:13" x14ac:dyDescent="0.25">
      <c r="A6" s="12">
        <v>503</v>
      </c>
      <c r="B6" s="12" t="s">
        <v>3</v>
      </c>
      <c r="C6" s="1">
        <v>288000</v>
      </c>
      <c r="D6" s="36">
        <v>5242</v>
      </c>
      <c r="E6" s="35">
        <f t="shared" si="0"/>
        <v>0.28843402663145151</v>
      </c>
      <c r="F6" s="2" t="e">
        <f>#REF!*#REF!</f>
        <v>#REF!</v>
      </c>
      <c r="G6" s="28">
        <f t="shared" si="1"/>
        <v>47692.56630351051</v>
      </c>
      <c r="H6" s="28">
        <f t="shared" si="2"/>
        <v>30525.93448516195</v>
      </c>
      <c r="I6" s="28">
        <v>62645</v>
      </c>
      <c r="J6" s="28"/>
      <c r="K6" s="37">
        <f t="shared" si="3"/>
        <v>140863.50078867248</v>
      </c>
    </row>
    <row r="7" spans="1:13" x14ac:dyDescent="0.25">
      <c r="A7" s="12">
        <v>504</v>
      </c>
      <c r="B7" s="12" t="s">
        <v>4</v>
      </c>
      <c r="C7" s="1">
        <v>117000</v>
      </c>
      <c r="D7" s="36">
        <v>1338</v>
      </c>
      <c r="E7" s="35">
        <f t="shared" si="0"/>
        <v>7.3621657312644431E-2</v>
      </c>
      <c r="F7" s="2" t="e">
        <f>#REF!*#REF!</f>
        <v>#REF!</v>
      </c>
      <c r="G7" s="28">
        <f t="shared" si="1"/>
        <v>12173.341036645757</v>
      </c>
      <c r="H7" s="28">
        <f t="shared" si="2"/>
        <v>7791.6253989215356</v>
      </c>
      <c r="I7" s="28">
        <v>25449</v>
      </c>
      <c r="J7" s="28"/>
      <c r="K7" s="37">
        <f t="shared" si="3"/>
        <v>45413.966435567294</v>
      </c>
    </row>
    <row r="8" spans="1:13" x14ac:dyDescent="0.25">
      <c r="A8" s="12">
        <v>505</v>
      </c>
      <c r="B8" s="12" t="s">
        <v>5</v>
      </c>
      <c r="C8" s="1">
        <v>252000</v>
      </c>
      <c r="D8" s="36">
        <v>3865</v>
      </c>
      <c r="E8" s="35">
        <f t="shared" si="0"/>
        <v>0.21266644657202596</v>
      </c>
      <c r="F8" s="2" t="e">
        <f>#REF!*#REF!</f>
        <v>#REF!</v>
      </c>
      <c r="G8" s="28">
        <f t="shared" si="1"/>
        <v>35164.396940684492</v>
      </c>
      <c r="H8" s="28">
        <f t="shared" si="2"/>
        <v>22507.198928872745</v>
      </c>
      <c r="I8" s="28">
        <v>54814</v>
      </c>
      <c r="J8" s="28"/>
      <c r="K8" s="37">
        <f t="shared" si="3"/>
        <v>112485.59586955723</v>
      </c>
    </row>
    <row r="9" spans="1:13" x14ac:dyDescent="0.25">
      <c r="A9" s="12">
        <v>506</v>
      </c>
      <c r="B9" s="12" t="s">
        <v>14</v>
      </c>
      <c r="C9" s="1">
        <v>45000</v>
      </c>
      <c r="D9" s="36">
        <v>666</v>
      </c>
      <c r="E9" s="35">
        <f t="shared" si="0"/>
        <v>3.6645757675800597E-2</v>
      </c>
      <c r="F9" s="2" t="e">
        <f>#REF!*#REF!</f>
        <v>#REF!</v>
      </c>
      <c r="G9" s="28">
        <f t="shared" si="1"/>
        <v>6059.3760316936286</v>
      </c>
      <c r="H9" s="28">
        <f t="shared" si="2"/>
        <v>3878.3426873555632</v>
      </c>
      <c r="I9" s="28">
        <v>9788</v>
      </c>
      <c r="J9" s="28"/>
      <c r="K9" s="37">
        <f t="shared" si="3"/>
        <v>19725.71871904919</v>
      </c>
    </row>
    <row r="10" spans="1:13" x14ac:dyDescent="0.25">
      <c r="A10" s="12">
        <v>507</v>
      </c>
      <c r="B10" s="12" t="s">
        <v>6</v>
      </c>
      <c r="C10" s="1">
        <v>180000</v>
      </c>
      <c r="D10" s="36">
        <v>2138</v>
      </c>
      <c r="E10" s="35">
        <f t="shared" si="0"/>
        <v>0.11764058545174425</v>
      </c>
      <c r="F10" s="2" t="e">
        <f>#REF!*#REF!</f>
        <v>#REF!</v>
      </c>
      <c r="G10" s="28">
        <f t="shared" si="1"/>
        <v>19451.870804445913</v>
      </c>
      <c r="H10" s="28">
        <f t="shared" si="2"/>
        <v>12450.295293642932</v>
      </c>
      <c r="I10" s="28">
        <v>39153</v>
      </c>
      <c r="J10" s="28"/>
      <c r="K10" s="37">
        <f t="shared" si="3"/>
        <v>71055.166098088841</v>
      </c>
      <c r="M10" s="38"/>
    </row>
    <row r="11" spans="1:13" x14ac:dyDescent="0.25">
      <c r="A11" s="12">
        <v>509</v>
      </c>
      <c r="B11" s="12" t="s">
        <v>7</v>
      </c>
      <c r="C11" s="1">
        <v>45000</v>
      </c>
      <c r="D11" s="36">
        <v>614</v>
      </c>
      <c r="E11" s="35">
        <f t="shared" si="0"/>
        <v>3.3784527346759109E-2</v>
      </c>
      <c r="F11" s="2" t="e">
        <f>#REF!*#REF!</f>
        <v>#REF!</v>
      </c>
      <c r="G11" s="28">
        <f t="shared" si="1"/>
        <v>5586.2715967866188</v>
      </c>
      <c r="H11" s="28">
        <f t="shared" si="2"/>
        <v>3575.5291441986724</v>
      </c>
      <c r="I11" s="28">
        <v>9788</v>
      </c>
      <c r="J11" s="28"/>
      <c r="K11" s="37">
        <f t="shared" si="3"/>
        <v>18949.800740985291</v>
      </c>
    </row>
    <row r="12" spans="1:13" x14ac:dyDescent="0.25">
      <c r="A12" s="12">
        <v>511</v>
      </c>
      <c r="B12" s="12" t="s">
        <v>8</v>
      </c>
      <c r="C12" s="1">
        <v>45000</v>
      </c>
      <c r="D12" s="36">
        <v>498</v>
      </c>
      <c r="E12" s="35">
        <f t="shared" si="0"/>
        <v>2.7401782766589635E-2</v>
      </c>
      <c r="F12" s="2" t="e">
        <f>#REF!*#REF!</f>
        <v>#REF!</v>
      </c>
      <c r="G12" s="28">
        <f t="shared" si="1"/>
        <v>4530.8847804555962</v>
      </c>
      <c r="H12" s="28">
        <f t="shared" si="2"/>
        <v>2900.0220094640695</v>
      </c>
      <c r="I12" s="28">
        <v>9788</v>
      </c>
      <c r="J12" s="28"/>
      <c r="K12" s="37">
        <f t="shared" si="3"/>
        <v>17218.906789919667</v>
      </c>
    </row>
    <row r="13" spans="1:13" x14ac:dyDescent="0.25">
      <c r="A13" s="12">
        <v>513</v>
      </c>
      <c r="B13" s="12" t="s">
        <v>11</v>
      </c>
      <c r="C13" s="1">
        <v>22500</v>
      </c>
      <c r="D13" s="36">
        <v>231</v>
      </c>
      <c r="E13" s="35">
        <f t="shared" si="0"/>
        <v>1.2710465500165071E-2</v>
      </c>
      <c r="F13" s="2" t="e">
        <f>#REF!*#REF!</f>
        <v>#REF!</v>
      </c>
      <c r="G13" s="28">
        <f t="shared" si="1"/>
        <v>2101.6754704522946</v>
      </c>
      <c r="H13" s="28">
        <f t="shared" si="2"/>
        <v>1345.1909321008034</v>
      </c>
      <c r="I13" s="28">
        <v>4894</v>
      </c>
      <c r="J13" s="28"/>
      <c r="K13" s="37">
        <f t="shared" si="3"/>
        <v>8340.8664025530979</v>
      </c>
    </row>
    <row r="14" spans="1:13" x14ac:dyDescent="0.25">
      <c r="A14" s="12">
        <v>516</v>
      </c>
      <c r="B14" s="12" t="s">
        <v>12</v>
      </c>
      <c r="C14" s="1">
        <v>22500</v>
      </c>
      <c r="D14" s="36">
        <v>208</v>
      </c>
      <c r="E14" s="35">
        <f t="shared" si="0"/>
        <v>1.1444921316165951E-2</v>
      </c>
      <c r="F14" s="2" t="e">
        <f>#REF!*#REF!</f>
        <v>#REF!</v>
      </c>
      <c r="G14" s="28">
        <f t="shared" si="1"/>
        <v>1892.41773962804</v>
      </c>
      <c r="H14" s="28">
        <f t="shared" si="2"/>
        <v>1211.2541726275631</v>
      </c>
      <c r="I14" s="28">
        <v>4894</v>
      </c>
      <c r="J14" s="28"/>
      <c r="K14" s="37">
        <f t="shared" si="3"/>
        <v>7997.6719122556033</v>
      </c>
    </row>
    <row r="15" spans="1:13" x14ac:dyDescent="0.25">
      <c r="A15" s="16" t="s">
        <v>1</v>
      </c>
      <c r="B15" s="16"/>
      <c r="C15" s="7">
        <f>SUM(C3:C14)</f>
        <v>1269000</v>
      </c>
      <c r="D15" s="26">
        <f>SUM(D3:D14)</f>
        <v>18174</v>
      </c>
      <c r="E15" s="9">
        <f t="shared" ref="E15:F15" si="4">SUM(E3:E14)</f>
        <v>1</v>
      </c>
      <c r="F15" s="10" t="e">
        <f t="shared" si="4"/>
        <v>#REF!</v>
      </c>
      <c r="G15" s="39">
        <v>165350</v>
      </c>
      <c r="H15" s="39">
        <f>100000+(35000/6)</f>
        <v>105833.33333333333</v>
      </c>
      <c r="I15" s="39">
        <f>SUM(I3:I14)</f>
        <v>276026</v>
      </c>
      <c r="J15" s="39">
        <f>SUM(J3:J14)</f>
        <v>0</v>
      </c>
      <c r="K15" s="15">
        <f>SUM(G15+H15+I15+J15)</f>
        <v>547209.33333333326</v>
      </c>
    </row>
    <row r="16" spans="1:13" ht="240.75" x14ac:dyDescent="0.25">
      <c r="H16" s="40" t="s">
        <v>31</v>
      </c>
      <c r="J16" s="41" t="s">
        <v>28</v>
      </c>
    </row>
  </sheetData>
  <mergeCells count="2">
    <mergeCell ref="A1:B2"/>
    <mergeCell ref="D1:E1"/>
  </mergeCells>
  <pageMargins left="0.7" right="0.7" top="0.75" bottom="0.75" header="0.3" footer="0.3"/>
  <pageSetup scale="95" orientation="landscape" r:id="rId1"/>
  <headerFooter>
    <oddHeader>&amp;CCHIN/NC HMIS Jan-Jun 2015 Costs by CoC</oddHeader>
    <oddFooter>&amp;RCHIN Governance Committee 1.26.15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
  <sheetViews>
    <sheetView showWhiteSpace="0" zoomScaleNormal="100" workbookViewId="0">
      <selection activeCell="J16" sqref="J16"/>
    </sheetView>
  </sheetViews>
  <sheetFormatPr defaultRowHeight="15" x14ac:dyDescent="0.25"/>
  <cols>
    <col min="1" max="1" width="9.140625" style="3"/>
    <col min="2" max="2" width="12.28515625" style="3" customWidth="1"/>
    <col min="3" max="3" width="12.28515625" style="3" hidden="1" customWidth="1"/>
    <col min="4" max="4" width="11.7109375" style="3" customWidth="1"/>
    <col min="5" max="5" width="12.5703125" style="3" customWidth="1"/>
    <col min="6" max="6" width="11.7109375" style="3" customWidth="1"/>
    <col min="7" max="7" width="12.5703125" style="3" customWidth="1"/>
    <col min="8" max="16384" width="9.140625" style="3"/>
  </cols>
  <sheetData>
    <row r="1" spans="1:10" ht="47.25" customHeight="1" x14ac:dyDescent="0.25">
      <c r="A1" s="48" t="s">
        <v>30</v>
      </c>
      <c r="B1" s="48"/>
      <c r="C1" s="48"/>
      <c r="D1" s="48"/>
      <c r="E1" s="48"/>
      <c r="F1" s="48"/>
      <c r="G1" s="48"/>
      <c r="H1" s="48"/>
      <c r="I1" s="48"/>
      <c r="J1" s="48"/>
    </row>
    <row r="2" spans="1:10" ht="30" customHeight="1" x14ac:dyDescent="0.25">
      <c r="A2" s="45" t="s">
        <v>0</v>
      </c>
      <c r="B2" s="45"/>
      <c r="C2" s="17" t="s">
        <v>13</v>
      </c>
      <c r="D2" s="46" t="s">
        <v>18</v>
      </c>
      <c r="E2" s="47"/>
      <c r="F2" s="46" t="s">
        <v>29</v>
      </c>
      <c r="G2" s="49"/>
      <c r="H2" s="19"/>
    </row>
    <row r="3" spans="1:10" ht="30" customHeight="1" x14ac:dyDescent="0.25">
      <c r="A3" s="45"/>
      <c r="B3" s="45"/>
      <c r="C3" s="18"/>
      <c r="D3" s="20" t="s">
        <v>16</v>
      </c>
      <c r="E3" s="21" t="s">
        <v>17</v>
      </c>
      <c r="F3" s="20" t="s">
        <v>16</v>
      </c>
      <c r="G3" s="21" t="s">
        <v>17</v>
      </c>
      <c r="H3" s="19"/>
    </row>
    <row r="4" spans="1:10" x14ac:dyDescent="0.25">
      <c r="A4" s="11">
        <v>500</v>
      </c>
      <c r="B4" s="11" t="s">
        <v>10</v>
      </c>
      <c r="C4" s="4">
        <v>117000</v>
      </c>
      <c r="D4" s="24">
        <v>1047</v>
      </c>
      <c r="E4" s="22">
        <f>D4/$D$16</f>
        <v>5.7609772202046883E-2</v>
      </c>
      <c r="F4" s="32">
        <v>1032</v>
      </c>
      <c r="G4" s="22">
        <f>F4/$F$16</f>
        <v>6.3069119354641573E-2</v>
      </c>
    </row>
    <row r="5" spans="1:10" x14ac:dyDescent="0.25">
      <c r="A5" s="12">
        <v>501</v>
      </c>
      <c r="B5" s="12" t="s">
        <v>9</v>
      </c>
      <c r="C5" s="1">
        <v>67500</v>
      </c>
      <c r="D5" s="25">
        <v>1138</v>
      </c>
      <c r="E5" s="22">
        <f t="shared" ref="E5:E15" si="0">D5/$D$16</f>
        <v>6.2616925277869481E-2</v>
      </c>
      <c r="F5" s="33">
        <v>1204</v>
      </c>
      <c r="G5" s="23">
        <f t="shared" ref="G5:G15" si="1">F5/$F$16</f>
        <v>7.358063924708183E-2</v>
      </c>
    </row>
    <row r="6" spans="1:10" x14ac:dyDescent="0.25">
      <c r="A6" s="12">
        <v>502</v>
      </c>
      <c r="B6" s="12" t="s">
        <v>2</v>
      </c>
      <c r="C6" s="1">
        <v>67500</v>
      </c>
      <c r="D6" s="25">
        <v>1189</v>
      </c>
      <c r="E6" s="22">
        <f t="shared" si="0"/>
        <v>6.5423131946737101E-2</v>
      </c>
      <c r="F6" s="33">
        <v>1123</v>
      </c>
      <c r="G6" s="23">
        <f t="shared" si="1"/>
        <v>6.8630446739595424E-2</v>
      </c>
    </row>
    <row r="7" spans="1:10" x14ac:dyDescent="0.25">
      <c r="A7" s="12">
        <v>503</v>
      </c>
      <c r="B7" s="12" t="s">
        <v>3</v>
      </c>
      <c r="C7" s="1">
        <v>288000</v>
      </c>
      <c r="D7" s="25">
        <v>5242</v>
      </c>
      <c r="E7" s="22">
        <f t="shared" si="0"/>
        <v>0.28843402663145151</v>
      </c>
      <c r="F7" s="33">
        <v>4751</v>
      </c>
      <c r="G7" s="23">
        <f t="shared" si="1"/>
        <v>0.29035018028478887</v>
      </c>
    </row>
    <row r="8" spans="1:10" x14ac:dyDescent="0.25">
      <c r="A8" s="12">
        <v>504</v>
      </c>
      <c r="B8" s="12" t="s">
        <v>4</v>
      </c>
      <c r="C8" s="1">
        <v>117000</v>
      </c>
      <c r="D8" s="25">
        <v>1338</v>
      </c>
      <c r="E8" s="22">
        <f t="shared" si="0"/>
        <v>7.3621657312644431E-2</v>
      </c>
      <c r="F8" s="33">
        <v>1208</v>
      </c>
      <c r="G8" s="23">
        <f t="shared" si="1"/>
        <v>7.382509319806882E-2</v>
      </c>
    </row>
    <row r="9" spans="1:10" x14ac:dyDescent="0.25">
      <c r="A9" s="12">
        <v>505</v>
      </c>
      <c r="B9" s="12" t="s">
        <v>5</v>
      </c>
      <c r="C9" s="1">
        <v>252000</v>
      </c>
      <c r="D9" s="25">
        <v>3865</v>
      </c>
      <c r="E9" s="22">
        <f t="shared" si="0"/>
        <v>0.21266644657202596</v>
      </c>
      <c r="F9" s="33">
        <v>2826</v>
      </c>
      <c r="G9" s="23">
        <f t="shared" si="1"/>
        <v>0.17270671637230336</v>
      </c>
    </row>
    <row r="10" spans="1:10" x14ac:dyDescent="0.25">
      <c r="A10" s="12">
        <v>506</v>
      </c>
      <c r="B10" s="12" t="s">
        <v>14</v>
      </c>
      <c r="C10" s="1">
        <v>45000</v>
      </c>
      <c r="D10" s="25">
        <v>666</v>
      </c>
      <c r="E10" s="22">
        <f t="shared" si="0"/>
        <v>3.6645757675800597E-2</v>
      </c>
      <c r="F10" s="33">
        <v>632</v>
      </c>
      <c r="G10" s="23">
        <f t="shared" si="1"/>
        <v>3.8623724255943286E-2</v>
      </c>
    </row>
    <row r="11" spans="1:10" x14ac:dyDescent="0.25">
      <c r="A11" s="12">
        <v>507</v>
      </c>
      <c r="B11" s="12" t="s">
        <v>6</v>
      </c>
      <c r="C11" s="1">
        <v>180000</v>
      </c>
      <c r="D11" s="25">
        <v>2138</v>
      </c>
      <c r="E11" s="22">
        <f t="shared" si="0"/>
        <v>0.11764058545174425</v>
      </c>
      <c r="F11" s="33">
        <v>2200</v>
      </c>
      <c r="G11" s="23">
        <f t="shared" si="1"/>
        <v>0.13444967304284056</v>
      </c>
    </row>
    <row r="12" spans="1:10" x14ac:dyDescent="0.25">
      <c r="A12" s="12">
        <v>509</v>
      </c>
      <c r="B12" s="12" t="s">
        <v>7</v>
      </c>
      <c r="C12" s="1">
        <v>45000</v>
      </c>
      <c r="D12" s="25">
        <v>614</v>
      </c>
      <c r="E12" s="22">
        <f t="shared" si="0"/>
        <v>3.3784527346759109E-2</v>
      </c>
      <c r="F12" s="33">
        <v>452</v>
      </c>
      <c r="G12" s="23">
        <f t="shared" si="1"/>
        <v>2.762329646152906E-2</v>
      </c>
    </row>
    <row r="13" spans="1:10" x14ac:dyDescent="0.25">
      <c r="A13" s="12">
        <v>511</v>
      </c>
      <c r="B13" s="12" t="s">
        <v>8</v>
      </c>
      <c r="C13" s="1">
        <v>45000</v>
      </c>
      <c r="D13" s="25">
        <v>498</v>
      </c>
      <c r="E13" s="22">
        <f t="shared" si="0"/>
        <v>2.7401782766589635E-2</v>
      </c>
      <c r="F13" s="33">
        <v>511</v>
      </c>
      <c r="G13" s="23">
        <f t="shared" si="1"/>
        <v>3.1228992238587057E-2</v>
      </c>
    </row>
    <row r="14" spans="1:10" x14ac:dyDescent="0.25">
      <c r="A14" s="12">
        <v>513</v>
      </c>
      <c r="B14" s="12" t="s">
        <v>11</v>
      </c>
      <c r="C14" s="1">
        <v>22500</v>
      </c>
      <c r="D14" s="25">
        <v>231</v>
      </c>
      <c r="E14" s="22">
        <f t="shared" si="0"/>
        <v>1.2710465500165071E-2</v>
      </c>
      <c r="F14" s="33">
        <v>201</v>
      </c>
      <c r="G14" s="23">
        <f t="shared" si="1"/>
        <v>1.2283811037095888E-2</v>
      </c>
    </row>
    <row r="15" spans="1:10" x14ac:dyDescent="0.25">
      <c r="A15" s="12">
        <v>516</v>
      </c>
      <c r="B15" s="12" t="s">
        <v>12</v>
      </c>
      <c r="C15" s="1">
        <v>22500</v>
      </c>
      <c r="D15" s="25">
        <v>208</v>
      </c>
      <c r="E15" s="22">
        <f t="shared" si="0"/>
        <v>1.1444921316165951E-2</v>
      </c>
      <c r="F15" s="33">
        <v>223</v>
      </c>
      <c r="G15" s="23">
        <f t="shared" si="1"/>
        <v>1.3628307767524293E-2</v>
      </c>
    </row>
    <row r="16" spans="1:10" x14ac:dyDescent="0.25">
      <c r="A16" s="6" t="s">
        <v>1</v>
      </c>
      <c r="B16" s="6"/>
      <c r="C16" s="7">
        <f>SUM(C4:C15)</f>
        <v>1269000</v>
      </c>
      <c r="D16" s="26">
        <f>SUM(D4:D15)</f>
        <v>18174</v>
      </c>
      <c r="E16" s="9">
        <f t="shared" ref="E16:G16" si="2">SUM(E4:E15)</f>
        <v>1</v>
      </c>
      <c r="F16" s="8">
        <f t="shared" si="2"/>
        <v>16363</v>
      </c>
      <c r="G16" s="9">
        <f t="shared" si="2"/>
        <v>1</v>
      </c>
    </row>
  </sheetData>
  <mergeCells count="4">
    <mergeCell ref="D2:E2"/>
    <mergeCell ref="A1:J1"/>
    <mergeCell ref="A2:B3"/>
    <mergeCell ref="F2:G2"/>
  </mergeCells>
  <pageMargins left="0.7" right="0.7" top="0.75" bottom="0.75" header="0.3" footer="0.3"/>
  <pageSetup orientation="landscape" r:id="rId1"/>
  <headerFooter>
    <oddHeader xml:space="preserve">&amp;CNC HMIS Cost Sharing Options </oddHeader>
    <oddFooter>&amp;RCHIN Governance Committee 11.10.14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July 2015 - July 2016 Fees</vt:lpstr>
      <vt:lpstr>cost comparison </vt:lpstr>
      <vt:lpstr>2015 Jan-Jul Fees</vt:lpstr>
      <vt:lpstr>Cost Allocation</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Denise Neunaber</dc:creator>
  <cp:lastModifiedBy>Denise Neunaber</cp:lastModifiedBy>
  <cp:lastPrinted>2014-11-09T20:57:55Z</cp:lastPrinted>
  <dcterms:created xsi:type="dcterms:W3CDTF">2014-11-06T21:30:15Z</dcterms:created>
  <dcterms:modified xsi:type="dcterms:W3CDTF">2015-03-20T19:04:08Z</dcterms:modified>
</cp:coreProperties>
</file>