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55" windowHeight="7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Sheet1!$A$1:$E$64</definedName>
  </definedNames>
  <calcPr calcId="145621"/>
</workbook>
</file>

<file path=xl/calcChain.xml><?xml version="1.0" encoding="utf-8"?>
<calcChain xmlns="http://schemas.openxmlformats.org/spreadsheetml/2006/main">
  <c r="C55" i="1" l="1"/>
  <c r="C28" i="1" l="1"/>
  <c r="C42" i="1" l="1"/>
  <c r="C51" i="1"/>
  <c r="C40" i="1"/>
  <c r="C54" i="1"/>
  <c r="C52" i="1"/>
  <c r="C21" i="1"/>
  <c r="A65" i="1"/>
  <c r="C53" i="1"/>
  <c r="C36" i="1"/>
  <c r="C41" i="1"/>
  <c r="C38" i="1"/>
  <c r="C37" i="1"/>
  <c r="C56" i="1" l="1"/>
  <c r="C50" i="1"/>
  <c r="C16" i="1"/>
  <c r="C49" i="1" l="1"/>
  <c r="C48" i="1" s="1"/>
  <c r="C45" i="1"/>
  <c r="C46" i="1" s="1"/>
  <c r="C44" i="1"/>
  <c r="C39" i="1"/>
  <c r="C35" i="1"/>
  <c r="C3" i="1"/>
  <c r="C10" i="1"/>
  <c r="B21" i="1" l="1"/>
  <c r="B28" i="1"/>
</calcChain>
</file>

<file path=xl/sharedStrings.xml><?xml version="1.0" encoding="utf-8"?>
<sst xmlns="http://schemas.openxmlformats.org/spreadsheetml/2006/main" count="94" uniqueCount="84">
  <si>
    <t>Task and Activities:</t>
  </si>
  <si>
    <t>Hours</t>
  </si>
  <si>
    <t>Estimated Costs</t>
  </si>
  <si>
    <t>Governance</t>
  </si>
  <si>
    <t xml:space="preserve">  -Interim Budget</t>
  </si>
  <si>
    <t xml:space="preserve">  -Interim MOU</t>
  </si>
  <si>
    <t xml:space="preserve">  -Year 1 Budget Finalized</t>
  </si>
  <si>
    <t xml:space="preserve">  -Reporting  P&amp;P Finalized</t>
  </si>
  <si>
    <t xml:space="preserve">  -Year 1 Contract</t>
  </si>
  <si>
    <t xml:space="preserve">  -HMIS Policies and Procedures</t>
  </si>
  <si>
    <t>Communication Plan</t>
  </si>
  <si>
    <t xml:space="preserve">  -Negotiate content for initial LSA Meetings</t>
  </si>
  <si>
    <t xml:space="preserve">  -Develop Calendar of Trainings  (See Training)              </t>
  </si>
  <si>
    <t xml:space="preserve">  -Develop Calendar of Governance Meetings               </t>
  </si>
  <si>
    <t xml:space="preserve">  -Develop Calendar for LSA &amp; User Meetings</t>
  </si>
  <si>
    <t xml:space="preserve">  -Develop Communications Contact Lists</t>
  </si>
  <si>
    <t>Privacy Plan</t>
  </si>
  <si>
    <t xml:space="preserve">  -NC Consultant Fees</t>
  </si>
  <si>
    <t xml:space="preserve">  -Negotiation/Approval of new Privacy Plan</t>
  </si>
  <si>
    <t xml:space="preserve">  -Develop Revised Agreements (Partiicpation, QSOBAA, etc)</t>
  </si>
  <si>
    <t xml:space="preserve">  -Develop Client Releases / Notices ect</t>
  </si>
  <si>
    <t>System Tasks (mix of Bowman and MCAH)</t>
  </si>
  <si>
    <t xml:space="preserve">  -Update Contract with Bowman (MCAH &amp; Goveranance)</t>
  </si>
  <si>
    <t xml:space="preserve">  -Server Evaluation (Bowman)</t>
  </si>
  <si>
    <t xml:space="preserve">  -Evaluate and add new Modules</t>
  </si>
  <si>
    <t xml:space="preserve">  -SOWs with Bowman (Archive, move data and Reports)</t>
  </si>
  <si>
    <t xml:space="preserve">  -Develop / Approve Archive &amp; Data Reorgainization Plans</t>
  </si>
  <si>
    <t>Training (MCAH Staff)</t>
  </si>
  <si>
    <t xml:space="preserve">  -Administrative Pages (20 1 hour Sessions)</t>
  </si>
  <si>
    <t xml:space="preserve">  -Visibility and Security (20 1 hour Sessions)</t>
  </si>
  <si>
    <t xml:space="preserve">  -Module Training (current and new - Live via WEB/Recorded)</t>
  </si>
  <si>
    <t xml:space="preserve">  -Privacy (20 hrs Live on-Site and Live via WEB)</t>
  </si>
  <si>
    <t xml:space="preserve">  -Reports (5 1 hour Sessions)</t>
  </si>
  <si>
    <t>Travel Expenses (Air+Hotel+Car)</t>
  </si>
  <si>
    <t>Barb</t>
  </si>
  <si>
    <t>Gerry</t>
  </si>
  <si>
    <t>Gerry/Barb</t>
  </si>
  <si>
    <t>Shanna/Jill</t>
  </si>
  <si>
    <t>Shanna/Barb</t>
  </si>
  <si>
    <t>Team</t>
  </si>
  <si>
    <t>Shanna</t>
  </si>
  <si>
    <t xml:space="preserve">  -Recruiting </t>
  </si>
  <si>
    <t xml:space="preserve">  -Jan (1 trip,  2 staff, 2.5 days) </t>
  </si>
  <si>
    <t xml:space="preserve">  -Feb (1 trip, 2 staff, 5 days) - Interviews + meetings</t>
  </si>
  <si>
    <t xml:space="preserve">  -April (1 trip 2 staff, 5 days)</t>
  </si>
  <si>
    <t xml:space="preserve">  -Office Expenses + Equipment &amp; Supplies</t>
  </si>
  <si>
    <t xml:space="preserve">  - Equipment (2 computers, 1 printer, 1 tablet, 2 headsets)</t>
  </si>
  <si>
    <t xml:space="preserve">  -Internet + GoToMeeting+Office Supplies</t>
  </si>
  <si>
    <t xml:space="preserve">  -Build / modify Reports on NCHMIS @ $110/hr</t>
  </si>
  <si>
    <t xml:space="preserve">  -Mar (1 5-day trip, 1 staff to NC, 1 5-day trip NC staff to Michigan)</t>
  </si>
  <si>
    <t xml:space="preserve">  -Payroll &amp; Budget &amp; Executive Director </t>
  </si>
  <si>
    <t>Staff Responsible</t>
  </si>
  <si>
    <t>Mixed</t>
  </si>
  <si>
    <t>Eric &amp; Chris</t>
  </si>
  <si>
    <t>Grand Total:</t>
  </si>
  <si>
    <t>Eric/Barb/Gerry</t>
  </si>
  <si>
    <t>-Hourly Rates:  Barb @ $70/hr, Analyst Wk @$110/hr, All other at $60/hour</t>
  </si>
  <si>
    <t>-Travel Expenses were based on historical costs using NC Per Diem</t>
  </si>
  <si>
    <t xml:space="preserve">  -Planning and Governance Meetings </t>
  </si>
  <si>
    <t>Barb/Eric/Gerry</t>
  </si>
  <si>
    <t>Transtion Budget  (Budget Type Ongoing Services)</t>
  </si>
  <si>
    <t>Barb/Eric</t>
  </si>
  <si>
    <t>-Staff and Space Costs were prorated from the 25k estimate in Application budget</t>
  </si>
  <si>
    <t>-$81,000 Salary + Benefits prorated.</t>
  </si>
  <si>
    <t>Normally Free</t>
  </si>
  <si>
    <t>-$10,000 Bowman and $5,000 for Privacy Expert were included.</t>
  </si>
  <si>
    <t>-Jan. travel in Contract Extention.  Any additional trips will be negotiated on a cost/trip basis.</t>
  </si>
  <si>
    <t xml:space="preserve">  -1 Staff FTE (mid-March to June 30)</t>
  </si>
  <si>
    <t>On Site Staffing (Mid March to June 30th)</t>
  </si>
  <si>
    <t xml:space="preserve">  -Visiting MCAH Staff (April to June includes Housing/Car Stipend)</t>
  </si>
  <si>
    <t>Completion Date</t>
  </si>
  <si>
    <t>April ongoing</t>
  </si>
  <si>
    <t xml:space="preserve">  -May (1 trip 1 staff, 2.5 days)</t>
  </si>
  <si>
    <t xml:space="preserve">  -Help Desk (prorated from Annual Budget)</t>
  </si>
  <si>
    <t>-Training will be intensive the first 4 months.  $9120 was split - half in May and June. $9360 prorated</t>
  </si>
  <si>
    <t>May ongoing</t>
  </si>
  <si>
    <t xml:space="preserve">  -Project Based Admin Support (2 months)</t>
  </si>
  <si>
    <t>Administrative (Jan to April)</t>
  </si>
  <si>
    <t>Full Support Operations beginning on May 1,2015 (2 months)</t>
  </si>
  <si>
    <t xml:space="preserve">Notes  (See Application Budget for Detail on Expenses): </t>
  </si>
  <si>
    <t xml:space="preserve">  -Help Desk related to above training (Jan to April)</t>
  </si>
  <si>
    <t>HMIS Team</t>
  </si>
  <si>
    <t xml:space="preserve">  -Insurance, audit, payroll, financial services, licenses (front loaded)</t>
  </si>
  <si>
    <t xml:space="preserve">  -Training Development and initial training delivery (front loaded)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</si>
</sst>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42" fontId="0" fillId="0" borderId="0" xfId="1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2" fontId="0" fillId="0" borderId="1" xfId="1" applyNumberFormat="1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2" fontId="0" fillId="2" borderId="1" xfId="1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2" fontId="0" fillId="0" borderId="1" xfId="1" applyNumberFormat="1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42" fontId="1" fillId="2" borderId="1" xfId="1" applyNumberFormat="1" applyFont="1" applyFill="1" applyBorder="1" applyAlignment="1">
      <alignment horizontal="center"/>
    </xf>
    <xf numFmtId="0" fontId="0" fillId="0" borderId="0" xfId="0" applyFont="1"/>
    <xf numFmtId="42" fontId="2" fillId="2" borderId="2" xfId="1" applyNumberFormat="1" applyFont="1" applyFill="1" applyBorder="1" applyAlignment="1">
      <alignment horizontal="center"/>
    </xf>
    <xf numFmtId="0" fontId="0" fillId="0" borderId="6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center"/>
    </xf>
    <xf numFmtId="42" fontId="0" fillId="0" borderId="1" xfId="1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Fill="1"/>
    <xf numFmtId="0" fontId="0" fillId="0" borderId="0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6" fontId="0" fillId="2" borderId="1" xfId="0" applyNumberFormat="1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2" fillId="0" borderId="0" xfId="0" applyFont="1"/>
    <xf numFmtId="14" fontId="0" fillId="2" borderId="1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0" fillId="0" borderId="6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2" borderId="2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G45" sqref="G45"/>
    </sheetView>
  </sheetViews>
  <sheetFormatPr defaultRowHeight="15" x14ac:dyDescent="0.25"/>
  <cols>
    <col min="1" max="1" width="54.85546875" customWidth="1"/>
    <col min="2" max="2" width="9.140625" style="1"/>
    <col min="3" max="3" width="12.28515625" style="2" customWidth="1"/>
    <col min="4" max="4" width="12.28515625" style="1" customWidth="1"/>
    <col min="5" max="5" width="12.7109375" style="1" customWidth="1"/>
  </cols>
  <sheetData>
    <row r="1" spans="1:5" ht="18.75" x14ac:dyDescent="0.3">
      <c r="A1" s="42" t="s">
        <v>60</v>
      </c>
      <c r="B1" s="43"/>
      <c r="C1" s="43"/>
      <c r="D1" s="44"/>
    </row>
    <row r="2" spans="1:5" ht="30.75" customHeight="1" x14ac:dyDescent="0.25">
      <c r="A2" s="3" t="s">
        <v>0</v>
      </c>
      <c r="B2" s="4" t="s">
        <v>1</v>
      </c>
      <c r="C2" s="21" t="s">
        <v>2</v>
      </c>
      <c r="D2" s="22" t="s">
        <v>51</v>
      </c>
      <c r="E2" s="22" t="s">
        <v>70</v>
      </c>
    </row>
    <row r="3" spans="1:5" x14ac:dyDescent="0.25">
      <c r="A3" s="6" t="s">
        <v>3</v>
      </c>
      <c r="B3" s="7">
        <v>60</v>
      </c>
      <c r="C3" s="8">
        <f>70*B3</f>
        <v>4200</v>
      </c>
      <c r="D3" s="7" t="s">
        <v>61</v>
      </c>
      <c r="E3" s="26">
        <v>42124</v>
      </c>
    </row>
    <row r="4" spans="1:5" x14ac:dyDescent="0.25">
      <c r="A4" s="3" t="s">
        <v>4</v>
      </c>
      <c r="B4" s="4"/>
      <c r="C4" s="5"/>
      <c r="D4" s="4"/>
      <c r="E4" s="4"/>
    </row>
    <row r="5" spans="1:5" x14ac:dyDescent="0.25">
      <c r="A5" s="3" t="s">
        <v>5</v>
      </c>
      <c r="B5" s="4"/>
      <c r="C5" s="5"/>
      <c r="D5" s="4"/>
      <c r="E5" s="4"/>
    </row>
    <row r="6" spans="1:5" x14ac:dyDescent="0.25">
      <c r="A6" s="3" t="s">
        <v>6</v>
      </c>
      <c r="B6" s="4"/>
      <c r="C6" s="5"/>
      <c r="D6" s="4"/>
      <c r="E6" s="4"/>
    </row>
    <row r="7" spans="1:5" x14ac:dyDescent="0.25">
      <c r="A7" s="3" t="s">
        <v>7</v>
      </c>
      <c r="B7" s="4"/>
      <c r="C7" s="5"/>
      <c r="D7" s="4"/>
      <c r="E7" s="4"/>
    </row>
    <row r="8" spans="1:5" x14ac:dyDescent="0.25">
      <c r="A8" s="3" t="s">
        <v>8</v>
      </c>
      <c r="B8" s="4"/>
      <c r="C8" s="5"/>
      <c r="D8" s="4"/>
      <c r="E8" s="4"/>
    </row>
    <row r="9" spans="1:5" x14ac:dyDescent="0.25">
      <c r="A9" s="3" t="s">
        <v>9</v>
      </c>
      <c r="B9" s="4"/>
      <c r="C9" s="5"/>
      <c r="D9" s="4"/>
      <c r="E9" s="4"/>
    </row>
    <row r="10" spans="1:5" x14ac:dyDescent="0.25">
      <c r="A10" s="6" t="s">
        <v>10</v>
      </c>
      <c r="B10" s="7">
        <v>15</v>
      </c>
      <c r="C10" s="8">
        <f>60*B10</f>
        <v>900</v>
      </c>
      <c r="D10" s="7" t="s">
        <v>35</v>
      </c>
      <c r="E10" s="30">
        <v>42035</v>
      </c>
    </row>
    <row r="11" spans="1:5" ht="14.25" customHeight="1" x14ac:dyDescent="0.25">
      <c r="A11" s="9" t="s">
        <v>13</v>
      </c>
      <c r="B11" s="4"/>
      <c r="C11" s="5"/>
      <c r="D11" s="4"/>
      <c r="E11" s="4"/>
    </row>
    <row r="12" spans="1:5" x14ac:dyDescent="0.25">
      <c r="A12" s="3" t="s">
        <v>11</v>
      </c>
      <c r="B12" s="4"/>
      <c r="C12" s="5"/>
      <c r="D12" s="4"/>
      <c r="E12" s="4"/>
    </row>
    <row r="13" spans="1:5" x14ac:dyDescent="0.25">
      <c r="A13" s="3" t="s">
        <v>14</v>
      </c>
      <c r="B13" s="4"/>
      <c r="C13" s="5"/>
      <c r="D13" s="4"/>
      <c r="E13" s="4"/>
    </row>
    <row r="14" spans="1:5" x14ac:dyDescent="0.25">
      <c r="A14" s="3" t="s">
        <v>12</v>
      </c>
      <c r="B14" s="4"/>
      <c r="C14" s="5"/>
      <c r="D14" s="4"/>
      <c r="E14" s="4"/>
    </row>
    <row r="15" spans="1:5" x14ac:dyDescent="0.25">
      <c r="A15" s="3" t="s">
        <v>15</v>
      </c>
      <c r="B15" s="4"/>
      <c r="C15" s="5"/>
      <c r="D15" s="4"/>
      <c r="E15" s="4"/>
    </row>
    <row r="16" spans="1:5" x14ac:dyDescent="0.25">
      <c r="A16" s="6" t="s">
        <v>16</v>
      </c>
      <c r="B16" s="7">
        <v>40</v>
      </c>
      <c r="C16" s="8">
        <f>70*B16+C17</f>
        <v>7800</v>
      </c>
      <c r="D16" s="7" t="s">
        <v>34</v>
      </c>
      <c r="E16" s="26">
        <v>42124</v>
      </c>
    </row>
    <row r="17" spans="1:5" x14ac:dyDescent="0.25">
      <c r="A17" s="3" t="s">
        <v>17</v>
      </c>
      <c r="B17" s="4"/>
      <c r="C17" s="5">
        <v>5000</v>
      </c>
      <c r="D17" s="4"/>
      <c r="E17" s="4"/>
    </row>
    <row r="18" spans="1:5" x14ac:dyDescent="0.25">
      <c r="A18" s="3" t="s">
        <v>18</v>
      </c>
      <c r="B18" s="4">
        <v>10</v>
      </c>
      <c r="C18" s="5"/>
      <c r="D18" s="4"/>
      <c r="E18" s="4"/>
    </row>
    <row r="19" spans="1:5" x14ac:dyDescent="0.25">
      <c r="A19" s="3" t="s">
        <v>19</v>
      </c>
      <c r="B19" s="4">
        <v>20</v>
      </c>
      <c r="C19" s="5"/>
      <c r="D19" s="4"/>
      <c r="E19" s="4"/>
    </row>
    <row r="20" spans="1:5" x14ac:dyDescent="0.25">
      <c r="A20" s="3" t="s">
        <v>20</v>
      </c>
      <c r="B20" s="4">
        <v>10</v>
      </c>
      <c r="C20" s="5"/>
      <c r="D20" s="4"/>
      <c r="E20" s="4"/>
    </row>
    <row r="21" spans="1:5" x14ac:dyDescent="0.25">
      <c r="A21" s="6" t="s">
        <v>21</v>
      </c>
      <c r="B21" s="7">
        <f>SUM(B22:B27)</f>
        <v>117</v>
      </c>
      <c r="C21" s="8">
        <f>(60*37)+(110*80)+10000</f>
        <v>21020</v>
      </c>
      <c r="D21" s="7" t="s">
        <v>52</v>
      </c>
      <c r="E21" s="26">
        <v>42185</v>
      </c>
    </row>
    <row r="22" spans="1:5" x14ac:dyDescent="0.25">
      <c r="A22" s="3" t="s">
        <v>22</v>
      </c>
      <c r="B22" s="4">
        <v>5</v>
      </c>
      <c r="C22" s="5"/>
      <c r="D22" s="4" t="s">
        <v>34</v>
      </c>
      <c r="E22" s="4"/>
    </row>
    <row r="23" spans="1:5" x14ac:dyDescent="0.25">
      <c r="A23" s="3" t="s">
        <v>23</v>
      </c>
      <c r="B23" s="4"/>
      <c r="C23" s="5" t="s">
        <v>64</v>
      </c>
      <c r="D23" s="4"/>
      <c r="E23" s="4"/>
    </row>
    <row r="24" spans="1:5" x14ac:dyDescent="0.25">
      <c r="A24" s="3" t="s">
        <v>24</v>
      </c>
      <c r="B24" s="4">
        <v>4</v>
      </c>
      <c r="C24" s="5"/>
      <c r="D24" s="4" t="s">
        <v>35</v>
      </c>
      <c r="E24" s="4"/>
    </row>
    <row r="25" spans="1:5" x14ac:dyDescent="0.25">
      <c r="A25" s="3" t="s">
        <v>26</v>
      </c>
      <c r="B25" s="4">
        <v>20</v>
      </c>
      <c r="C25" s="5"/>
      <c r="D25" s="4" t="s">
        <v>37</v>
      </c>
      <c r="E25" s="4"/>
    </row>
    <row r="26" spans="1:5" x14ac:dyDescent="0.25">
      <c r="A26" s="3" t="s">
        <v>25</v>
      </c>
      <c r="B26" s="4">
        <v>8</v>
      </c>
      <c r="C26" s="5">
        <v>10000</v>
      </c>
      <c r="D26" s="4" t="s">
        <v>36</v>
      </c>
      <c r="E26" s="4"/>
    </row>
    <row r="27" spans="1:5" x14ac:dyDescent="0.25">
      <c r="A27" s="3" t="s">
        <v>48</v>
      </c>
      <c r="B27" s="4">
        <v>80</v>
      </c>
      <c r="C27" s="5"/>
      <c r="D27" s="4" t="s">
        <v>38</v>
      </c>
      <c r="E27" s="4"/>
    </row>
    <row r="28" spans="1:5" s="16" customFormat="1" x14ac:dyDescent="0.25">
      <c r="A28" s="13" t="s">
        <v>27</v>
      </c>
      <c r="B28" s="14">
        <f>SUM(B29:B34)</f>
        <v>143</v>
      </c>
      <c r="C28" s="15">
        <f>(60*105)+(70*38)</f>
        <v>8960</v>
      </c>
      <c r="D28" s="14" t="s">
        <v>52</v>
      </c>
      <c r="E28" s="27">
        <v>42155</v>
      </c>
    </row>
    <row r="29" spans="1:5" x14ac:dyDescent="0.25">
      <c r="A29" s="3" t="s">
        <v>28</v>
      </c>
      <c r="B29" s="4">
        <v>25</v>
      </c>
      <c r="C29" s="5"/>
      <c r="D29" s="5" t="s">
        <v>35</v>
      </c>
      <c r="E29" s="4"/>
    </row>
    <row r="30" spans="1:5" x14ac:dyDescent="0.25">
      <c r="A30" s="3" t="s">
        <v>29</v>
      </c>
      <c r="B30" s="4">
        <v>25</v>
      </c>
      <c r="C30" s="5"/>
      <c r="D30" s="5" t="s">
        <v>35</v>
      </c>
      <c r="E30" s="4"/>
    </row>
    <row r="31" spans="1:5" x14ac:dyDescent="0.25">
      <c r="A31" s="3" t="s">
        <v>30</v>
      </c>
      <c r="B31" s="4">
        <v>30</v>
      </c>
      <c r="C31" s="5"/>
      <c r="D31" s="5" t="s">
        <v>39</v>
      </c>
      <c r="E31" s="4"/>
    </row>
    <row r="32" spans="1:5" x14ac:dyDescent="0.25">
      <c r="A32" s="3" t="s">
        <v>31</v>
      </c>
      <c r="B32" s="4">
        <v>28</v>
      </c>
      <c r="C32" s="5"/>
      <c r="D32" s="5" t="s">
        <v>34</v>
      </c>
      <c r="E32" s="4"/>
    </row>
    <row r="33" spans="1:5" x14ac:dyDescent="0.25">
      <c r="A33" s="3" t="s">
        <v>80</v>
      </c>
      <c r="B33" s="4">
        <v>25</v>
      </c>
      <c r="C33" s="5"/>
      <c r="D33" s="5" t="s">
        <v>81</v>
      </c>
      <c r="E33" s="4"/>
    </row>
    <row r="34" spans="1:5" x14ac:dyDescent="0.25">
      <c r="A34" s="3" t="s">
        <v>32</v>
      </c>
      <c r="B34" s="4">
        <v>10</v>
      </c>
      <c r="C34" s="5"/>
      <c r="D34" s="5" t="s">
        <v>40</v>
      </c>
      <c r="E34" s="4"/>
    </row>
    <row r="35" spans="1:5" s="16" customFormat="1" x14ac:dyDescent="0.25">
      <c r="A35" s="13" t="s">
        <v>68</v>
      </c>
      <c r="B35" s="14"/>
      <c r="C35" s="15">
        <f>SUM(C36:C41)</f>
        <v>76584.125</v>
      </c>
      <c r="D35" s="14" t="s">
        <v>52</v>
      </c>
      <c r="E35" s="28">
        <v>42185</v>
      </c>
    </row>
    <row r="36" spans="1:5" x14ac:dyDescent="0.25">
      <c r="A36" s="10" t="s">
        <v>41</v>
      </c>
      <c r="B36" s="11">
        <v>30</v>
      </c>
      <c r="C36" s="12">
        <f>(20*60)+(5*70)</f>
        <v>1550</v>
      </c>
      <c r="D36" s="5" t="s">
        <v>55</v>
      </c>
      <c r="E36" s="25">
        <v>42063</v>
      </c>
    </row>
    <row r="37" spans="1:5" x14ac:dyDescent="0.25">
      <c r="A37" s="3" t="s">
        <v>67</v>
      </c>
      <c r="B37" s="4"/>
      <c r="C37" s="5">
        <f>(81000/12)*3.5</f>
        <v>23625</v>
      </c>
      <c r="D37" s="4"/>
      <c r="E37" s="4"/>
    </row>
    <row r="38" spans="1:5" x14ac:dyDescent="0.25">
      <c r="A38" s="3" t="s">
        <v>45</v>
      </c>
      <c r="B38" s="4"/>
      <c r="C38" s="5">
        <f>(25000/12)*3.5</f>
        <v>7291.666666666667</v>
      </c>
      <c r="D38" s="4"/>
      <c r="E38" s="4" t="s">
        <v>71</v>
      </c>
    </row>
    <row r="39" spans="1:5" x14ac:dyDescent="0.25">
      <c r="A39" s="3" t="s">
        <v>46</v>
      </c>
      <c r="B39" s="4"/>
      <c r="C39" s="5">
        <f>2000+1000+800+300</f>
        <v>4100</v>
      </c>
      <c r="D39" s="4"/>
      <c r="E39" s="4"/>
    </row>
    <row r="40" spans="1:5" x14ac:dyDescent="0.25">
      <c r="A40" s="3" t="s">
        <v>47</v>
      </c>
      <c r="B40" s="4"/>
      <c r="C40" s="5">
        <f>((7157/12)*3.5)+((6000/12)*3.5)</f>
        <v>3837.458333333333</v>
      </c>
      <c r="D40" s="4"/>
      <c r="E40" s="4"/>
    </row>
    <row r="41" spans="1:5" x14ac:dyDescent="0.25">
      <c r="A41" s="3" t="s">
        <v>69</v>
      </c>
      <c r="B41" s="4"/>
      <c r="C41" s="5">
        <f>((60*8*22)+1500)*3</f>
        <v>36180</v>
      </c>
      <c r="D41" s="4" t="s">
        <v>35</v>
      </c>
      <c r="E41" s="4"/>
    </row>
    <row r="42" spans="1:5" s="16" customFormat="1" x14ac:dyDescent="0.25">
      <c r="A42" s="13" t="s">
        <v>33</v>
      </c>
      <c r="B42" s="14"/>
      <c r="C42" s="15">
        <f>SUM(C43:C47)</f>
        <v>12103</v>
      </c>
      <c r="D42" s="14" t="s">
        <v>52</v>
      </c>
      <c r="E42" s="28">
        <v>42185</v>
      </c>
    </row>
    <row r="43" spans="1:5" x14ac:dyDescent="0.25">
      <c r="A43" s="3" t="s">
        <v>42</v>
      </c>
      <c r="B43" s="4"/>
      <c r="C43" s="5">
        <v>1958</v>
      </c>
      <c r="D43" s="4"/>
      <c r="E43" s="4"/>
    </row>
    <row r="44" spans="1:5" x14ac:dyDescent="0.25">
      <c r="A44" s="3" t="s">
        <v>43</v>
      </c>
      <c r="B44" s="4"/>
      <c r="C44" s="5">
        <f>1200+(97*5)+(56*5.75*2)+400</f>
        <v>2729</v>
      </c>
      <c r="D44" s="4"/>
      <c r="E44" s="4"/>
    </row>
    <row r="45" spans="1:5" x14ac:dyDescent="0.25">
      <c r="A45" s="3" t="s">
        <v>49</v>
      </c>
      <c r="B45" s="4"/>
      <c r="C45" s="5">
        <f>C44</f>
        <v>2729</v>
      </c>
      <c r="D45" s="4"/>
      <c r="E45" s="4"/>
    </row>
    <row r="46" spans="1:5" x14ac:dyDescent="0.25">
      <c r="A46" s="3" t="s">
        <v>44</v>
      </c>
      <c r="B46" s="4"/>
      <c r="C46" s="5">
        <f>C45</f>
        <v>2729</v>
      </c>
      <c r="D46" s="4"/>
      <c r="E46" s="4"/>
    </row>
    <row r="47" spans="1:5" x14ac:dyDescent="0.25">
      <c r="A47" s="3" t="s">
        <v>72</v>
      </c>
      <c r="B47" s="4"/>
      <c r="C47" s="5">
        <v>1958</v>
      </c>
      <c r="D47" s="4"/>
      <c r="E47" s="4"/>
    </row>
    <row r="48" spans="1:5" x14ac:dyDescent="0.25">
      <c r="A48" s="13" t="s">
        <v>77</v>
      </c>
      <c r="B48" s="14"/>
      <c r="C48" s="15">
        <f>SUM(C49:C50)</f>
        <v>7500</v>
      </c>
      <c r="D48" s="14"/>
      <c r="E48" s="26">
        <v>42124</v>
      </c>
    </row>
    <row r="49" spans="1:5" x14ac:dyDescent="0.25">
      <c r="A49" s="3" t="s">
        <v>50</v>
      </c>
      <c r="B49" s="4">
        <v>45</v>
      </c>
      <c r="C49" s="5">
        <f>60*B49</f>
        <v>2700</v>
      </c>
      <c r="D49" s="4" t="s">
        <v>53</v>
      </c>
      <c r="E49" s="4"/>
    </row>
    <row r="50" spans="1:5" x14ac:dyDescent="0.25">
      <c r="A50" s="3" t="s">
        <v>58</v>
      </c>
      <c r="B50" s="4">
        <v>80</v>
      </c>
      <c r="C50" s="5">
        <f>B50*60</f>
        <v>4800</v>
      </c>
      <c r="D50" s="4" t="s">
        <v>59</v>
      </c>
      <c r="E50" s="4"/>
    </row>
    <row r="51" spans="1:5" x14ac:dyDescent="0.25">
      <c r="A51" s="6" t="s">
        <v>78</v>
      </c>
      <c r="B51" s="7"/>
      <c r="C51" s="8">
        <f>SUM(C52:C55)</f>
        <v>20160.645</v>
      </c>
      <c r="D51" s="7" t="s">
        <v>52</v>
      </c>
      <c r="E51" s="7" t="s">
        <v>75</v>
      </c>
    </row>
    <row r="52" spans="1:5" s="23" customFormat="1" x14ac:dyDescent="0.25">
      <c r="A52" s="10" t="s">
        <v>83</v>
      </c>
      <c r="B52" s="11"/>
      <c r="C52" s="12">
        <f>(9120*0.5)+(9360*0.167)</f>
        <v>6123.12</v>
      </c>
      <c r="D52" s="11"/>
      <c r="E52" s="11"/>
    </row>
    <row r="53" spans="1:5" s="23" customFormat="1" x14ac:dyDescent="0.25">
      <c r="A53" s="10" t="s">
        <v>73</v>
      </c>
      <c r="B53" s="11"/>
      <c r="C53" s="12">
        <f>18720*0.167</f>
        <v>3126.2400000000002</v>
      </c>
      <c r="D53" s="11"/>
      <c r="E53" s="11"/>
    </row>
    <row r="54" spans="1:5" s="23" customFormat="1" x14ac:dyDescent="0.25">
      <c r="A54" s="10" t="s">
        <v>76</v>
      </c>
      <c r="B54" s="11"/>
      <c r="C54" s="12">
        <f>39545*0.167</f>
        <v>6604.0150000000003</v>
      </c>
      <c r="D54" s="11"/>
      <c r="E54" s="11"/>
    </row>
    <row r="55" spans="1:5" s="23" customFormat="1" x14ac:dyDescent="0.25">
      <c r="A55" s="10" t="s">
        <v>82</v>
      </c>
      <c r="B55" s="11"/>
      <c r="C55" s="12">
        <f>(16810*0.167)+1500</f>
        <v>4307.2700000000004</v>
      </c>
      <c r="D55" s="11"/>
      <c r="E55" s="11"/>
    </row>
    <row r="56" spans="1:5" s="29" customFormat="1" ht="15.75" thickBot="1" x14ac:dyDescent="0.3">
      <c r="A56" s="45" t="s">
        <v>54</v>
      </c>
      <c r="B56" s="45"/>
      <c r="C56" s="17">
        <f>C48+C42+C35+C28+C21+C16+C10+C3+C51</f>
        <v>159227.76999999999</v>
      </c>
      <c r="D56" s="31"/>
      <c r="E56" s="32">
        <v>42185</v>
      </c>
    </row>
    <row r="57" spans="1:5" x14ac:dyDescent="0.25">
      <c r="A57" s="36" t="s">
        <v>79</v>
      </c>
      <c r="B57" s="37"/>
      <c r="C57" s="37"/>
      <c r="D57" s="37"/>
      <c r="E57" s="38"/>
    </row>
    <row r="58" spans="1:5" x14ac:dyDescent="0.25">
      <c r="A58" s="39" t="s">
        <v>56</v>
      </c>
      <c r="B58" s="40"/>
      <c r="C58" s="40"/>
      <c r="D58" s="24"/>
      <c r="E58" s="20"/>
    </row>
    <row r="59" spans="1:5" x14ac:dyDescent="0.25">
      <c r="A59" s="18" t="s">
        <v>65</v>
      </c>
      <c r="B59" s="19"/>
      <c r="C59" s="19"/>
      <c r="D59" s="24"/>
      <c r="E59" s="20"/>
    </row>
    <row r="60" spans="1:5" x14ac:dyDescent="0.25">
      <c r="A60" s="18" t="s">
        <v>63</v>
      </c>
      <c r="B60" s="19"/>
      <c r="C60" s="19"/>
      <c r="D60" s="24"/>
      <c r="E60" s="20"/>
    </row>
    <row r="61" spans="1:5" x14ac:dyDescent="0.25">
      <c r="A61" s="39" t="s">
        <v>62</v>
      </c>
      <c r="B61" s="40"/>
      <c r="C61" s="40"/>
      <c r="D61" s="24"/>
      <c r="E61" s="20"/>
    </row>
    <row r="62" spans="1:5" x14ac:dyDescent="0.25">
      <c r="A62" s="39" t="s">
        <v>57</v>
      </c>
      <c r="B62" s="40"/>
      <c r="C62" s="40"/>
      <c r="D62" s="24"/>
      <c r="E62" s="20"/>
    </row>
    <row r="63" spans="1:5" x14ac:dyDescent="0.25">
      <c r="A63" s="39" t="s">
        <v>66</v>
      </c>
      <c r="B63" s="41"/>
      <c r="C63" s="41"/>
      <c r="D63" s="41"/>
      <c r="E63" s="20"/>
    </row>
    <row r="64" spans="1:5" ht="15.75" thickBot="1" x14ac:dyDescent="0.3">
      <c r="A64" s="34" t="s">
        <v>74</v>
      </c>
      <c r="B64" s="35"/>
      <c r="C64" s="35"/>
      <c r="D64" s="35"/>
      <c r="E64" s="33"/>
    </row>
    <row r="65" spans="1:1" x14ac:dyDescent="0.25">
      <c r="A65">
        <f>-B2777</f>
        <v>0</v>
      </c>
    </row>
  </sheetData>
  <mergeCells count="8">
    <mergeCell ref="A64:D64"/>
    <mergeCell ref="A57:E57"/>
    <mergeCell ref="A62:C62"/>
    <mergeCell ref="A63:D63"/>
    <mergeCell ref="A1:D1"/>
    <mergeCell ref="A56:B56"/>
    <mergeCell ref="A58:C58"/>
    <mergeCell ref="A61:C61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</dc:creator>
  <cp:lastModifiedBy>Barb</cp:lastModifiedBy>
  <cp:lastPrinted>2015-01-06T17:19:08Z</cp:lastPrinted>
  <dcterms:created xsi:type="dcterms:W3CDTF">2015-01-02T16:00:22Z</dcterms:created>
  <dcterms:modified xsi:type="dcterms:W3CDTF">2015-01-07T16:43:42Z</dcterms:modified>
</cp:coreProperties>
</file>