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80" windowWidth="24240" windowHeight="13560"/>
  </bookViews>
  <sheets>
    <sheet name="Cost Allocation Options" sheetId="2" r:id="rId1"/>
    <sheet name="2014 State ESG Amounts" sheetId="3" r:id="rId2"/>
  </sheets>
  <definedNames>
    <definedName name="_xlnm._FilterDatabase" localSheetId="1" hidden="1">'2014 State ESG Amounts'!$A$1:$G$48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5" i="2" l="1"/>
  <c r="F55" i="2"/>
  <c r="G55" i="2"/>
  <c r="I43" i="2"/>
  <c r="I55" i="2"/>
  <c r="J55" i="2"/>
  <c r="B55" i="2"/>
  <c r="G51" i="2"/>
  <c r="G47" i="2"/>
  <c r="G43" i="2"/>
  <c r="B39" i="2"/>
  <c r="C39" i="2"/>
  <c r="G53" i="2" s="1"/>
  <c r="G20" i="2"/>
  <c r="G22" i="2"/>
  <c r="G24" i="2"/>
  <c r="G26" i="2"/>
  <c r="G28" i="2"/>
  <c r="G30" i="2"/>
  <c r="I19" i="2"/>
  <c r="B31" i="2"/>
  <c r="C19" i="2"/>
  <c r="D19" i="2" s="1"/>
  <c r="E19" i="2"/>
  <c r="C20" i="2"/>
  <c r="E20" i="2" s="1"/>
  <c r="D20" i="2"/>
  <c r="C21" i="2"/>
  <c r="E21" i="2" s="1"/>
  <c r="C22" i="2"/>
  <c r="D22" i="2"/>
  <c r="E22" i="2"/>
  <c r="H22" i="2"/>
  <c r="K22" i="2" s="1"/>
  <c r="C23" i="2"/>
  <c r="D23" i="2" s="1"/>
  <c r="E23" i="2"/>
  <c r="C24" i="2"/>
  <c r="E24" i="2" s="1"/>
  <c r="D24" i="2"/>
  <c r="H24" i="2" s="1"/>
  <c r="C25" i="2"/>
  <c r="E25" i="2" s="1"/>
  <c r="C26" i="2"/>
  <c r="D26" i="2"/>
  <c r="E26" i="2"/>
  <c r="H26" i="2"/>
  <c r="K26" i="2" s="1"/>
  <c r="C27" i="2"/>
  <c r="D27" i="2" s="1"/>
  <c r="E27" i="2"/>
  <c r="C28" i="2"/>
  <c r="E28" i="2" s="1"/>
  <c r="D28" i="2"/>
  <c r="C29" i="2"/>
  <c r="E29" i="2" s="1"/>
  <c r="C30" i="2"/>
  <c r="D30" i="2"/>
  <c r="E30" i="2"/>
  <c r="H30" i="2"/>
  <c r="K30" i="2" s="1"/>
  <c r="M31" i="2"/>
  <c r="J31" i="2"/>
  <c r="F31" i="2"/>
  <c r="M15" i="2"/>
  <c r="C31" i="2"/>
  <c r="B15" i="2"/>
  <c r="J15" i="2"/>
  <c r="I3" i="2"/>
  <c r="I15" i="2"/>
  <c r="F15" i="2"/>
  <c r="C14" i="2"/>
  <c r="E14" i="2" s="1"/>
  <c r="C13" i="2"/>
  <c r="D13" i="2" s="1"/>
  <c r="H13" i="2" s="1"/>
  <c r="C12" i="2"/>
  <c r="E12" i="2" s="1"/>
  <c r="C11" i="2"/>
  <c r="D11" i="2" s="1"/>
  <c r="C10" i="2"/>
  <c r="D10" i="2" s="1"/>
  <c r="H10" i="2" s="1"/>
  <c r="C9" i="2"/>
  <c r="E9" i="2" s="1"/>
  <c r="C8" i="2"/>
  <c r="E8" i="2" s="1"/>
  <c r="C7" i="2"/>
  <c r="E7" i="2" s="1"/>
  <c r="C6" i="2"/>
  <c r="E6" i="2" s="1"/>
  <c r="C5" i="2"/>
  <c r="E5" i="2" s="1"/>
  <c r="C4" i="2"/>
  <c r="E4" i="2" s="1"/>
  <c r="E10" i="2"/>
  <c r="G9" i="2"/>
  <c r="G15" i="2"/>
  <c r="G13" i="2"/>
  <c r="G5" i="2"/>
  <c r="G12" i="2"/>
  <c r="G4" i="2"/>
  <c r="G8" i="2"/>
  <c r="E13" i="2"/>
  <c r="D4" i="2"/>
  <c r="D12" i="2"/>
  <c r="H12" i="2" s="1"/>
  <c r="G6" i="2"/>
  <c r="G10" i="2"/>
  <c r="G14" i="2"/>
  <c r="G3" i="2"/>
  <c r="G7" i="2"/>
  <c r="G11" i="2"/>
  <c r="C3" i="2"/>
  <c r="N22" i="2"/>
  <c r="E3" i="2"/>
  <c r="D3" i="2"/>
  <c r="C15" i="2"/>
  <c r="H3" i="2"/>
  <c r="N3" i="2" s="1"/>
  <c r="E31" i="2" l="1"/>
  <c r="H20" i="2"/>
  <c r="N12" i="2"/>
  <c r="K12" i="2"/>
  <c r="N13" i="2"/>
  <c r="K13" i="2"/>
  <c r="K10" i="2"/>
  <c r="N10" i="2"/>
  <c r="H28" i="2"/>
  <c r="H11" i="2"/>
  <c r="K24" i="2"/>
  <c r="N24" i="2"/>
  <c r="N30" i="2"/>
  <c r="D7" i="2"/>
  <c r="H7" i="2" s="1"/>
  <c r="N26" i="2"/>
  <c r="D8" i="2"/>
  <c r="H8" i="2" s="1"/>
  <c r="K8" i="2" s="1"/>
  <c r="D6" i="2"/>
  <c r="H6" i="2" s="1"/>
  <c r="D14" i="2"/>
  <c r="H14" i="2" s="1"/>
  <c r="D5" i="2"/>
  <c r="H5" i="2" s="1"/>
  <c r="D9" i="2"/>
  <c r="H9" i="2" s="1"/>
  <c r="E11" i="2"/>
  <c r="E15" i="2" s="1"/>
  <c r="I31" i="2"/>
  <c r="D29" i="2"/>
  <c r="H29" i="2" s="1"/>
  <c r="D25" i="2"/>
  <c r="H25" i="2" s="1"/>
  <c r="D21" i="2"/>
  <c r="G29" i="2"/>
  <c r="G25" i="2"/>
  <c r="G21" i="2"/>
  <c r="G46" i="2"/>
  <c r="G50" i="2"/>
  <c r="G54" i="2"/>
  <c r="K3" i="2"/>
  <c r="H4" i="2"/>
  <c r="G27" i="2"/>
  <c r="H27" i="2" s="1"/>
  <c r="G23" i="2"/>
  <c r="H23" i="2" s="1"/>
  <c r="G19" i="2"/>
  <c r="G31" i="2" s="1"/>
  <c r="G44" i="2"/>
  <c r="G48" i="2"/>
  <c r="G52" i="2"/>
  <c r="G45" i="2"/>
  <c r="G49" i="2"/>
  <c r="C54" i="2"/>
  <c r="C52" i="2"/>
  <c r="C50" i="2"/>
  <c r="C48" i="2"/>
  <c r="C46" i="2"/>
  <c r="C44" i="2"/>
  <c r="C53" i="2"/>
  <c r="C51" i="2"/>
  <c r="C49" i="2"/>
  <c r="C47" i="2"/>
  <c r="C45" i="2"/>
  <c r="C43" i="2"/>
  <c r="K23" i="2" l="1"/>
  <c r="N23" i="2"/>
  <c r="K27" i="2"/>
  <c r="N27" i="2"/>
  <c r="K9" i="2"/>
  <c r="N9" i="2"/>
  <c r="H19" i="2"/>
  <c r="K11" i="2"/>
  <c r="N11" i="2"/>
  <c r="N28" i="2"/>
  <c r="K28" i="2"/>
  <c r="N20" i="2"/>
  <c r="K20" i="2"/>
  <c r="K29" i="2"/>
  <c r="N29" i="2"/>
  <c r="D15" i="2"/>
  <c r="H15" i="2" s="1"/>
  <c r="N14" i="2"/>
  <c r="K14" i="2"/>
  <c r="K7" i="2"/>
  <c r="N7" i="2"/>
  <c r="N25" i="2"/>
  <c r="K25" i="2"/>
  <c r="N5" i="2"/>
  <c r="K5" i="2"/>
  <c r="D31" i="2"/>
  <c r="H31" i="2" s="1"/>
  <c r="N31" i="2" s="1"/>
  <c r="K4" i="2"/>
  <c r="N4" i="2"/>
  <c r="H21" i="2"/>
  <c r="K6" i="2"/>
  <c r="N6" i="2"/>
  <c r="C55" i="2"/>
  <c r="D43" i="2"/>
  <c r="E43" i="2"/>
  <c r="D47" i="2"/>
  <c r="E47" i="2"/>
  <c r="D51" i="2"/>
  <c r="E51" i="2"/>
  <c r="D44" i="2"/>
  <c r="E44" i="2"/>
  <c r="D48" i="2"/>
  <c r="E48" i="2"/>
  <c r="D52" i="2"/>
  <c r="E52" i="2"/>
  <c r="D45" i="2"/>
  <c r="E45" i="2"/>
  <c r="D49" i="2"/>
  <c r="E49" i="2"/>
  <c r="D53" i="2"/>
  <c r="E53" i="2"/>
  <c r="D46" i="2"/>
  <c r="E46" i="2"/>
  <c r="D50" i="2"/>
  <c r="E50" i="2"/>
  <c r="D54" i="2"/>
  <c r="E54" i="2"/>
  <c r="H50" i="2" l="1"/>
  <c r="N50" i="2" s="1"/>
  <c r="H53" i="2"/>
  <c r="N53" i="2" s="1"/>
  <c r="H45" i="2"/>
  <c r="N45" i="2" s="1"/>
  <c r="K21" i="2"/>
  <c r="N21" i="2"/>
  <c r="N15" i="2"/>
  <c r="K15" i="2"/>
  <c r="N19" i="2"/>
  <c r="K19" i="2"/>
  <c r="K31" i="2" s="1"/>
  <c r="H54" i="2"/>
  <c r="N54" i="2" s="1"/>
  <c r="H46" i="2"/>
  <c r="N46" i="2" s="1"/>
  <c r="H49" i="2"/>
  <c r="N49" i="2" s="1"/>
  <c r="H52" i="2"/>
  <c r="N52" i="2" s="1"/>
  <c r="E55" i="2"/>
  <c r="K54" i="2"/>
  <c r="K50" i="2"/>
  <c r="K53" i="2"/>
  <c r="K49" i="2"/>
  <c r="K45" i="2"/>
  <c r="K52" i="2"/>
  <c r="H48" i="2"/>
  <c r="H44" i="2"/>
  <c r="N44" i="2" s="1"/>
  <c r="H51" i="2"/>
  <c r="N51" i="2" s="1"/>
  <c r="H47" i="2"/>
  <c r="N47" i="2" s="1"/>
  <c r="D55" i="2"/>
  <c r="H55" i="2" s="1"/>
  <c r="H43" i="2"/>
  <c r="K46" i="2"/>
  <c r="K48" i="2" l="1"/>
  <c r="N48" i="2"/>
  <c r="K43" i="2"/>
  <c r="N43" i="2"/>
  <c r="K47" i="2"/>
  <c r="K44" i="2"/>
  <c r="K55" i="2"/>
  <c r="N55" i="2"/>
  <c r="K51" i="2"/>
</calcChain>
</file>

<file path=xl/sharedStrings.xml><?xml version="1.0" encoding="utf-8"?>
<sst xmlns="http://schemas.openxmlformats.org/spreadsheetml/2006/main" count="181" uniqueCount="88">
  <si>
    <t>CoC</t>
  </si>
  <si>
    <t>MCAH</t>
  </si>
  <si>
    <t>Proportions</t>
  </si>
  <si>
    <t>Bowman</t>
  </si>
  <si>
    <t>Local</t>
  </si>
  <si>
    <t xml:space="preserve">  Staff</t>
  </si>
  <si>
    <t xml:space="preserve">  Travel</t>
  </si>
  <si>
    <t xml:space="preserve">  Office</t>
  </si>
  <si>
    <t>Local Staff</t>
  </si>
  <si>
    <t>SHP</t>
  </si>
  <si>
    <t>Variance</t>
  </si>
  <si>
    <t>Cash Match</t>
  </si>
  <si>
    <t>Overall</t>
  </si>
  <si>
    <t xml:space="preserve">  Total SAI</t>
  </si>
  <si>
    <t>No Data</t>
  </si>
  <si>
    <t>Difference</t>
  </si>
  <si>
    <t xml:space="preserve">Avg cost </t>
  </si>
  <si>
    <t xml:space="preserve">In Kind estimated at </t>
  </si>
  <si>
    <t>Total Cost Fully Staffed</t>
  </si>
  <si>
    <t>Comparison to Proposed Cost Structure 2013-2016</t>
  </si>
  <si>
    <t>Assumes purchasing some additional functionalites + System Growth and Server support.</t>
  </si>
  <si>
    <t>Assumes full staffing by July</t>
  </si>
  <si>
    <t>FTE (per initial assump)</t>
  </si>
  <si>
    <t>Allocated Licenses</t>
  </si>
  <si>
    <t>$ Division based on HIC</t>
  </si>
  <si>
    <t xml:space="preserve">Budget apportions cost based on allocated licenses.  </t>
  </si>
  <si>
    <t xml:space="preserve">Budget apportions cost based on number of HIC Beds in the CoC.  </t>
  </si>
  <si>
    <t xml:space="preserve">This budget is estimated for July to June 2015.  It does not include the transition period.  </t>
  </si>
  <si>
    <t>Minimal</t>
  </si>
  <si>
    <t>CoC/Region</t>
  </si>
  <si>
    <t>Balance of State Region</t>
  </si>
  <si>
    <t>Maximum  Available  (2013 Award + RRH Amendment)</t>
  </si>
  <si>
    <t>Maximum  for Emergency Response</t>
  </si>
  <si>
    <t>Housing Stability</t>
  </si>
  <si>
    <t>Alamance</t>
  </si>
  <si>
    <t>X</t>
  </si>
  <si>
    <t>AHRMM</t>
  </si>
  <si>
    <t>Beaufort</t>
  </si>
  <si>
    <t>Buncombe</t>
  </si>
  <si>
    <t>Burke</t>
  </si>
  <si>
    <t>Carteret</t>
  </si>
  <si>
    <t>Caswell</t>
  </si>
  <si>
    <t>Catawba</t>
  </si>
  <si>
    <t xml:space="preserve">Chatham </t>
  </si>
  <si>
    <t>Craven</t>
  </si>
  <si>
    <t>Cumberland CoC</t>
  </si>
  <si>
    <t>DISSY</t>
  </si>
  <si>
    <t>Down East</t>
  </si>
  <si>
    <t>Durham CoC</t>
  </si>
  <si>
    <t>Foothills</t>
  </si>
  <si>
    <t xml:space="preserve">Forsyth CoC </t>
  </si>
  <si>
    <t>Gaston CoC</t>
  </si>
  <si>
    <t xml:space="preserve">Guilford CoC </t>
  </si>
  <si>
    <t xml:space="preserve">Henderson </t>
  </si>
  <si>
    <t>Onslow</t>
  </si>
  <si>
    <t xml:space="preserve">Johnston </t>
  </si>
  <si>
    <t xml:space="preserve">Kerr-Tar </t>
  </si>
  <si>
    <t>Lee County</t>
  </si>
  <si>
    <t>Mecklenburg CoC</t>
  </si>
  <si>
    <t xml:space="preserve">Northeast </t>
  </si>
  <si>
    <t xml:space="preserve">Northwest CoC </t>
  </si>
  <si>
    <t>Orange CoC</t>
  </si>
  <si>
    <t xml:space="preserve">Piedmont </t>
  </si>
  <si>
    <t>Pitt</t>
  </si>
  <si>
    <t xml:space="preserve">Randolph </t>
  </si>
  <si>
    <t>Rockingham</t>
  </si>
  <si>
    <t>South East</t>
  </si>
  <si>
    <t>Southwest</t>
  </si>
  <si>
    <t xml:space="preserve">Transylvania </t>
  </si>
  <si>
    <t>Twin County</t>
  </si>
  <si>
    <t>Wake CoC</t>
  </si>
  <si>
    <t>New Hanover, Pender, Brunswick CoC</t>
  </si>
  <si>
    <t>Wilson-Greene</t>
  </si>
  <si>
    <t>NC-501</t>
  </si>
  <si>
    <t>NC-506</t>
  </si>
  <si>
    <t>NC-513</t>
  </si>
  <si>
    <t>NC-504</t>
  </si>
  <si>
    <t>NC-502</t>
  </si>
  <si>
    <t>NC-509</t>
  </si>
  <si>
    <t>NC-500</t>
  </si>
  <si>
    <t>NC-505</t>
  </si>
  <si>
    <t>NC-516</t>
  </si>
  <si>
    <t>NC-507</t>
  </si>
  <si>
    <t>NC-511</t>
  </si>
  <si>
    <t>COC #</t>
  </si>
  <si>
    <t>NC-503</t>
  </si>
  <si>
    <t>2014 State ESG Allocation Amounts</t>
  </si>
  <si>
    <t xml:space="preserve">Budget apportions cost based on State ESG Allocation Amounts.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</si>
</sst>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8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Border="1"/>
    <xf numFmtId="8" fontId="3" fillId="3" borderId="1" xfId="0" applyNumberFormat="1" applyFont="1" applyFill="1" applyBorder="1"/>
    <xf numFmtId="5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8" fontId="2" fillId="2" borderId="1" xfId="0" applyNumberFormat="1" applyFont="1" applyFill="1" applyBorder="1"/>
    <xf numFmtId="44" fontId="2" fillId="2" borderId="1" xfId="0" applyNumberFormat="1" applyFont="1" applyFill="1" applyBorder="1"/>
    <xf numFmtId="44" fontId="2" fillId="2" borderId="1" xfId="1" applyFont="1" applyFill="1" applyBorder="1"/>
    <xf numFmtId="8" fontId="4" fillId="2" borderId="1" xfId="0" applyNumberFormat="1" applyFont="1" applyFill="1" applyBorder="1"/>
    <xf numFmtId="0" fontId="0" fillId="2" borderId="0" xfId="0" applyFill="1"/>
    <xf numFmtId="42" fontId="2" fillId="0" borderId="0" xfId="1" applyNumberFormat="1" applyFont="1"/>
    <xf numFmtId="6" fontId="2" fillId="0" borderId="0" xfId="0" applyNumberFormat="1" applyFont="1"/>
    <xf numFmtId="166" fontId="2" fillId="2" borderId="0" xfId="0" applyNumberFormat="1" applyFont="1" applyFill="1" applyAlignment="1">
      <alignment horizontal="center"/>
    </xf>
    <xf numFmtId="0" fontId="2" fillId="2" borderId="0" xfId="0" applyFont="1" applyFill="1"/>
    <xf numFmtId="5" fontId="0" fillId="2" borderId="1" xfId="1" applyNumberFormat="1" applyFont="1" applyFill="1" applyBorder="1" applyAlignment="1">
      <alignment horizontal="center"/>
    </xf>
    <xf numFmtId="5" fontId="0" fillId="0" borderId="1" xfId="1" applyNumberFormat="1" applyFon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5" fontId="2" fillId="2" borderId="1" xfId="1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166" fontId="0" fillId="0" borderId="0" xfId="0" applyNumberFormat="1" applyFill="1"/>
    <xf numFmtId="166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8" fontId="2" fillId="0" borderId="0" xfId="0" applyNumberFormat="1" applyFont="1" applyFill="1" applyBorder="1"/>
    <xf numFmtId="44" fontId="2" fillId="0" borderId="0" xfId="0" applyNumberFormat="1" applyFont="1" applyFill="1" applyBorder="1"/>
    <xf numFmtId="44" fontId="2" fillId="0" borderId="0" xfId="1" applyFont="1" applyFill="1" applyBorder="1"/>
    <xf numFmtId="8" fontId="4" fillId="0" borderId="0" xfId="0" applyNumberFormat="1" applyFont="1" applyFill="1" applyBorder="1"/>
    <xf numFmtId="5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180"/>
    </xf>
    <xf numFmtId="166" fontId="2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8" fontId="2" fillId="0" borderId="1" xfId="0" applyNumberFormat="1" applyFont="1" applyFill="1" applyBorder="1"/>
    <xf numFmtId="44" fontId="2" fillId="0" borderId="1" xfId="0" applyNumberFormat="1" applyFont="1" applyFill="1" applyBorder="1"/>
    <xf numFmtId="44" fontId="2" fillId="0" borderId="1" xfId="1" applyFont="1" applyFill="1" applyBorder="1"/>
    <xf numFmtId="8" fontId="2" fillId="0" borderId="1" xfId="0" applyNumberFormat="1" applyFont="1" applyFill="1" applyBorder="1" applyAlignment="1">
      <alignment horizontal="center"/>
    </xf>
    <xf numFmtId="8" fontId="2" fillId="0" borderId="1" xfId="0" applyNumberFormat="1" applyFont="1" applyBorder="1"/>
    <xf numFmtId="44" fontId="2" fillId="0" borderId="1" xfId="0" applyNumberFormat="1" applyFont="1" applyBorder="1"/>
    <xf numFmtId="44" fontId="2" fillId="0" borderId="1" xfId="1" applyFont="1" applyBorder="1"/>
    <xf numFmtId="8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5" fontId="2" fillId="2" borderId="1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6" fontId="8" fillId="5" borderId="6" xfId="0" applyNumberFormat="1" applyFont="1" applyFill="1" applyBorder="1" applyAlignment="1">
      <alignment horizontal="center" vertical="center"/>
    </xf>
    <xf numFmtId="6" fontId="8" fillId="0" borderId="6" xfId="0" applyNumberFormat="1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6" fontId="8" fillId="6" borderId="6" xfId="0" applyNumberFormat="1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180"/>
    </xf>
    <xf numFmtId="0" fontId="2" fillId="0" borderId="2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B55"/>
  <sheetViews>
    <sheetView showGridLines="0" tabSelected="1" workbookViewId="0">
      <selection activeCell="O15" sqref="O15"/>
    </sheetView>
  </sheetViews>
  <sheetFormatPr defaultColWidth="8.85546875" defaultRowHeight="15" x14ac:dyDescent="0.25"/>
  <cols>
    <col min="2" max="2" width="13.85546875" bestFit="1" customWidth="1"/>
    <col min="3" max="3" width="12.42578125" style="1" bestFit="1" customWidth="1"/>
    <col min="4" max="4" width="11.85546875" bestFit="1" customWidth="1"/>
    <col min="5" max="5" width="12.42578125" bestFit="1" customWidth="1"/>
    <col min="6" max="6" width="11.85546875" style="1" customWidth="1"/>
    <col min="7" max="8" width="12.42578125" customWidth="1"/>
    <col min="9" max="9" width="11.42578125" style="13" bestFit="1" customWidth="1"/>
    <col min="10" max="10" width="10.42578125" style="13" bestFit="1" customWidth="1"/>
    <col min="11" max="11" width="13.140625" customWidth="1"/>
    <col min="12" max="12" width="4" customWidth="1"/>
    <col min="13" max="13" width="10.140625" customWidth="1"/>
    <col min="14" max="14" width="9.85546875" customWidth="1"/>
  </cols>
  <sheetData>
    <row r="1" spans="1:1224" x14ac:dyDescent="0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224" s="21" customFormat="1" ht="58.5" customHeight="1" x14ac:dyDescent="0.25">
      <c r="A2" s="3" t="s">
        <v>0</v>
      </c>
      <c r="B2" s="35" t="s">
        <v>23</v>
      </c>
      <c r="C2" s="3" t="s">
        <v>2</v>
      </c>
      <c r="D2" s="4" t="s">
        <v>3</v>
      </c>
      <c r="E2" s="4" t="s">
        <v>1</v>
      </c>
      <c r="F2" s="35" t="s">
        <v>22</v>
      </c>
      <c r="G2" s="3" t="s">
        <v>8</v>
      </c>
      <c r="H2" s="35" t="s">
        <v>18</v>
      </c>
      <c r="I2" s="26" t="s">
        <v>9</v>
      </c>
      <c r="J2" s="26" t="s">
        <v>11</v>
      </c>
      <c r="K2" s="3" t="s">
        <v>10</v>
      </c>
      <c r="L2" s="81" t="s">
        <v>19</v>
      </c>
      <c r="M2" s="3" t="s">
        <v>28</v>
      </c>
      <c r="N2" s="3" t="s">
        <v>15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</row>
    <row r="3" spans="1:1224" x14ac:dyDescent="0.25">
      <c r="A3" s="4">
        <v>500</v>
      </c>
      <c r="B3" s="5">
        <v>80</v>
      </c>
      <c r="C3" s="6">
        <f>B3/870</f>
        <v>9.1954022988505746E-2</v>
      </c>
      <c r="D3" s="7">
        <f>C3*$B$35</f>
        <v>13793.103448275862</v>
      </c>
      <c r="E3" s="8">
        <f>C3*$B$34</f>
        <v>33455.172413793101</v>
      </c>
      <c r="F3" s="9">
        <v>0.75</v>
      </c>
      <c r="G3" s="11">
        <f>F3*$C$39</f>
        <v>46465</v>
      </c>
      <c r="H3" s="12">
        <f>D3+E3+G3</f>
        <v>93713.275862068956</v>
      </c>
      <c r="I3" s="27">
        <f>25476+101842</f>
        <v>127318</v>
      </c>
      <c r="J3" s="27"/>
      <c r="K3" s="36">
        <f>I3+J3-H3</f>
        <v>33604.724137931044</v>
      </c>
      <c r="L3" s="81"/>
      <c r="M3" s="28">
        <v>117000</v>
      </c>
      <c r="N3" s="29">
        <f>M3-H3</f>
        <v>23286.724137931044</v>
      </c>
      <c r="O3" s="39"/>
      <c r="P3" s="3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</row>
    <row r="4" spans="1:1224" x14ac:dyDescent="0.25">
      <c r="A4" s="4">
        <v>501</v>
      </c>
      <c r="B4" s="5">
        <v>45</v>
      </c>
      <c r="C4" s="6">
        <f t="shared" ref="C4:C14" si="0">B4/870</f>
        <v>5.1724137931034482E-2</v>
      </c>
      <c r="D4" s="7">
        <f t="shared" ref="D4:D14" si="1">C4*$B$35</f>
        <v>7758.6206896551721</v>
      </c>
      <c r="E4" s="8">
        <f t="shared" ref="E4:E14" si="2">C4*$B$34</f>
        <v>18818.53448275862</v>
      </c>
      <c r="F4" s="9">
        <v>0.38</v>
      </c>
      <c r="G4" s="11">
        <f t="shared" ref="G4:G15" si="3">F4*$C$39</f>
        <v>23542.266666666666</v>
      </c>
      <c r="H4" s="12">
        <f t="shared" ref="H4:H15" si="4">D4+E4+G4</f>
        <v>50119.42183908046</v>
      </c>
      <c r="I4" s="27">
        <v>67500</v>
      </c>
      <c r="J4" s="27"/>
      <c r="K4" s="36">
        <f t="shared" ref="K4:K15" si="5">I4+J4-H4</f>
        <v>17380.57816091954</v>
      </c>
      <c r="L4" s="81"/>
      <c r="M4" s="28">
        <v>67500</v>
      </c>
      <c r="N4" s="29">
        <f>M4-H4</f>
        <v>17380.57816091954</v>
      </c>
      <c r="O4" s="39"/>
      <c r="P4" s="39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</row>
    <row r="5" spans="1:1224" x14ac:dyDescent="0.25">
      <c r="A5" s="4">
        <v>502</v>
      </c>
      <c r="B5" s="5">
        <v>45</v>
      </c>
      <c r="C5" s="6">
        <f t="shared" si="0"/>
        <v>5.1724137931034482E-2</v>
      </c>
      <c r="D5" s="7">
        <f t="shared" si="1"/>
        <v>7758.6206896551721</v>
      </c>
      <c r="E5" s="8">
        <f t="shared" si="2"/>
        <v>18818.53448275862</v>
      </c>
      <c r="F5" s="9">
        <v>0.38</v>
      </c>
      <c r="G5" s="11">
        <f t="shared" si="3"/>
        <v>23542.266666666666</v>
      </c>
      <c r="H5" s="12">
        <f t="shared" si="4"/>
        <v>50119.42183908046</v>
      </c>
      <c r="I5" s="27">
        <v>55752</v>
      </c>
      <c r="J5" s="27">
        <v>7248</v>
      </c>
      <c r="K5" s="36">
        <f t="shared" si="5"/>
        <v>12880.57816091954</v>
      </c>
      <c r="L5" s="81"/>
      <c r="M5" s="28">
        <v>67500</v>
      </c>
      <c r="N5" s="29">
        <f>M5-H5</f>
        <v>17380.57816091954</v>
      </c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</row>
    <row r="6" spans="1:1224" x14ac:dyDescent="0.25">
      <c r="A6" s="4">
        <v>503</v>
      </c>
      <c r="B6" s="5">
        <v>200</v>
      </c>
      <c r="C6" s="6">
        <f t="shared" si="0"/>
        <v>0.22988505747126436</v>
      </c>
      <c r="D6" s="7">
        <f t="shared" si="1"/>
        <v>34482.758620689652</v>
      </c>
      <c r="E6" s="8">
        <f t="shared" si="2"/>
        <v>83637.931034482754</v>
      </c>
      <c r="F6" s="9">
        <v>2</v>
      </c>
      <c r="G6" s="11">
        <f t="shared" si="3"/>
        <v>123906.66666666667</v>
      </c>
      <c r="H6" s="12">
        <f t="shared" si="4"/>
        <v>242027.35632183909</v>
      </c>
      <c r="I6" s="27">
        <v>519299</v>
      </c>
      <c r="J6" s="27">
        <v>129825</v>
      </c>
      <c r="K6" s="36">
        <f t="shared" si="5"/>
        <v>407096.64367816091</v>
      </c>
      <c r="L6" s="81"/>
      <c r="M6" s="28">
        <v>288000</v>
      </c>
      <c r="N6" s="29">
        <f>M6-H6</f>
        <v>45972.643678160908</v>
      </c>
      <c r="O6" s="39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</row>
    <row r="7" spans="1:1224" x14ac:dyDescent="0.25">
      <c r="A7" s="4">
        <v>504</v>
      </c>
      <c r="B7" s="5">
        <v>80</v>
      </c>
      <c r="C7" s="6">
        <f t="shared" si="0"/>
        <v>9.1954022988505746E-2</v>
      </c>
      <c r="D7" s="7">
        <f t="shared" si="1"/>
        <v>13793.103448275862</v>
      </c>
      <c r="E7" s="8">
        <f t="shared" si="2"/>
        <v>33455.172413793101</v>
      </c>
      <c r="F7" s="9">
        <v>0.75</v>
      </c>
      <c r="G7" s="11">
        <f t="shared" si="3"/>
        <v>46465</v>
      </c>
      <c r="H7" s="12">
        <f t="shared" si="4"/>
        <v>93713.275862068956</v>
      </c>
      <c r="I7" s="27">
        <v>49721</v>
      </c>
      <c r="J7" s="27"/>
      <c r="K7" s="36">
        <f t="shared" si="5"/>
        <v>-43992.275862068956</v>
      </c>
      <c r="L7" s="81"/>
      <c r="M7" s="28">
        <v>117000</v>
      </c>
      <c r="N7" s="29">
        <f>M7-H7</f>
        <v>23286.724137931044</v>
      </c>
      <c r="O7" s="39"/>
      <c r="P7" s="3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  <c r="AHW7" s="38"/>
      <c r="AHX7" s="38"/>
      <c r="AHY7" s="38"/>
      <c r="AHZ7" s="38"/>
      <c r="AIA7" s="38"/>
      <c r="AIB7" s="38"/>
      <c r="AIC7" s="38"/>
      <c r="AID7" s="38"/>
      <c r="AIE7" s="38"/>
      <c r="AIF7" s="38"/>
      <c r="AIG7" s="38"/>
      <c r="AIH7" s="38"/>
      <c r="AII7" s="38"/>
      <c r="AIJ7" s="38"/>
      <c r="AIK7" s="38"/>
      <c r="AIL7" s="38"/>
      <c r="AIM7" s="38"/>
      <c r="AIN7" s="38"/>
      <c r="AIO7" s="38"/>
      <c r="AIP7" s="38"/>
      <c r="AIQ7" s="38"/>
      <c r="AIR7" s="38"/>
      <c r="AIS7" s="38"/>
      <c r="AIT7" s="38"/>
      <c r="AIU7" s="38"/>
      <c r="AIV7" s="38"/>
      <c r="AIW7" s="38"/>
      <c r="AIX7" s="38"/>
      <c r="AIY7" s="38"/>
      <c r="AIZ7" s="38"/>
      <c r="AJA7" s="38"/>
      <c r="AJB7" s="38"/>
      <c r="AJC7" s="38"/>
      <c r="AJD7" s="38"/>
      <c r="AJE7" s="38"/>
      <c r="AJF7" s="38"/>
      <c r="AJG7" s="38"/>
      <c r="AJH7" s="38"/>
      <c r="AJI7" s="38"/>
      <c r="AJJ7" s="38"/>
      <c r="AJK7" s="38"/>
      <c r="AJL7" s="38"/>
      <c r="AJM7" s="38"/>
      <c r="AJN7" s="38"/>
      <c r="AJO7" s="38"/>
      <c r="AJP7" s="38"/>
      <c r="AJQ7" s="38"/>
      <c r="AJR7" s="38"/>
      <c r="AJS7" s="38"/>
      <c r="AJT7" s="38"/>
      <c r="AJU7" s="38"/>
      <c r="AJV7" s="38"/>
      <c r="AJW7" s="38"/>
      <c r="AJX7" s="38"/>
      <c r="AJY7" s="38"/>
      <c r="AJZ7" s="38"/>
      <c r="AKA7" s="38"/>
      <c r="AKB7" s="38"/>
      <c r="AKC7" s="38"/>
      <c r="AKD7" s="38"/>
      <c r="AKE7" s="38"/>
      <c r="AKF7" s="38"/>
      <c r="AKG7" s="38"/>
      <c r="AKH7" s="38"/>
      <c r="AKI7" s="38"/>
      <c r="AKJ7" s="38"/>
      <c r="AKK7" s="38"/>
      <c r="AKL7" s="38"/>
      <c r="AKM7" s="38"/>
      <c r="AKN7" s="38"/>
      <c r="AKO7" s="38"/>
      <c r="AKP7" s="38"/>
      <c r="AKQ7" s="38"/>
      <c r="AKR7" s="38"/>
      <c r="AKS7" s="38"/>
      <c r="AKT7" s="38"/>
      <c r="AKU7" s="38"/>
      <c r="AKV7" s="38"/>
      <c r="AKW7" s="38"/>
      <c r="AKX7" s="38"/>
      <c r="AKY7" s="38"/>
      <c r="AKZ7" s="38"/>
      <c r="ALA7" s="38"/>
      <c r="ALB7" s="38"/>
      <c r="ALC7" s="38"/>
      <c r="ALD7" s="38"/>
      <c r="ALE7" s="38"/>
      <c r="ALF7" s="38"/>
      <c r="ALG7" s="38"/>
      <c r="ALH7" s="38"/>
      <c r="ALI7" s="38"/>
      <c r="ALJ7" s="38"/>
      <c r="ALK7" s="38"/>
      <c r="ALL7" s="38"/>
      <c r="ALM7" s="38"/>
      <c r="ALN7" s="38"/>
      <c r="ALO7" s="38"/>
      <c r="ALP7" s="38"/>
      <c r="ALQ7" s="38"/>
      <c r="ALR7" s="38"/>
      <c r="ALS7" s="38"/>
      <c r="ALT7" s="38"/>
      <c r="ALU7" s="38"/>
      <c r="ALV7" s="38"/>
      <c r="ALW7" s="38"/>
      <c r="ALX7" s="38"/>
      <c r="ALY7" s="38"/>
      <c r="ALZ7" s="38"/>
      <c r="AMA7" s="38"/>
      <c r="AMB7" s="38"/>
      <c r="AMC7" s="38"/>
      <c r="AMD7" s="38"/>
      <c r="AME7" s="38"/>
      <c r="AMF7" s="38"/>
      <c r="AMG7" s="38"/>
      <c r="AMH7" s="38"/>
      <c r="AMI7" s="38"/>
      <c r="AMJ7" s="38"/>
      <c r="AMK7" s="38"/>
      <c r="AML7" s="38"/>
      <c r="AMM7" s="38"/>
      <c r="AMN7" s="38"/>
      <c r="AMO7" s="38"/>
      <c r="AMP7" s="38"/>
      <c r="AMQ7" s="38"/>
      <c r="AMR7" s="38"/>
      <c r="AMS7" s="38"/>
      <c r="AMT7" s="38"/>
      <c r="AMU7" s="38"/>
      <c r="AMV7" s="38"/>
      <c r="AMW7" s="38"/>
      <c r="AMX7" s="38"/>
      <c r="AMY7" s="38"/>
      <c r="AMZ7" s="38"/>
      <c r="ANA7" s="38"/>
      <c r="ANB7" s="38"/>
      <c r="ANC7" s="38"/>
      <c r="AND7" s="38"/>
      <c r="ANE7" s="38"/>
      <c r="ANF7" s="38"/>
      <c r="ANG7" s="38"/>
      <c r="ANH7" s="38"/>
      <c r="ANI7" s="38"/>
      <c r="ANJ7" s="38"/>
      <c r="ANK7" s="38"/>
      <c r="ANL7" s="38"/>
      <c r="ANM7" s="38"/>
      <c r="ANN7" s="38"/>
      <c r="ANO7" s="38"/>
      <c r="ANP7" s="38"/>
      <c r="ANQ7" s="38"/>
      <c r="ANR7" s="38"/>
      <c r="ANS7" s="38"/>
      <c r="ANT7" s="38"/>
      <c r="ANU7" s="38"/>
      <c r="ANV7" s="38"/>
      <c r="ANW7" s="38"/>
      <c r="ANX7" s="38"/>
      <c r="ANY7" s="38"/>
      <c r="ANZ7" s="38"/>
      <c r="AOA7" s="38"/>
      <c r="AOB7" s="38"/>
      <c r="AOC7" s="38"/>
      <c r="AOD7" s="38"/>
      <c r="AOE7" s="38"/>
      <c r="AOF7" s="38"/>
      <c r="AOG7" s="38"/>
      <c r="AOH7" s="38"/>
      <c r="AOI7" s="38"/>
      <c r="AOJ7" s="38"/>
      <c r="AOK7" s="38"/>
      <c r="AOL7" s="38"/>
      <c r="AOM7" s="38"/>
      <c r="AON7" s="38"/>
      <c r="AOO7" s="38"/>
      <c r="AOP7" s="38"/>
      <c r="AOQ7" s="38"/>
      <c r="AOR7" s="38"/>
      <c r="AOS7" s="38"/>
      <c r="AOT7" s="38"/>
      <c r="AOU7" s="38"/>
      <c r="AOV7" s="38"/>
      <c r="AOW7" s="38"/>
      <c r="AOX7" s="38"/>
      <c r="AOY7" s="38"/>
      <c r="AOZ7" s="38"/>
      <c r="APA7" s="38"/>
      <c r="APB7" s="38"/>
      <c r="APC7" s="38"/>
      <c r="APD7" s="38"/>
      <c r="APE7" s="38"/>
      <c r="APF7" s="38"/>
      <c r="APG7" s="38"/>
      <c r="APH7" s="38"/>
      <c r="API7" s="38"/>
      <c r="APJ7" s="38"/>
      <c r="APK7" s="38"/>
      <c r="APL7" s="38"/>
      <c r="APM7" s="38"/>
      <c r="APN7" s="38"/>
      <c r="APO7" s="38"/>
      <c r="APP7" s="38"/>
      <c r="APQ7" s="38"/>
      <c r="APR7" s="38"/>
      <c r="APS7" s="38"/>
      <c r="APT7" s="38"/>
      <c r="APU7" s="38"/>
      <c r="APV7" s="38"/>
      <c r="APW7" s="38"/>
      <c r="APX7" s="38"/>
      <c r="APY7" s="38"/>
      <c r="APZ7" s="38"/>
      <c r="AQA7" s="38"/>
      <c r="AQB7" s="38"/>
      <c r="AQC7" s="38"/>
      <c r="AQD7" s="38"/>
      <c r="AQE7" s="38"/>
      <c r="AQF7" s="38"/>
      <c r="AQG7" s="38"/>
      <c r="AQH7" s="38"/>
      <c r="AQI7" s="38"/>
      <c r="AQJ7" s="38"/>
      <c r="AQK7" s="38"/>
      <c r="AQL7" s="38"/>
      <c r="AQM7" s="38"/>
      <c r="AQN7" s="38"/>
      <c r="AQO7" s="38"/>
      <c r="AQP7" s="38"/>
      <c r="AQQ7" s="38"/>
      <c r="AQR7" s="38"/>
      <c r="AQS7" s="38"/>
      <c r="AQT7" s="38"/>
      <c r="AQU7" s="38"/>
      <c r="AQV7" s="38"/>
      <c r="AQW7" s="38"/>
      <c r="AQX7" s="38"/>
      <c r="AQY7" s="38"/>
      <c r="AQZ7" s="38"/>
      <c r="ARA7" s="38"/>
      <c r="ARB7" s="38"/>
      <c r="ARC7" s="38"/>
      <c r="ARD7" s="38"/>
      <c r="ARE7" s="38"/>
      <c r="ARF7" s="38"/>
      <c r="ARG7" s="38"/>
      <c r="ARH7" s="38"/>
      <c r="ARI7" s="38"/>
      <c r="ARJ7" s="38"/>
      <c r="ARK7" s="38"/>
      <c r="ARL7" s="38"/>
      <c r="ARM7" s="38"/>
      <c r="ARN7" s="38"/>
      <c r="ARO7" s="38"/>
      <c r="ARP7" s="38"/>
      <c r="ARQ7" s="38"/>
      <c r="ARR7" s="38"/>
      <c r="ARS7" s="38"/>
      <c r="ART7" s="38"/>
      <c r="ARU7" s="38"/>
      <c r="ARV7" s="38"/>
      <c r="ARW7" s="38"/>
      <c r="ARX7" s="38"/>
      <c r="ARY7" s="38"/>
      <c r="ARZ7" s="38"/>
      <c r="ASA7" s="38"/>
      <c r="ASB7" s="38"/>
      <c r="ASC7" s="38"/>
      <c r="ASD7" s="38"/>
      <c r="ASE7" s="38"/>
      <c r="ASF7" s="38"/>
      <c r="ASG7" s="38"/>
      <c r="ASH7" s="38"/>
      <c r="ASI7" s="38"/>
      <c r="ASJ7" s="38"/>
      <c r="ASK7" s="38"/>
      <c r="ASL7" s="38"/>
      <c r="ASM7" s="38"/>
      <c r="ASN7" s="38"/>
      <c r="ASO7" s="38"/>
      <c r="ASP7" s="38"/>
      <c r="ASQ7" s="38"/>
      <c r="ASR7" s="38"/>
      <c r="ASS7" s="38"/>
      <c r="AST7" s="38"/>
      <c r="ASU7" s="38"/>
      <c r="ASV7" s="38"/>
      <c r="ASW7" s="38"/>
      <c r="ASX7" s="38"/>
      <c r="ASY7" s="38"/>
      <c r="ASZ7" s="38"/>
      <c r="ATA7" s="38"/>
      <c r="ATB7" s="38"/>
      <c r="ATC7" s="38"/>
      <c r="ATD7" s="38"/>
      <c r="ATE7" s="38"/>
      <c r="ATF7" s="38"/>
      <c r="ATG7" s="38"/>
      <c r="ATH7" s="38"/>
      <c r="ATI7" s="38"/>
      <c r="ATJ7" s="38"/>
      <c r="ATK7" s="38"/>
      <c r="ATL7" s="38"/>
      <c r="ATM7" s="38"/>
      <c r="ATN7" s="38"/>
      <c r="ATO7" s="38"/>
      <c r="ATP7" s="38"/>
      <c r="ATQ7" s="38"/>
      <c r="ATR7" s="38"/>
      <c r="ATS7" s="38"/>
      <c r="ATT7" s="38"/>
      <c r="ATU7" s="38"/>
      <c r="ATV7" s="38"/>
      <c r="ATW7" s="38"/>
      <c r="ATX7" s="38"/>
      <c r="ATY7" s="38"/>
      <c r="ATZ7" s="38"/>
      <c r="AUA7" s="38"/>
      <c r="AUB7" s="38"/>
    </row>
    <row r="8" spans="1:1224" x14ac:dyDescent="0.25">
      <c r="A8" s="4">
        <v>505</v>
      </c>
      <c r="B8" s="5">
        <v>175</v>
      </c>
      <c r="C8" s="6">
        <f t="shared" si="0"/>
        <v>0.20114942528735633</v>
      </c>
      <c r="D8" s="7">
        <f t="shared" si="1"/>
        <v>30172.413793103449</v>
      </c>
      <c r="E8" s="8">
        <f t="shared" si="2"/>
        <v>73183.18965517242</v>
      </c>
      <c r="F8" s="9">
        <v>0.5</v>
      </c>
      <c r="G8" s="11">
        <f t="shared" si="3"/>
        <v>30976.666666666668</v>
      </c>
      <c r="H8" s="12">
        <f t="shared" si="4"/>
        <v>134332.27011494254</v>
      </c>
      <c r="I8" s="27">
        <v>63000</v>
      </c>
      <c r="J8" s="27">
        <v>15750</v>
      </c>
      <c r="K8" s="36">
        <f t="shared" si="5"/>
        <v>-55582.270114942541</v>
      </c>
      <c r="L8" s="81"/>
      <c r="M8" s="28">
        <v>252000</v>
      </c>
      <c r="N8" s="29" t="s">
        <v>14</v>
      </c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</row>
    <row r="9" spans="1:1224" x14ac:dyDescent="0.25">
      <c r="A9" s="4">
        <v>506</v>
      </c>
      <c r="B9" s="5">
        <v>30</v>
      </c>
      <c r="C9" s="6">
        <f t="shared" si="0"/>
        <v>3.4482758620689655E-2</v>
      </c>
      <c r="D9" s="7">
        <f t="shared" si="1"/>
        <v>5172.4137931034484</v>
      </c>
      <c r="E9" s="8">
        <f t="shared" si="2"/>
        <v>12545.689655172413</v>
      </c>
      <c r="F9" s="9">
        <v>0.5</v>
      </c>
      <c r="G9" s="11">
        <f t="shared" si="3"/>
        <v>30976.666666666668</v>
      </c>
      <c r="H9" s="12">
        <f t="shared" si="4"/>
        <v>48694.770114942527</v>
      </c>
      <c r="I9" s="27"/>
      <c r="J9" s="27"/>
      <c r="K9" s="36">
        <f t="shared" si="5"/>
        <v>-48694.770114942527</v>
      </c>
      <c r="L9" s="81"/>
      <c r="M9" s="28">
        <v>45000</v>
      </c>
      <c r="N9" s="29">
        <f t="shared" ref="N9:N15" si="6">M9-H9</f>
        <v>-3694.7701149425266</v>
      </c>
      <c r="O9" s="39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</row>
    <row r="10" spans="1:1224" x14ac:dyDescent="0.25">
      <c r="A10" s="4">
        <v>507</v>
      </c>
      <c r="B10" s="10">
        <v>125</v>
      </c>
      <c r="C10" s="6">
        <f t="shared" si="0"/>
        <v>0.14367816091954022</v>
      </c>
      <c r="D10" s="7">
        <f t="shared" si="1"/>
        <v>21551.724137931033</v>
      </c>
      <c r="E10" s="8">
        <f t="shared" si="2"/>
        <v>52273.706896551717</v>
      </c>
      <c r="F10" s="9">
        <v>0.5</v>
      </c>
      <c r="G10" s="11">
        <f t="shared" si="3"/>
        <v>30976.666666666668</v>
      </c>
      <c r="H10" s="12">
        <f t="shared" si="4"/>
        <v>104802.09770114943</v>
      </c>
      <c r="I10" s="27">
        <v>76682</v>
      </c>
      <c r="J10" s="27">
        <v>19171</v>
      </c>
      <c r="K10" s="36">
        <f t="shared" si="5"/>
        <v>-8949.0977011494251</v>
      </c>
      <c r="L10" s="81"/>
      <c r="M10" s="28">
        <v>180000</v>
      </c>
      <c r="N10" s="29">
        <f t="shared" si="6"/>
        <v>75197.902298850575</v>
      </c>
      <c r="O10" s="39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  <c r="AMY10" s="38"/>
      <c r="AMZ10" s="38"/>
      <c r="ANA10" s="38"/>
      <c r="ANB10" s="38"/>
      <c r="ANC10" s="38"/>
      <c r="AND10" s="38"/>
      <c r="ANE10" s="38"/>
      <c r="ANF10" s="38"/>
      <c r="ANG10" s="38"/>
      <c r="ANH10" s="38"/>
      <c r="ANI10" s="38"/>
      <c r="ANJ10" s="38"/>
      <c r="ANK10" s="38"/>
      <c r="ANL10" s="38"/>
      <c r="ANM10" s="38"/>
      <c r="ANN10" s="38"/>
      <c r="ANO10" s="38"/>
      <c r="ANP10" s="38"/>
      <c r="ANQ10" s="38"/>
      <c r="ANR10" s="38"/>
      <c r="ANS10" s="38"/>
      <c r="ANT10" s="38"/>
      <c r="ANU10" s="38"/>
      <c r="ANV10" s="38"/>
      <c r="ANW10" s="38"/>
      <c r="ANX10" s="38"/>
      <c r="ANY10" s="38"/>
      <c r="ANZ10" s="38"/>
      <c r="AOA10" s="38"/>
      <c r="AOB10" s="38"/>
      <c r="AOC10" s="38"/>
      <c r="AOD10" s="38"/>
      <c r="AOE10" s="38"/>
      <c r="AOF10" s="38"/>
      <c r="AOG10" s="38"/>
      <c r="AOH10" s="38"/>
      <c r="AOI10" s="38"/>
      <c r="AOJ10" s="38"/>
      <c r="AOK10" s="38"/>
      <c r="AOL10" s="38"/>
      <c r="AOM10" s="38"/>
      <c r="AON10" s="38"/>
      <c r="AOO10" s="38"/>
      <c r="AOP10" s="38"/>
      <c r="AOQ10" s="38"/>
      <c r="AOR10" s="38"/>
      <c r="AOS10" s="38"/>
      <c r="AOT10" s="38"/>
      <c r="AOU10" s="38"/>
      <c r="AOV10" s="38"/>
      <c r="AOW10" s="38"/>
      <c r="AOX10" s="38"/>
      <c r="AOY10" s="38"/>
      <c r="AOZ10" s="38"/>
      <c r="APA10" s="38"/>
      <c r="APB10" s="38"/>
      <c r="APC10" s="38"/>
      <c r="APD10" s="38"/>
      <c r="APE10" s="38"/>
      <c r="APF10" s="38"/>
      <c r="APG10" s="38"/>
      <c r="APH10" s="38"/>
      <c r="API10" s="38"/>
      <c r="APJ10" s="38"/>
      <c r="APK10" s="38"/>
      <c r="APL10" s="38"/>
      <c r="APM10" s="38"/>
      <c r="APN10" s="38"/>
      <c r="APO10" s="38"/>
      <c r="APP10" s="38"/>
      <c r="APQ10" s="38"/>
      <c r="APR10" s="38"/>
      <c r="APS10" s="38"/>
      <c r="APT10" s="38"/>
      <c r="APU10" s="38"/>
      <c r="APV10" s="38"/>
      <c r="APW10" s="38"/>
      <c r="APX10" s="38"/>
      <c r="APY10" s="38"/>
      <c r="APZ10" s="38"/>
      <c r="AQA10" s="38"/>
      <c r="AQB10" s="38"/>
      <c r="AQC10" s="38"/>
      <c r="AQD10" s="38"/>
      <c r="AQE10" s="38"/>
      <c r="AQF10" s="38"/>
      <c r="AQG10" s="38"/>
      <c r="AQH10" s="38"/>
      <c r="AQI10" s="38"/>
      <c r="AQJ10" s="38"/>
      <c r="AQK10" s="38"/>
      <c r="AQL10" s="38"/>
      <c r="AQM10" s="38"/>
      <c r="AQN10" s="38"/>
      <c r="AQO10" s="38"/>
      <c r="AQP10" s="38"/>
      <c r="AQQ10" s="38"/>
      <c r="AQR10" s="38"/>
      <c r="AQS10" s="38"/>
      <c r="AQT10" s="38"/>
      <c r="AQU10" s="38"/>
      <c r="AQV10" s="38"/>
      <c r="AQW10" s="38"/>
      <c r="AQX10" s="38"/>
      <c r="AQY10" s="38"/>
      <c r="AQZ10" s="38"/>
      <c r="ARA10" s="38"/>
      <c r="ARB10" s="38"/>
      <c r="ARC10" s="38"/>
      <c r="ARD10" s="38"/>
      <c r="ARE10" s="38"/>
      <c r="ARF10" s="38"/>
      <c r="ARG10" s="38"/>
      <c r="ARH10" s="38"/>
      <c r="ARI10" s="38"/>
      <c r="ARJ10" s="38"/>
      <c r="ARK10" s="38"/>
      <c r="ARL10" s="38"/>
      <c r="ARM10" s="38"/>
      <c r="ARN10" s="38"/>
      <c r="ARO10" s="38"/>
      <c r="ARP10" s="38"/>
      <c r="ARQ10" s="38"/>
      <c r="ARR10" s="38"/>
      <c r="ARS10" s="38"/>
      <c r="ART10" s="38"/>
      <c r="ARU10" s="38"/>
      <c r="ARV10" s="38"/>
      <c r="ARW10" s="38"/>
      <c r="ARX10" s="38"/>
      <c r="ARY10" s="38"/>
      <c r="ARZ10" s="38"/>
      <c r="ASA10" s="38"/>
      <c r="ASB10" s="38"/>
      <c r="ASC10" s="38"/>
      <c r="ASD10" s="38"/>
      <c r="ASE10" s="38"/>
      <c r="ASF10" s="38"/>
      <c r="ASG10" s="38"/>
      <c r="ASH10" s="38"/>
      <c r="ASI10" s="38"/>
      <c r="ASJ10" s="38"/>
      <c r="ASK10" s="38"/>
      <c r="ASL10" s="38"/>
      <c r="ASM10" s="38"/>
      <c r="ASN10" s="38"/>
      <c r="ASO10" s="38"/>
      <c r="ASP10" s="38"/>
      <c r="ASQ10" s="38"/>
      <c r="ASR10" s="38"/>
      <c r="ASS10" s="38"/>
      <c r="AST10" s="38"/>
      <c r="ASU10" s="38"/>
      <c r="ASV10" s="38"/>
      <c r="ASW10" s="38"/>
      <c r="ASX10" s="38"/>
      <c r="ASY10" s="38"/>
      <c r="ASZ10" s="38"/>
      <c r="ATA10" s="38"/>
      <c r="ATB10" s="38"/>
      <c r="ATC10" s="38"/>
      <c r="ATD10" s="38"/>
      <c r="ATE10" s="38"/>
      <c r="ATF10" s="38"/>
      <c r="ATG10" s="38"/>
      <c r="ATH10" s="38"/>
      <c r="ATI10" s="38"/>
      <c r="ATJ10" s="38"/>
      <c r="ATK10" s="38"/>
      <c r="ATL10" s="38"/>
      <c r="ATM10" s="38"/>
      <c r="ATN10" s="38"/>
      <c r="ATO10" s="38"/>
      <c r="ATP10" s="38"/>
      <c r="ATQ10" s="38"/>
      <c r="ATR10" s="38"/>
      <c r="ATS10" s="38"/>
      <c r="ATT10" s="38"/>
      <c r="ATU10" s="38"/>
      <c r="ATV10" s="38"/>
      <c r="ATW10" s="38"/>
      <c r="ATX10" s="38"/>
      <c r="ATY10" s="38"/>
      <c r="ATZ10" s="38"/>
      <c r="AUA10" s="38"/>
      <c r="AUB10" s="38"/>
    </row>
    <row r="11" spans="1:1224" x14ac:dyDescent="0.25">
      <c r="A11" s="4">
        <v>509</v>
      </c>
      <c r="B11" s="5">
        <v>30</v>
      </c>
      <c r="C11" s="6">
        <f t="shared" si="0"/>
        <v>3.4482758620689655E-2</v>
      </c>
      <c r="D11" s="7">
        <f t="shared" si="1"/>
        <v>5172.4137931034484</v>
      </c>
      <c r="E11" s="8">
        <f t="shared" si="2"/>
        <v>12545.689655172413</v>
      </c>
      <c r="F11" s="9">
        <v>0.5</v>
      </c>
      <c r="G11" s="11">
        <f t="shared" si="3"/>
        <v>30976.666666666668</v>
      </c>
      <c r="H11" s="12">
        <f t="shared" si="4"/>
        <v>48694.770114942527</v>
      </c>
      <c r="I11" s="27"/>
      <c r="J11" s="27"/>
      <c r="K11" s="36">
        <f t="shared" si="5"/>
        <v>-48694.770114942527</v>
      </c>
      <c r="L11" s="81"/>
      <c r="M11" s="28">
        <v>45000</v>
      </c>
      <c r="N11" s="29">
        <f t="shared" si="6"/>
        <v>-3694.7701149425266</v>
      </c>
      <c r="O11" s="39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  <c r="AHW11" s="38"/>
      <c r="AHX11" s="38"/>
      <c r="AHY11" s="38"/>
      <c r="AHZ11" s="38"/>
      <c r="AIA11" s="38"/>
      <c r="AIB11" s="38"/>
      <c r="AIC11" s="38"/>
      <c r="AID11" s="38"/>
      <c r="AIE11" s="38"/>
      <c r="AIF11" s="38"/>
      <c r="AIG11" s="38"/>
      <c r="AIH11" s="38"/>
      <c r="AII11" s="38"/>
      <c r="AIJ11" s="38"/>
      <c r="AIK11" s="38"/>
      <c r="AIL11" s="38"/>
      <c r="AIM11" s="38"/>
      <c r="AIN11" s="38"/>
      <c r="AIO11" s="38"/>
      <c r="AIP11" s="38"/>
      <c r="AIQ11" s="38"/>
      <c r="AIR11" s="38"/>
      <c r="AIS11" s="38"/>
      <c r="AIT11" s="38"/>
      <c r="AIU11" s="38"/>
      <c r="AIV11" s="38"/>
      <c r="AIW11" s="38"/>
      <c r="AIX11" s="38"/>
      <c r="AIY11" s="38"/>
      <c r="AIZ11" s="38"/>
      <c r="AJA11" s="38"/>
      <c r="AJB11" s="38"/>
      <c r="AJC11" s="38"/>
      <c r="AJD11" s="38"/>
      <c r="AJE11" s="38"/>
      <c r="AJF11" s="38"/>
      <c r="AJG11" s="38"/>
      <c r="AJH11" s="38"/>
      <c r="AJI11" s="38"/>
      <c r="AJJ11" s="38"/>
      <c r="AJK11" s="38"/>
      <c r="AJL11" s="38"/>
      <c r="AJM11" s="38"/>
      <c r="AJN11" s="38"/>
      <c r="AJO11" s="38"/>
      <c r="AJP11" s="38"/>
      <c r="AJQ11" s="38"/>
      <c r="AJR11" s="38"/>
      <c r="AJS11" s="38"/>
      <c r="AJT11" s="38"/>
      <c r="AJU11" s="38"/>
      <c r="AJV11" s="38"/>
      <c r="AJW11" s="38"/>
      <c r="AJX11" s="38"/>
      <c r="AJY11" s="38"/>
      <c r="AJZ11" s="38"/>
      <c r="AKA11" s="38"/>
      <c r="AKB11" s="38"/>
      <c r="AKC11" s="38"/>
      <c r="AKD11" s="38"/>
      <c r="AKE11" s="38"/>
      <c r="AKF11" s="38"/>
      <c r="AKG11" s="38"/>
      <c r="AKH11" s="38"/>
      <c r="AKI11" s="38"/>
      <c r="AKJ11" s="38"/>
      <c r="AKK11" s="38"/>
      <c r="AKL11" s="38"/>
      <c r="AKM11" s="38"/>
      <c r="AKN11" s="38"/>
      <c r="AKO11" s="38"/>
      <c r="AKP11" s="38"/>
      <c r="AKQ11" s="38"/>
      <c r="AKR11" s="38"/>
      <c r="AKS11" s="38"/>
      <c r="AKT11" s="38"/>
      <c r="AKU11" s="38"/>
      <c r="AKV11" s="38"/>
      <c r="AKW11" s="38"/>
      <c r="AKX11" s="38"/>
      <c r="AKY11" s="38"/>
      <c r="AKZ11" s="38"/>
      <c r="ALA11" s="38"/>
      <c r="ALB11" s="38"/>
      <c r="ALC11" s="38"/>
      <c r="ALD11" s="38"/>
      <c r="ALE11" s="38"/>
      <c r="ALF11" s="38"/>
      <c r="ALG11" s="38"/>
      <c r="ALH11" s="38"/>
      <c r="ALI11" s="38"/>
      <c r="ALJ11" s="38"/>
      <c r="ALK11" s="38"/>
      <c r="ALL11" s="38"/>
      <c r="ALM11" s="38"/>
      <c r="ALN11" s="38"/>
      <c r="ALO11" s="38"/>
      <c r="ALP11" s="38"/>
      <c r="ALQ11" s="38"/>
      <c r="ALR11" s="38"/>
      <c r="ALS11" s="38"/>
      <c r="ALT11" s="38"/>
      <c r="ALU11" s="38"/>
      <c r="ALV11" s="38"/>
      <c r="ALW11" s="38"/>
      <c r="ALX11" s="38"/>
      <c r="ALY11" s="38"/>
      <c r="ALZ11" s="38"/>
      <c r="AMA11" s="38"/>
      <c r="AMB11" s="38"/>
      <c r="AMC11" s="38"/>
      <c r="AMD11" s="38"/>
      <c r="AME11" s="38"/>
      <c r="AMF11" s="38"/>
      <c r="AMG11" s="38"/>
      <c r="AMH11" s="38"/>
      <c r="AMI11" s="38"/>
      <c r="AMJ11" s="38"/>
      <c r="AMK11" s="38"/>
      <c r="AML11" s="38"/>
      <c r="AMM11" s="38"/>
      <c r="AMN11" s="38"/>
      <c r="AMO11" s="38"/>
      <c r="AMP11" s="38"/>
      <c r="AMQ11" s="38"/>
      <c r="AMR11" s="38"/>
      <c r="AMS11" s="38"/>
      <c r="AMT11" s="38"/>
      <c r="AMU11" s="38"/>
      <c r="AMV11" s="38"/>
      <c r="AMW11" s="38"/>
      <c r="AMX11" s="38"/>
      <c r="AMY11" s="38"/>
      <c r="AMZ11" s="38"/>
      <c r="ANA11" s="38"/>
      <c r="ANB11" s="38"/>
      <c r="ANC11" s="38"/>
      <c r="AND11" s="38"/>
      <c r="ANE11" s="38"/>
      <c r="ANF11" s="38"/>
      <c r="ANG11" s="38"/>
      <c r="ANH11" s="38"/>
      <c r="ANI11" s="38"/>
      <c r="ANJ11" s="38"/>
      <c r="ANK11" s="38"/>
      <c r="ANL11" s="38"/>
      <c r="ANM11" s="38"/>
      <c r="ANN11" s="38"/>
      <c r="ANO11" s="38"/>
      <c r="ANP11" s="38"/>
      <c r="ANQ11" s="38"/>
      <c r="ANR11" s="38"/>
      <c r="ANS11" s="38"/>
      <c r="ANT11" s="38"/>
      <c r="ANU11" s="38"/>
      <c r="ANV11" s="38"/>
      <c r="ANW11" s="38"/>
      <c r="ANX11" s="38"/>
      <c r="ANY11" s="38"/>
      <c r="ANZ11" s="38"/>
      <c r="AOA11" s="38"/>
      <c r="AOB11" s="38"/>
      <c r="AOC11" s="38"/>
      <c r="AOD11" s="38"/>
      <c r="AOE11" s="38"/>
      <c r="AOF11" s="38"/>
      <c r="AOG11" s="38"/>
      <c r="AOH11" s="38"/>
      <c r="AOI11" s="38"/>
      <c r="AOJ11" s="38"/>
      <c r="AOK11" s="38"/>
      <c r="AOL11" s="38"/>
      <c r="AOM11" s="38"/>
      <c r="AON11" s="38"/>
      <c r="AOO11" s="38"/>
      <c r="AOP11" s="38"/>
      <c r="AOQ11" s="38"/>
      <c r="AOR11" s="38"/>
      <c r="AOS11" s="38"/>
      <c r="AOT11" s="38"/>
      <c r="AOU11" s="38"/>
      <c r="AOV11" s="38"/>
      <c r="AOW11" s="38"/>
      <c r="AOX11" s="38"/>
      <c r="AOY11" s="38"/>
      <c r="AOZ11" s="38"/>
      <c r="APA11" s="38"/>
      <c r="APB11" s="38"/>
      <c r="APC11" s="38"/>
      <c r="APD11" s="38"/>
      <c r="APE11" s="38"/>
      <c r="APF11" s="38"/>
      <c r="APG11" s="38"/>
      <c r="APH11" s="38"/>
      <c r="API11" s="38"/>
      <c r="APJ11" s="38"/>
      <c r="APK11" s="38"/>
      <c r="APL11" s="38"/>
      <c r="APM11" s="38"/>
      <c r="APN11" s="38"/>
      <c r="APO11" s="38"/>
      <c r="APP11" s="38"/>
      <c r="APQ11" s="38"/>
      <c r="APR11" s="38"/>
      <c r="APS11" s="38"/>
      <c r="APT11" s="38"/>
      <c r="APU11" s="38"/>
      <c r="APV11" s="38"/>
      <c r="APW11" s="38"/>
      <c r="APX11" s="38"/>
      <c r="APY11" s="38"/>
      <c r="APZ11" s="38"/>
      <c r="AQA11" s="38"/>
      <c r="AQB11" s="38"/>
      <c r="AQC11" s="38"/>
      <c r="AQD11" s="38"/>
      <c r="AQE11" s="38"/>
      <c r="AQF11" s="38"/>
      <c r="AQG11" s="38"/>
      <c r="AQH11" s="38"/>
      <c r="AQI11" s="38"/>
      <c r="AQJ11" s="38"/>
      <c r="AQK11" s="38"/>
      <c r="AQL11" s="38"/>
      <c r="AQM11" s="38"/>
      <c r="AQN11" s="38"/>
      <c r="AQO11" s="38"/>
      <c r="AQP11" s="38"/>
      <c r="AQQ11" s="38"/>
      <c r="AQR11" s="38"/>
      <c r="AQS11" s="38"/>
      <c r="AQT11" s="38"/>
      <c r="AQU11" s="38"/>
      <c r="AQV11" s="38"/>
      <c r="AQW11" s="38"/>
      <c r="AQX11" s="38"/>
      <c r="AQY11" s="38"/>
      <c r="AQZ11" s="38"/>
      <c r="ARA11" s="38"/>
      <c r="ARB11" s="38"/>
      <c r="ARC11" s="38"/>
      <c r="ARD11" s="38"/>
      <c r="ARE11" s="38"/>
      <c r="ARF11" s="38"/>
      <c r="ARG11" s="38"/>
      <c r="ARH11" s="38"/>
      <c r="ARI11" s="38"/>
      <c r="ARJ11" s="38"/>
      <c r="ARK11" s="38"/>
      <c r="ARL11" s="38"/>
      <c r="ARM11" s="38"/>
      <c r="ARN11" s="38"/>
      <c r="ARO11" s="38"/>
      <c r="ARP11" s="38"/>
      <c r="ARQ11" s="38"/>
      <c r="ARR11" s="38"/>
      <c r="ARS11" s="38"/>
      <c r="ART11" s="38"/>
      <c r="ARU11" s="38"/>
      <c r="ARV11" s="38"/>
      <c r="ARW11" s="38"/>
      <c r="ARX11" s="38"/>
      <c r="ARY11" s="38"/>
      <c r="ARZ11" s="38"/>
      <c r="ASA11" s="38"/>
      <c r="ASB11" s="38"/>
      <c r="ASC11" s="38"/>
      <c r="ASD11" s="38"/>
      <c r="ASE11" s="38"/>
      <c r="ASF11" s="38"/>
      <c r="ASG11" s="38"/>
      <c r="ASH11" s="38"/>
      <c r="ASI11" s="38"/>
      <c r="ASJ11" s="38"/>
      <c r="ASK11" s="38"/>
      <c r="ASL11" s="38"/>
      <c r="ASM11" s="38"/>
      <c r="ASN11" s="38"/>
      <c r="ASO11" s="38"/>
      <c r="ASP11" s="38"/>
      <c r="ASQ11" s="38"/>
      <c r="ASR11" s="38"/>
      <c r="ASS11" s="38"/>
      <c r="AST11" s="38"/>
      <c r="ASU11" s="38"/>
      <c r="ASV11" s="38"/>
      <c r="ASW11" s="38"/>
      <c r="ASX11" s="38"/>
      <c r="ASY11" s="38"/>
      <c r="ASZ11" s="38"/>
      <c r="ATA11" s="38"/>
      <c r="ATB11" s="38"/>
      <c r="ATC11" s="38"/>
      <c r="ATD11" s="38"/>
      <c r="ATE11" s="38"/>
      <c r="ATF11" s="38"/>
      <c r="ATG11" s="38"/>
      <c r="ATH11" s="38"/>
      <c r="ATI11" s="38"/>
      <c r="ATJ11" s="38"/>
      <c r="ATK11" s="38"/>
      <c r="ATL11" s="38"/>
      <c r="ATM11" s="38"/>
      <c r="ATN11" s="38"/>
      <c r="ATO11" s="38"/>
      <c r="ATP11" s="38"/>
      <c r="ATQ11" s="38"/>
      <c r="ATR11" s="38"/>
      <c r="ATS11" s="38"/>
      <c r="ATT11" s="38"/>
      <c r="ATU11" s="38"/>
      <c r="ATV11" s="38"/>
      <c r="ATW11" s="38"/>
      <c r="ATX11" s="38"/>
      <c r="ATY11" s="38"/>
      <c r="ATZ11" s="38"/>
      <c r="AUA11" s="38"/>
      <c r="AUB11" s="38"/>
    </row>
    <row r="12" spans="1:1224" x14ac:dyDescent="0.25">
      <c r="A12" s="4">
        <v>511</v>
      </c>
      <c r="B12" s="5">
        <v>30</v>
      </c>
      <c r="C12" s="6">
        <f t="shared" si="0"/>
        <v>3.4482758620689655E-2</v>
      </c>
      <c r="D12" s="7">
        <f t="shared" si="1"/>
        <v>5172.4137931034484</v>
      </c>
      <c r="E12" s="8">
        <f t="shared" si="2"/>
        <v>12545.689655172413</v>
      </c>
      <c r="F12" s="9">
        <v>0.5</v>
      </c>
      <c r="G12" s="11">
        <f t="shared" si="3"/>
        <v>30976.666666666668</v>
      </c>
      <c r="H12" s="12">
        <f t="shared" si="4"/>
        <v>48694.770114942527</v>
      </c>
      <c r="I12" s="27"/>
      <c r="J12" s="27"/>
      <c r="K12" s="36">
        <f t="shared" si="5"/>
        <v>-48694.770114942527</v>
      </c>
      <c r="L12" s="81"/>
      <c r="M12" s="28">
        <v>45000</v>
      </c>
      <c r="N12" s="29">
        <f t="shared" si="6"/>
        <v>-3694.7701149425266</v>
      </c>
      <c r="O12" s="39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  <c r="AMK12" s="38"/>
      <c r="AML12" s="38"/>
      <c r="AMM12" s="38"/>
      <c r="AMN12" s="38"/>
      <c r="AMO12" s="38"/>
      <c r="AMP12" s="38"/>
      <c r="AMQ12" s="38"/>
      <c r="AMR12" s="38"/>
      <c r="AMS12" s="38"/>
      <c r="AMT12" s="38"/>
      <c r="AMU12" s="38"/>
      <c r="AMV12" s="38"/>
      <c r="AMW12" s="38"/>
      <c r="AMX12" s="38"/>
      <c r="AMY12" s="38"/>
      <c r="AMZ12" s="38"/>
      <c r="ANA12" s="38"/>
      <c r="ANB12" s="38"/>
      <c r="ANC12" s="38"/>
      <c r="AND12" s="38"/>
      <c r="ANE12" s="38"/>
      <c r="ANF12" s="38"/>
      <c r="ANG12" s="38"/>
      <c r="ANH12" s="38"/>
      <c r="ANI12" s="38"/>
      <c r="ANJ12" s="38"/>
      <c r="ANK12" s="38"/>
      <c r="ANL12" s="38"/>
      <c r="ANM12" s="38"/>
      <c r="ANN12" s="38"/>
      <c r="ANO12" s="38"/>
      <c r="ANP12" s="38"/>
      <c r="ANQ12" s="38"/>
      <c r="ANR12" s="38"/>
      <c r="ANS12" s="38"/>
      <c r="ANT12" s="38"/>
      <c r="ANU12" s="38"/>
      <c r="ANV12" s="38"/>
      <c r="ANW12" s="38"/>
      <c r="ANX12" s="38"/>
      <c r="ANY12" s="38"/>
      <c r="ANZ12" s="38"/>
      <c r="AOA12" s="38"/>
      <c r="AOB12" s="38"/>
      <c r="AOC12" s="38"/>
      <c r="AOD12" s="38"/>
      <c r="AOE12" s="38"/>
      <c r="AOF12" s="38"/>
      <c r="AOG12" s="38"/>
      <c r="AOH12" s="38"/>
      <c r="AOI12" s="38"/>
      <c r="AOJ12" s="38"/>
      <c r="AOK12" s="38"/>
      <c r="AOL12" s="38"/>
      <c r="AOM12" s="38"/>
      <c r="AON12" s="38"/>
      <c r="AOO12" s="38"/>
      <c r="AOP12" s="38"/>
      <c r="AOQ12" s="38"/>
      <c r="AOR12" s="38"/>
      <c r="AOS12" s="38"/>
      <c r="AOT12" s="38"/>
      <c r="AOU12" s="38"/>
      <c r="AOV12" s="38"/>
      <c r="AOW12" s="38"/>
      <c r="AOX12" s="38"/>
      <c r="AOY12" s="38"/>
      <c r="AOZ12" s="38"/>
      <c r="APA12" s="38"/>
      <c r="APB12" s="38"/>
      <c r="APC12" s="38"/>
      <c r="APD12" s="38"/>
      <c r="APE12" s="38"/>
      <c r="APF12" s="38"/>
      <c r="APG12" s="38"/>
      <c r="APH12" s="38"/>
      <c r="API12" s="38"/>
      <c r="APJ12" s="38"/>
      <c r="APK12" s="38"/>
      <c r="APL12" s="38"/>
      <c r="APM12" s="38"/>
      <c r="APN12" s="38"/>
      <c r="APO12" s="38"/>
      <c r="APP12" s="38"/>
      <c r="APQ12" s="38"/>
      <c r="APR12" s="38"/>
      <c r="APS12" s="38"/>
      <c r="APT12" s="38"/>
      <c r="APU12" s="38"/>
      <c r="APV12" s="38"/>
      <c r="APW12" s="38"/>
      <c r="APX12" s="38"/>
      <c r="APY12" s="38"/>
      <c r="APZ12" s="38"/>
      <c r="AQA12" s="38"/>
      <c r="AQB12" s="38"/>
      <c r="AQC12" s="38"/>
      <c r="AQD12" s="38"/>
      <c r="AQE12" s="38"/>
      <c r="AQF12" s="38"/>
      <c r="AQG12" s="38"/>
      <c r="AQH12" s="38"/>
      <c r="AQI12" s="38"/>
      <c r="AQJ12" s="38"/>
      <c r="AQK12" s="38"/>
      <c r="AQL12" s="38"/>
      <c r="AQM12" s="38"/>
      <c r="AQN12" s="38"/>
      <c r="AQO12" s="38"/>
      <c r="AQP12" s="38"/>
      <c r="AQQ12" s="38"/>
      <c r="AQR12" s="38"/>
      <c r="AQS12" s="38"/>
      <c r="AQT12" s="38"/>
      <c r="AQU12" s="38"/>
      <c r="AQV12" s="38"/>
      <c r="AQW12" s="38"/>
      <c r="AQX12" s="38"/>
      <c r="AQY12" s="38"/>
      <c r="AQZ12" s="38"/>
      <c r="ARA12" s="38"/>
      <c r="ARB12" s="38"/>
      <c r="ARC12" s="38"/>
      <c r="ARD12" s="38"/>
      <c r="ARE12" s="38"/>
      <c r="ARF12" s="38"/>
      <c r="ARG12" s="38"/>
      <c r="ARH12" s="38"/>
      <c r="ARI12" s="38"/>
      <c r="ARJ12" s="38"/>
      <c r="ARK12" s="38"/>
      <c r="ARL12" s="38"/>
      <c r="ARM12" s="38"/>
      <c r="ARN12" s="38"/>
      <c r="ARO12" s="38"/>
      <c r="ARP12" s="38"/>
      <c r="ARQ12" s="38"/>
      <c r="ARR12" s="38"/>
      <c r="ARS12" s="38"/>
      <c r="ART12" s="38"/>
      <c r="ARU12" s="38"/>
      <c r="ARV12" s="38"/>
      <c r="ARW12" s="38"/>
      <c r="ARX12" s="38"/>
      <c r="ARY12" s="38"/>
      <c r="ARZ12" s="38"/>
      <c r="ASA12" s="38"/>
      <c r="ASB12" s="38"/>
      <c r="ASC12" s="38"/>
      <c r="ASD12" s="38"/>
      <c r="ASE12" s="38"/>
      <c r="ASF12" s="38"/>
      <c r="ASG12" s="38"/>
      <c r="ASH12" s="38"/>
      <c r="ASI12" s="38"/>
      <c r="ASJ12" s="38"/>
      <c r="ASK12" s="38"/>
      <c r="ASL12" s="38"/>
      <c r="ASM12" s="38"/>
      <c r="ASN12" s="38"/>
      <c r="ASO12" s="38"/>
      <c r="ASP12" s="38"/>
      <c r="ASQ12" s="38"/>
      <c r="ASR12" s="38"/>
      <c r="ASS12" s="38"/>
      <c r="AST12" s="38"/>
      <c r="ASU12" s="38"/>
      <c r="ASV12" s="38"/>
      <c r="ASW12" s="38"/>
      <c r="ASX12" s="38"/>
      <c r="ASY12" s="38"/>
      <c r="ASZ12" s="38"/>
      <c r="ATA12" s="38"/>
      <c r="ATB12" s="38"/>
      <c r="ATC12" s="38"/>
      <c r="ATD12" s="38"/>
      <c r="ATE12" s="38"/>
      <c r="ATF12" s="38"/>
      <c r="ATG12" s="38"/>
      <c r="ATH12" s="38"/>
      <c r="ATI12" s="38"/>
      <c r="ATJ12" s="38"/>
      <c r="ATK12" s="38"/>
      <c r="ATL12" s="38"/>
      <c r="ATM12" s="38"/>
      <c r="ATN12" s="38"/>
      <c r="ATO12" s="38"/>
      <c r="ATP12" s="38"/>
      <c r="ATQ12" s="38"/>
      <c r="ATR12" s="38"/>
      <c r="ATS12" s="38"/>
      <c r="ATT12" s="38"/>
      <c r="ATU12" s="38"/>
      <c r="ATV12" s="38"/>
      <c r="ATW12" s="38"/>
      <c r="ATX12" s="38"/>
      <c r="ATY12" s="38"/>
      <c r="ATZ12" s="38"/>
      <c r="AUA12" s="38"/>
      <c r="AUB12" s="38"/>
    </row>
    <row r="13" spans="1:1224" x14ac:dyDescent="0.25">
      <c r="A13" s="4">
        <v>513</v>
      </c>
      <c r="B13" s="5">
        <v>15</v>
      </c>
      <c r="C13" s="6">
        <f t="shared" si="0"/>
        <v>1.7241379310344827E-2</v>
      </c>
      <c r="D13" s="7">
        <f t="shared" si="1"/>
        <v>2586.2068965517242</v>
      </c>
      <c r="E13" s="8">
        <f t="shared" si="2"/>
        <v>6272.8448275862065</v>
      </c>
      <c r="F13" s="9">
        <v>0.38</v>
      </c>
      <c r="G13" s="11">
        <f t="shared" si="3"/>
        <v>23542.266666666666</v>
      </c>
      <c r="H13" s="12">
        <f t="shared" si="4"/>
        <v>32401.318390804598</v>
      </c>
      <c r="I13" s="27"/>
      <c r="J13" s="27"/>
      <c r="K13" s="36">
        <f t="shared" si="5"/>
        <v>-32401.318390804598</v>
      </c>
      <c r="L13" s="81"/>
      <c r="M13" s="28">
        <v>22500</v>
      </c>
      <c r="N13" s="29">
        <f t="shared" si="6"/>
        <v>-9901.3183908045976</v>
      </c>
      <c r="O13" s="39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  <c r="AMK13" s="38"/>
      <c r="AML13" s="38"/>
      <c r="AMM13" s="38"/>
      <c r="AMN13" s="38"/>
      <c r="AMO13" s="38"/>
      <c r="AMP13" s="38"/>
      <c r="AMQ13" s="38"/>
      <c r="AMR13" s="38"/>
      <c r="AMS13" s="38"/>
      <c r="AMT13" s="38"/>
      <c r="AMU13" s="38"/>
      <c r="AMV13" s="38"/>
      <c r="AMW13" s="38"/>
      <c r="AMX13" s="38"/>
      <c r="AMY13" s="38"/>
      <c r="AMZ13" s="38"/>
      <c r="ANA13" s="38"/>
      <c r="ANB13" s="38"/>
      <c r="ANC13" s="38"/>
      <c r="AND13" s="38"/>
      <c r="ANE13" s="38"/>
      <c r="ANF13" s="38"/>
      <c r="ANG13" s="38"/>
      <c r="ANH13" s="38"/>
      <c r="ANI13" s="38"/>
      <c r="ANJ13" s="38"/>
      <c r="ANK13" s="38"/>
      <c r="ANL13" s="38"/>
      <c r="ANM13" s="38"/>
      <c r="ANN13" s="38"/>
      <c r="ANO13" s="38"/>
      <c r="ANP13" s="38"/>
      <c r="ANQ13" s="38"/>
      <c r="ANR13" s="38"/>
      <c r="ANS13" s="38"/>
      <c r="ANT13" s="38"/>
      <c r="ANU13" s="38"/>
      <c r="ANV13" s="38"/>
      <c r="ANW13" s="38"/>
      <c r="ANX13" s="38"/>
      <c r="ANY13" s="38"/>
      <c r="ANZ13" s="38"/>
      <c r="AOA13" s="38"/>
      <c r="AOB13" s="38"/>
      <c r="AOC13" s="38"/>
      <c r="AOD13" s="38"/>
      <c r="AOE13" s="38"/>
      <c r="AOF13" s="38"/>
      <c r="AOG13" s="38"/>
      <c r="AOH13" s="38"/>
      <c r="AOI13" s="38"/>
      <c r="AOJ13" s="38"/>
      <c r="AOK13" s="38"/>
      <c r="AOL13" s="38"/>
      <c r="AOM13" s="38"/>
      <c r="AON13" s="38"/>
      <c r="AOO13" s="38"/>
      <c r="AOP13" s="38"/>
      <c r="AOQ13" s="38"/>
      <c r="AOR13" s="38"/>
      <c r="AOS13" s="38"/>
      <c r="AOT13" s="38"/>
      <c r="AOU13" s="38"/>
      <c r="AOV13" s="38"/>
      <c r="AOW13" s="38"/>
      <c r="AOX13" s="38"/>
      <c r="AOY13" s="38"/>
      <c r="AOZ13" s="38"/>
      <c r="APA13" s="38"/>
      <c r="APB13" s="38"/>
      <c r="APC13" s="38"/>
      <c r="APD13" s="38"/>
      <c r="APE13" s="38"/>
      <c r="APF13" s="38"/>
      <c r="APG13" s="38"/>
      <c r="APH13" s="38"/>
      <c r="API13" s="38"/>
      <c r="APJ13" s="38"/>
      <c r="APK13" s="38"/>
      <c r="APL13" s="38"/>
      <c r="APM13" s="38"/>
      <c r="APN13" s="38"/>
      <c r="APO13" s="38"/>
      <c r="APP13" s="38"/>
      <c r="APQ13" s="38"/>
      <c r="APR13" s="38"/>
      <c r="APS13" s="38"/>
      <c r="APT13" s="38"/>
      <c r="APU13" s="38"/>
      <c r="APV13" s="38"/>
      <c r="APW13" s="38"/>
      <c r="APX13" s="38"/>
      <c r="APY13" s="38"/>
      <c r="APZ13" s="38"/>
      <c r="AQA13" s="38"/>
      <c r="AQB13" s="38"/>
      <c r="AQC13" s="38"/>
      <c r="AQD13" s="38"/>
      <c r="AQE13" s="38"/>
      <c r="AQF13" s="38"/>
      <c r="AQG13" s="38"/>
      <c r="AQH13" s="38"/>
      <c r="AQI13" s="38"/>
      <c r="AQJ13" s="38"/>
      <c r="AQK13" s="38"/>
      <c r="AQL13" s="38"/>
      <c r="AQM13" s="38"/>
      <c r="AQN13" s="38"/>
      <c r="AQO13" s="38"/>
      <c r="AQP13" s="38"/>
      <c r="AQQ13" s="38"/>
      <c r="AQR13" s="38"/>
      <c r="AQS13" s="38"/>
      <c r="AQT13" s="38"/>
      <c r="AQU13" s="38"/>
      <c r="AQV13" s="38"/>
      <c r="AQW13" s="38"/>
      <c r="AQX13" s="38"/>
      <c r="AQY13" s="38"/>
      <c r="AQZ13" s="38"/>
      <c r="ARA13" s="38"/>
      <c r="ARB13" s="38"/>
      <c r="ARC13" s="38"/>
      <c r="ARD13" s="38"/>
      <c r="ARE13" s="38"/>
      <c r="ARF13" s="38"/>
      <c r="ARG13" s="38"/>
      <c r="ARH13" s="38"/>
      <c r="ARI13" s="38"/>
      <c r="ARJ13" s="38"/>
      <c r="ARK13" s="38"/>
      <c r="ARL13" s="38"/>
      <c r="ARM13" s="38"/>
      <c r="ARN13" s="38"/>
      <c r="ARO13" s="38"/>
      <c r="ARP13" s="38"/>
      <c r="ARQ13" s="38"/>
      <c r="ARR13" s="38"/>
      <c r="ARS13" s="38"/>
      <c r="ART13" s="38"/>
      <c r="ARU13" s="38"/>
      <c r="ARV13" s="38"/>
      <c r="ARW13" s="38"/>
      <c r="ARX13" s="38"/>
      <c r="ARY13" s="38"/>
      <c r="ARZ13" s="38"/>
      <c r="ASA13" s="38"/>
      <c r="ASB13" s="38"/>
      <c r="ASC13" s="38"/>
      <c r="ASD13" s="38"/>
      <c r="ASE13" s="38"/>
      <c r="ASF13" s="38"/>
      <c r="ASG13" s="38"/>
      <c r="ASH13" s="38"/>
      <c r="ASI13" s="38"/>
      <c r="ASJ13" s="38"/>
      <c r="ASK13" s="38"/>
      <c r="ASL13" s="38"/>
      <c r="ASM13" s="38"/>
      <c r="ASN13" s="38"/>
      <c r="ASO13" s="38"/>
      <c r="ASP13" s="38"/>
      <c r="ASQ13" s="38"/>
      <c r="ASR13" s="38"/>
      <c r="ASS13" s="38"/>
      <c r="AST13" s="38"/>
      <c r="ASU13" s="38"/>
      <c r="ASV13" s="38"/>
      <c r="ASW13" s="38"/>
      <c r="ASX13" s="38"/>
      <c r="ASY13" s="38"/>
      <c r="ASZ13" s="38"/>
      <c r="ATA13" s="38"/>
      <c r="ATB13" s="38"/>
      <c r="ATC13" s="38"/>
      <c r="ATD13" s="38"/>
      <c r="ATE13" s="38"/>
      <c r="ATF13" s="38"/>
      <c r="ATG13" s="38"/>
      <c r="ATH13" s="38"/>
      <c r="ATI13" s="38"/>
      <c r="ATJ13" s="38"/>
      <c r="ATK13" s="38"/>
      <c r="ATL13" s="38"/>
      <c r="ATM13" s="38"/>
      <c r="ATN13" s="38"/>
      <c r="ATO13" s="38"/>
      <c r="ATP13" s="38"/>
      <c r="ATQ13" s="38"/>
      <c r="ATR13" s="38"/>
      <c r="ATS13" s="38"/>
      <c r="ATT13" s="38"/>
      <c r="ATU13" s="38"/>
      <c r="ATV13" s="38"/>
      <c r="ATW13" s="38"/>
      <c r="ATX13" s="38"/>
      <c r="ATY13" s="38"/>
      <c r="ATZ13" s="38"/>
      <c r="AUA13" s="38"/>
      <c r="AUB13" s="38"/>
    </row>
    <row r="14" spans="1:1224" x14ac:dyDescent="0.25">
      <c r="A14" s="4">
        <v>516</v>
      </c>
      <c r="B14" s="5">
        <v>15</v>
      </c>
      <c r="C14" s="6">
        <f t="shared" si="0"/>
        <v>1.7241379310344827E-2</v>
      </c>
      <c r="D14" s="7">
        <f t="shared" si="1"/>
        <v>2586.2068965517242</v>
      </c>
      <c r="E14" s="8">
        <f t="shared" si="2"/>
        <v>6272.8448275862065</v>
      </c>
      <c r="F14" s="9">
        <v>0.38</v>
      </c>
      <c r="G14" s="11">
        <f t="shared" si="3"/>
        <v>23542.266666666666</v>
      </c>
      <c r="H14" s="12">
        <f t="shared" si="4"/>
        <v>32401.318390804598</v>
      </c>
      <c r="I14" s="27"/>
      <c r="J14" s="27"/>
      <c r="K14" s="36">
        <f t="shared" si="5"/>
        <v>-32401.318390804598</v>
      </c>
      <c r="L14" s="81"/>
      <c r="M14" s="28">
        <v>22500</v>
      </c>
      <c r="N14" s="29">
        <f t="shared" si="6"/>
        <v>-9901.3183908045976</v>
      </c>
      <c r="O14" s="39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  <c r="AHW14" s="38"/>
      <c r="AHX14" s="38"/>
      <c r="AHY14" s="38"/>
      <c r="AHZ14" s="38"/>
      <c r="AIA14" s="38"/>
      <c r="AIB14" s="38"/>
      <c r="AIC14" s="38"/>
      <c r="AID14" s="38"/>
      <c r="AIE14" s="38"/>
      <c r="AIF14" s="38"/>
      <c r="AIG14" s="38"/>
      <c r="AIH14" s="38"/>
      <c r="AII14" s="38"/>
      <c r="AIJ14" s="38"/>
      <c r="AIK14" s="38"/>
      <c r="AIL14" s="38"/>
      <c r="AIM14" s="38"/>
      <c r="AIN14" s="38"/>
      <c r="AIO14" s="38"/>
      <c r="AIP14" s="38"/>
      <c r="AIQ14" s="38"/>
      <c r="AIR14" s="38"/>
      <c r="AIS14" s="38"/>
      <c r="AIT14" s="38"/>
      <c r="AIU14" s="38"/>
      <c r="AIV14" s="38"/>
      <c r="AIW14" s="38"/>
      <c r="AIX14" s="38"/>
      <c r="AIY14" s="38"/>
      <c r="AIZ14" s="38"/>
      <c r="AJA14" s="38"/>
      <c r="AJB14" s="38"/>
      <c r="AJC14" s="38"/>
      <c r="AJD14" s="38"/>
      <c r="AJE14" s="38"/>
      <c r="AJF14" s="38"/>
      <c r="AJG14" s="38"/>
      <c r="AJH14" s="38"/>
      <c r="AJI14" s="38"/>
      <c r="AJJ14" s="38"/>
      <c r="AJK14" s="38"/>
      <c r="AJL14" s="38"/>
      <c r="AJM14" s="38"/>
      <c r="AJN14" s="38"/>
      <c r="AJO14" s="38"/>
      <c r="AJP14" s="38"/>
      <c r="AJQ14" s="38"/>
      <c r="AJR14" s="38"/>
      <c r="AJS14" s="38"/>
      <c r="AJT14" s="38"/>
      <c r="AJU14" s="38"/>
      <c r="AJV14" s="38"/>
      <c r="AJW14" s="38"/>
      <c r="AJX14" s="38"/>
      <c r="AJY14" s="38"/>
      <c r="AJZ14" s="38"/>
      <c r="AKA14" s="38"/>
      <c r="AKB14" s="38"/>
      <c r="AKC14" s="38"/>
      <c r="AKD14" s="38"/>
      <c r="AKE14" s="38"/>
      <c r="AKF14" s="38"/>
      <c r="AKG14" s="38"/>
      <c r="AKH14" s="38"/>
      <c r="AKI14" s="38"/>
      <c r="AKJ14" s="38"/>
      <c r="AKK14" s="38"/>
      <c r="AKL14" s="38"/>
      <c r="AKM14" s="38"/>
      <c r="AKN14" s="38"/>
      <c r="AKO14" s="38"/>
      <c r="AKP14" s="38"/>
      <c r="AKQ14" s="38"/>
      <c r="AKR14" s="38"/>
      <c r="AKS14" s="38"/>
      <c r="AKT14" s="38"/>
      <c r="AKU14" s="38"/>
      <c r="AKV14" s="38"/>
      <c r="AKW14" s="38"/>
      <c r="AKX14" s="38"/>
      <c r="AKY14" s="38"/>
      <c r="AKZ14" s="38"/>
      <c r="ALA14" s="38"/>
      <c r="ALB14" s="38"/>
      <c r="ALC14" s="38"/>
      <c r="ALD14" s="38"/>
      <c r="ALE14" s="38"/>
      <c r="ALF14" s="38"/>
      <c r="ALG14" s="38"/>
      <c r="ALH14" s="38"/>
      <c r="ALI14" s="38"/>
      <c r="ALJ14" s="38"/>
      <c r="ALK14" s="38"/>
      <c r="ALL14" s="38"/>
      <c r="ALM14" s="38"/>
      <c r="ALN14" s="38"/>
      <c r="ALO14" s="38"/>
      <c r="ALP14" s="38"/>
      <c r="ALQ14" s="38"/>
      <c r="ALR14" s="38"/>
      <c r="ALS14" s="38"/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38"/>
      <c r="AMF14" s="38"/>
      <c r="AMG14" s="38"/>
      <c r="AMH14" s="38"/>
      <c r="AMI14" s="38"/>
      <c r="AMJ14" s="38"/>
      <c r="AMK14" s="38"/>
      <c r="AML14" s="38"/>
      <c r="AMM14" s="38"/>
      <c r="AMN14" s="38"/>
      <c r="AMO14" s="38"/>
      <c r="AMP14" s="38"/>
      <c r="AMQ14" s="38"/>
      <c r="AMR14" s="38"/>
      <c r="AMS14" s="38"/>
      <c r="AMT14" s="38"/>
      <c r="AMU14" s="38"/>
      <c r="AMV14" s="38"/>
      <c r="AMW14" s="38"/>
      <c r="AMX14" s="38"/>
      <c r="AMY14" s="38"/>
      <c r="AMZ14" s="38"/>
      <c r="ANA14" s="38"/>
      <c r="ANB14" s="38"/>
      <c r="ANC14" s="38"/>
      <c r="AND14" s="38"/>
      <c r="ANE14" s="38"/>
      <c r="ANF14" s="38"/>
      <c r="ANG14" s="38"/>
      <c r="ANH14" s="38"/>
      <c r="ANI14" s="38"/>
      <c r="ANJ14" s="38"/>
      <c r="ANK14" s="38"/>
      <c r="ANL14" s="38"/>
      <c r="ANM14" s="38"/>
      <c r="ANN14" s="38"/>
      <c r="ANO14" s="38"/>
      <c r="ANP14" s="38"/>
      <c r="ANQ14" s="38"/>
      <c r="ANR14" s="38"/>
      <c r="ANS14" s="38"/>
      <c r="ANT14" s="38"/>
      <c r="ANU14" s="38"/>
      <c r="ANV14" s="38"/>
      <c r="ANW14" s="38"/>
      <c r="ANX14" s="38"/>
      <c r="ANY14" s="38"/>
      <c r="ANZ14" s="38"/>
      <c r="AOA14" s="38"/>
      <c r="AOB14" s="38"/>
      <c r="AOC14" s="38"/>
      <c r="AOD14" s="38"/>
      <c r="AOE14" s="38"/>
      <c r="AOF14" s="38"/>
      <c r="AOG14" s="38"/>
      <c r="AOH14" s="38"/>
      <c r="AOI14" s="38"/>
      <c r="AOJ14" s="38"/>
      <c r="AOK14" s="38"/>
      <c r="AOL14" s="38"/>
      <c r="AOM14" s="38"/>
      <c r="AON14" s="38"/>
      <c r="AOO14" s="38"/>
      <c r="AOP14" s="38"/>
      <c r="AOQ14" s="38"/>
      <c r="AOR14" s="38"/>
      <c r="AOS14" s="38"/>
      <c r="AOT14" s="38"/>
      <c r="AOU14" s="38"/>
      <c r="AOV14" s="38"/>
      <c r="AOW14" s="38"/>
      <c r="AOX14" s="38"/>
      <c r="AOY14" s="38"/>
      <c r="AOZ14" s="38"/>
      <c r="APA14" s="38"/>
      <c r="APB14" s="38"/>
      <c r="APC14" s="38"/>
      <c r="APD14" s="38"/>
      <c r="APE14" s="38"/>
      <c r="APF14" s="38"/>
      <c r="APG14" s="38"/>
      <c r="APH14" s="38"/>
      <c r="API14" s="38"/>
      <c r="APJ14" s="38"/>
      <c r="APK14" s="38"/>
      <c r="APL14" s="38"/>
      <c r="APM14" s="38"/>
      <c r="APN14" s="38"/>
      <c r="APO14" s="38"/>
      <c r="APP14" s="38"/>
      <c r="APQ14" s="38"/>
      <c r="APR14" s="38"/>
      <c r="APS14" s="38"/>
      <c r="APT14" s="38"/>
      <c r="APU14" s="38"/>
      <c r="APV14" s="38"/>
      <c r="APW14" s="38"/>
      <c r="APX14" s="38"/>
      <c r="APY14" s="38"/>
      <c r="APZ14" s="38"/>
      <c r="AQA14" s="38"/>
      <c r="AQB14" s="38"/>
      <c r="AQC14" s="38"/>
      <c r="AQD14" s="38"/>
      <c r="AQE14" s="38"/>
      <c r="AQF14" s="38"/>
      <c r="AQG14" s="38"/>
      <c r="AQH14" s="38"/>
      <c r="AQI14" s="38"/>
      <c r="AQJ14" s="38"/>
      <c r="AQK14" s="38"/>
      <c r="AQL14" s="38"/>
      <c r="AQM14" s="38"/>
      <c r="AQN14" s="38"/>
      <c r="AQO14" s="38"/>
      <c r="AQP14" s="38"/>
      <c r="AQQ14" s="38"/>
      <c r="AQR14" s="38"/>
      <c r="AQS14" s="38"/>
      <c r="AQT14" s="38"/>
      <c r="AQU14" s="38"/>
      <c r="AQV14" s="38"/>
      <c r="AQW14" s="38"/>
      <c r="AQX14" s="38"/>
      <c r="AQY14" s="38"/>
      <c r="AQZ14" s="38"/>
      <c r="ARA14" s="38"/>
      <c r="ARB14" s="38"/>
      <c r="ARC14" s="38"/>
      <c r="ARD14" s="38"/>
      <c r="ARE14" s="38"/>
      <c r="ARF14" s="38"/>
      <c r="ARG14" s="38"/>
      <c r="ARH14" s="38"/>
      <c r="ARI14" s="38"/>
      <c r="ARJ14" s="38"/>
      <c r="ARK14" s="38"/>
      <c r="ARL14" s="38"/>
      <c r="ARM14" s="38"/>
      <c r="ARN14" s="38"/>
      <c r="ARO14" s="38"/>
      <c r="ARP14" s="38"/>
      <c r="ARQ14" s="38"/>
      <c r="ARR14" s="38"/>
      <c r="ARS14" s="38"/>
      <c r="ART14" s="38"/>
      <c r="ARU14" s="38"/>
      <c r="ARV14" s="38"/>
      <c r="ARW14" s="38"/>
      <c r="ARX14" s="38"/>
      <c r="ARY14" s="38"/>
      <c r="ARZ14" s="38"/>
      <c r="ASA14" s="38"/>
      <c r="ASB14" s="38"/>
      <c r="ASC14" s="38"/>
      <c r="ASD14" s="38"/>
      <c r="ASE14" s="38"/>
      <c r="ASF14" s="38"/>
      <c r="ASG14" s="38"/>
      <c r="ASH14" s="38"/>
      <c r="ASI14" s="38"/>
      <c r="ASJ14" s="38"/>
      <c r="ASK14" s="38"/>
      <c r="ASL14" s="38"/>
      <c r="ASM14" s="38"/>
      <c r="ASN14" s="38"/>
      <c r="ASO14" s="38"/>
      <c r="ASP14" s="38"/>
      <c r="ASQ14" s="38"/>
      <c r="ASR14" s="38"/>
      <c r="ASS14" s="38"/>
      <c r="AST14" s="38"/>
      <c r="ASU14" s="38"/>
      <c r="ASV14" s="38"/>
      <c r="ASW14" s="38"/>
      <c r="ASX14" s="38"/>
      <c r="ASY14" s="38"/>
      <c r="ASZ14" s="38"/>
      <c r="ATA14" s="38"/>
      <c r="ATB14" s="38"/>
      <c r="ATC14" s="38"/>
      <c r="ATD14" s="38"/>
      <c r="ATE14" s="38"/>
      <c r="ATF14" s="38"/>
      <c r="ATG14" s="38"/>
      <c r="ATH14" s="38"/>
      <c r="ATI14" s="38"/>
      <c r="ATJ14" s="38"/>
      <c r="ATK14" s="38"/>
      <c r="ATL14" s="38"/>
      <c r="ATM14" s="38"/>
      <c r="ATN14" s="38"/>
      <c r="ATO14" s="38"/>
      <c r="ATP14" s="38"/>
      <c r="ATQ14" s="38"/>
      <c r="ATR14" s="38"/>
      <c r="ATS14" s="38"/>
      <c r="ATT14" s="38"/>
      <c r="ATU14" s="38"/>
      <c r="ATV14" s="38"/>
      <c r="ATW14" s="38"/>
      <c r="ATX14" s="38"/>
      <c r="ATY14" s="38"/>
      <c r="ATZ14" s="38"/>
      <c r="AUA14" s="38"/>
      <c r="AUB14" s="38"/>
    </row>
    <row r="15" spans="1:1224" s="25" customFormat="1" x14ac:dyDescent="0.25">
      <c r="A15" s="14" t="s">
        <v>12</v>
      </c>
      <c r="B15" s="15">
        <f>SUM(B3:B14)</f>
        <v>870</v>
      </c>
      <c r="C15" s="16">
        <f>SUM(C3:C14)</f>
        <v>0.99999999999999989</v>
      </c>
      <c r="D15" s="17">
        <f>SUM(D3:D14)</f>
        <v>149999.99999999997</v>
      </c>
      <c r="E15" s="18">
        <f>SUM(E3:E14)</f>
        <v>363824.99999999994</v>
      </c>
      <c r="F15" s="15">
        <f>SUM(F3:F14)</f>
        <v>7.52</v>
      </c>
      <c r="G15" s="19">
        <f t="shared" si="3"/>
        <v>465889.06666666665</v>
      </c>
      <c r="H15" s="20">
        <f t="shared" si="4"/>
        <v>979714.06666666653</v>
      </c>
      <c r="I15" s="30">
        <f>SUM(I3:I14)</f>
        <v>959272</v>
      </c>
      <c r="J15" s="30">
        <f>SUM(J3:J14)</f>
        <v>171994</v>
      </c>
      <c r="K15" s="31">
        <f t="shared" si="5"/>
        <v>151551.93333333347</v>
      </c>
      <c r="L15" s="81"/>
      <c r="M15" s="32">
        <f>SUM(M3:M14)</f>
        <v>1269000</v>
      </c>
      <c r="N15" s="32">
        <f t="shared" si="6"/>
        <v>289285.93333333347</v>
      </c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  <c r="AMQ15" s="41"/>
      <c r="AMR15" s="41"/>
      <c r="AMS15" s="41"/>
      <c r="AMT15" s="41"/>
      <c r="AMU15" s="41"/>
      <c r="AMV15" s="41"/>
      <c r="AMW15" s="41"/>
      <c r="AMX15" s="41"/>
      <c r="AMY15" s="41"/>
      <c r="AMZ15" s="41"/>
      <c r="ANA15" s="41"/>
      <c r="ANB15" s="41"/>
      <c r="ANC15" s="41"/>
      <c r="AND15" s="41"/>
      <c r="ANE15" s="41"/>
      <c r="ANF15" s="41"/>
      <c r="ANG15" s="41"/>
      <c r="ANH15" s="41"/>
      <c r="ANI15" s="41"/>
      <c r="ANJ15" s="41"/>
      <c r="ANK15" s="41"/>
      <c r="ANL15" s="41"/>
      <c r="ANM15" s="41"/>
      <c r="ANN15" s="41"/>
      <c r="ANO15" s="41"/>
      <c r="ANP15" s="41"/>
      <c r="ANQ15" s="41"/>
      <c r="ANR15" s="41"/>
      <c r="ANS15" s="41"/>
      <c r="ANT15" s="41"/>
      <c r="ANU15" s="41"/>
      <c r="ANV15" s="41"/>
      <c r="ANW15" s="41"/>
      <c r="ANX15" s="41"/>
      <c r="ANY15" s="41"/>
      <c r="ANZ15" s="41"/>
      <c r="AOA15" s="41"/>
      <c r="AOB15" s="41"/>
      <c r="AOC15" s="41"/>
      <c r="AOD15" s="41"/>
      <c r="AOE15" s="41"/>
      <c r="AOF15" s="41"/>
      <c r="AOG15" s="41"/>
      <c r="AOH15" s="41"/>
      <c r="AOI15" s="41"/>
      <c r="AOJ15" s="41"/>
      <c r="AOK15" s="41"/>
      <c r="AOL15" s="41"/>
      <c r="AOM15" s="41"/>
      <c r="AON15" s="41"/>
      <c r="AOO15" s="41"/>
      <c r="AOP15" s="41"/>
      <c r="AOQ15" s="41"/>
      <c r="AOR15" s="41"/>
      <c r="AOS15" s="41"/>
      <c r="AOT15" s="41"/>
      <c r="AOU15" s="41"/>
      <c r="AOV15" s="41"/>
      <c r="AOW15" s="41"/>
      <c r="AOX15" s="41"/>
      <c r="AOY15" s="41"/>
      <c r="AOZ15" s="41"/>
      <c r="APA15" s="41"/>
      <c r="APB15" s="41"/>
      <c r="APC15" s="41"/>
      <c r="APD15" s="41"/>
      <c r="APE15" s="41"/>
      <c r="APF15" s="41"/>
      <c r="APG15" s="41"/>
      <c r="APH15" s="41"/>
      <c r="API15" s="41"/>
      <c r="APJ15" s="41"/>
      <c r="APK15" s="41"/>
      <c r="APL15" s="41"/>
      <c r="APM15" s="41"/>
      <c r="APN15" s="41"/>
      <c r="APO15" s="41"/>
      <c r="APP15" s="41"/>
      <c r="APQ15" s="41"/>
      <c r="APR15" s="41"/>
      <c r="APS15" s="41"/>
      <c r="APT15" s="41"/>
      <c r="APU15" s="41"/>
      <c r="APV15" s="41"/>
      <c r="APW15" s="41"/>
      <c r="APX15" s="41"/>
      <c r="APY15" s="41"/>
      <c r="APZ15" s="41"/>
      <c r="AQA15" s="41"/>
      <c r="AQB15" s="41"/>
      <c r="AQC15" s="41"/>
      <c r="AQD15" s="41"/>
      <c r="AQE15" s="41"/>
      <c r="AQF15" s="41"/>
      <c r="AQG15" s="41"/>
      <c r="AQH15" s="41"/>
      <c r="AQI15" s="41"/>
      <c r="AQJ15" s="41"/>
      <c r="AQK15" s="41"/>
      <c r="AQL15" s="41"/>
      <c r="AQM15" s="41"/>
      <c r="AQN15" s="41"/>
      <c r="AQO15" s="41"/>
      <c r="AQP15" s="41"/>
      <c r="AQQ15" s="41"/>
      <c r="AQR15" s="41"/>
      <c r="AQS15" s="41"/>
      <c r="AQT15" s="41"/>
      <c r="AQU15" s="41"/>
      <c r="AQV15" s="41"/>
      <c r="AQW15" s="41"/>
      <c r="AQX15" s="41"/>
      <c r="AQY15" s="41"/>
      <c r="AQZ15" s="41"/>
      <c r="ARA15" s="41"/>
      <c r="ARB15" s="41"/>
      <c r="ARC15" s="41"/>
      <c r="ARD15" s="41"/>
      <c r="ARE15" s="41"/>
      <c r="ARF15" s="41"/>
      <c r="ARG15" s="41"/>
      <c r="ARH15" s="41"/>
      <c r="ARI15" s="41"/>
      <c r="ARJ15" s="41"/>
      <c r="ARK15" s="41"/>
      <c r="ARL15" s="41"/>
      <c r="ARM15" s="41"/>
      <c r="ARN15" s="41"/>
      <c r="ARO15" s="41"/>
      <c r="ARP15" s="41"/>
      <c r="ARQ15" s="41"/>
      <c r="ARR15" s="41"/>
      <c r="ARS15" s="41"/>
      <c r="ART15" s="41"/>
      <c r="ARU15" s="41"/>
      <c r="ARV15" s="41"/>
      <c r="ARW15" s="41"/>
      <c r="ARX15" s="41"/>
      <c r="ARY15" s="41"/>
      <c r="ARZ15" s="41"/>
      <c r="ASA15" s="41"/>
      <c r="ASB15" s="41"/>
      <c r="ASC15" s="41"/>
      <c r="ASD15" s="41"/>
      <c r="ASE15" s="41"/>
      <c r="ASF15" s="41"/>
      <c r="ASG15" s="41"/>
      <c r="ASH15" s="41"/>
      <c r="ASI15" s="41"/>
      <c r="ASJ15" s="41"/>
      <c r="ASK15" s="41"/>
      <c r="ASL15" s="41"/>
      <c r="ASM15" s="41"/>
      <c r="ASN15" s="41"/>
      <c r="ASO15" s="41"/>
      <c r="ASP15" s="41"/>
      <c r="ASQ15" s="41"/>
      <c r="ASR15" s="41"/>
      <c r="ASS15" s="41"/>
      <c r="AST15" s="41"/>
      <c r="ASU15" s="41"/>
      <c r="ASV15" s="41"/>
      <c r="ASW15" s="41"/>
      <c r="ASX15" s="41"/>
      <c r="ASY15" s="41"/>
      <c r="ASZ15" s="41"/>
      <c r="ATA15" s="41"/>
      <c r="ATB15" s="41"/>
      <c r="ATC15" s="41"/>
      <c r="ATD15" s="41"/>
      <c r="ATE15" s="41"/>
      <c r="ATF15" s="41"/>
      <c r="ATG15" s="41"/>
      <c r="ATH15" s="41"/>
      <c r="ATI15" s="41"/>
      <c r="ATJ15" s="41"/>
      <c r="ATK15" s="41"/>
      <c r="ATL15" s="41"/>
      <c r="ATM15" s="41"/>
      <c r="ATN15" s="41"/>
      <c r="ATO15" s="41"/>
      <c r="ATP15" s="41"/>
      <c r="ATQ15" s="41"/>
      <c r="ATR15" s="41"/>
      <c r="ATS15" s="41"/>
      <c r="ATT15" s="41"/>
      <c r="ATU15" s="41"/>
      <c r="ATV15" s="41"/>
      <c r="ATW15" s="41"/>
      <c r="ATX15" s="41"/>
      <c r="ATY15" s="41"/>
      <c r="ATZ15" s="41"/>
      <c r="AUA15" s="41"/>
      <c r="AUB15" s="41"/>
    </row>
    <row r="16" spans="1:1224" s="41" customFormat="1" x14ac:dyDescent="0.25">
      <c r="A16" s="42"/>
      <c r="B16" s="43"/>
      <c r="C16" s="44"/>
      <c r="D16" s="45"/>
      <c r="E16" s="46"/>
      <c r="F16" s="43"/>
      <c r="G16" s="47"/>
      <c r="H16" s="48"/>
      <c r="I16" s="49"/>
      <c r="J16" s="49"/>
      <c r="K16" s="50"/>
      <c r="L16" s="51"/>
      <c r="M16" s="52"/>
      <c r="N16" s="52"/>
      <c r="O16" s="40"/>
      <c r="P16" s="40"/>
    </row>
    <row r="17" spans="1:1224" s="25" customFormat="1" x14ac:dyDescent="0.25">
      <c r="A17" s="82" t="s">
        <v>26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40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</row>
    <row r="18" spans="1:1224" s="25" customFormat="1" ht="45" customHeight="1" x14ac:dyDescent="0.25">
      <c r="A18" s="15" t="s">
        <v>0</v>
      </c>
      <c r="B18" s="53" t="s">
        <v>24</v>
      </c>
      <c r="C18" s="15" t="s">
        <v>2</v>
      </c>
      <c r="D18" s="17" t="s">
        <v>3</v>
      </c>
      <c r="E18" s="18" t="s">
        <v>1</v>
      </c>
      <c r="F18" s="53" t="s">
        <v>22</v>
      </c>
      <c r="G18" s="19" t="s">
        <v>8</v>
      </c>
      <c r="H18" s="53" t="s">
        <v>18</v>
      </c>
      <c r="I18" s="30" t="s">
        <v>9</v>
      </c>
      <c r="J18" s="30" t="s">
        <v>11</v>
      </c>
      <c r="K18" s="31" t="s">
        <v>10</v>
      </c>
      <c r="L18" s="81" t="s">
        <v>19</v>
      </c>
      <c r="M18" s="15" t="s">
        <v>28</v>
      </c>
      <c r="N18" s="15" t="s">
        <v>15</v>
      </c>
      <c r="O18" s="40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</row>
    <row r="19" spans="1:1224" s="25" customFormat="1" x14ac:dyDescent="0.25">
      <c r="A19" s="4">
        <v>500</v>
      </c>
      <c r="B19" s="54">
        <v>117000</v>
      </c>
      <c r="C19" s="55">
        <f>B19/$B$31</f>
        <v>9.2198581560283682E-2</v>
      </c>
      <c r="D19" s="56">
        <f>C19*$B$35</f>
        <v>13829.787234042553</v>
      </c>
      <c r="E19" s="57">
        <f>C19*$B$34</f>
        <v>33544.148936170212</v>
      </c>
      <c r="F19" s="9">
        <v>0.75</v>
      </c>
      <c r="G19" s="58">
        <f>F19*$C$39</f>
        <v>46465</v>
      </c>
      <c r="H19" s="12">
        <f>D19+E19+G19</f>
        <v>93838.936170212764</v>
      </c>
      <c r="I19" s="27">
        <f>25476+101842</f>
        <v>127318</v>
      </c>
      <c r="J19" s="27"/>
      <c r="K19" s="59">
        <f>I19+J19-H19</f>
        <v>33479.063829787236</v>
      </c>
      <c r="L19" s="81"/>
      <c r="M19" s="28">
        <v>117000</v>
      </c>
      <c r="N19" s="29">
        <f t="shared" ref="N19:N31" si="7">M19-H19</f>
        <v>23161.063829787236</v>
      </c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</row>
    <row r="20" spans="1:1224" s="25" customFormat="1" x14ac:dyDescent="0.25">
      <c r="A20" s="4">
        <v>501</v>
      </c>
      <c r="B20" s="54">
        <v>67500</v>
      </c>
      <c r="C20" s="55">
        <f t="shared" ref="C20:C31" si="8">B20/$B$31</f>
        <v>5.3191489361702128E-2</v>
      </c>
      <c r="D20" s="56">
        <f t="shared" ref="D20:D30" si="9">C20*$B$35</f>
        <v>7978.7234042553191</v>
      </c>
      <c r="E20" s="57">
        <f t="shared" ref="E20:E30" si="10">C20*$B$34</f>
        <v>19352.393617021276</v>
      </c>
      <c r="F20" s="9">
        <v>0.38</v>
      </c>
      <c r="G20" s="58">
        <f t="shared" ref="G20:G30" si="11">F20*$C$39</f>
        <v>23542.266666666666</v>
      </c>
      <c r="H20" s="12">
        <f t="shared" ref="H20:H31" si="12">D20+E20+G20</f>
        <v>50873.383687943264</v>
      </c>
      <c r="I20" s="27">
        <v>67500</v>
      </c>
      <c r="J20" s="27"/>
      <c r="K20" s="59">
        <f t="shared" ref="K20:K30" si="13">I20+J20-H20</f>
        <v>16626.616312056736</v>
      </c>
      <c r="L20" s="81"/>
      <c r="M20" s="28">
        <v>67500</v>
      </c>
      <c r="N20" s="29">
        <f t="shared" si="7"/>
        <v>16626.616312056736</v>
      </c>
      <c r="O20" s="40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</row>
    <row r="21" spans="1:1224" s="25" customFormat="1" x14ac:dyDescent="0.25">
      <c r="A21" s="4">
        <v>502</v>
      </c>
      <c r="B21" s="54">
        <v>67500</v>
      </c>
      <c r="C21" s="55">
        <f t="shared" si="8"/>
        <v>5.3191489361702128E-2</v>
      </c>
      <c r="D21" s="56">
        <f t="shared" si="9"/>
        <v>7978.7234042553191</v>
      </c>
      <c r="E21" s="57">
        <f t="shared" si="10"/>
        <v>19352.393617021276</v>
      </c>
      <c r="F21" s="9">
        <v>0.38</v>
      </c>
      <c r="G21" s="58">
        <f t="shared" si="11"/>
        <v>23542.266666666666</v>
      </c>
      <c r="H21" s="12">
        <f t="shared" si="12"/>
        <v>50873.383687943264</v>
      </c>
      <c r="I21" s="27">
        <v>55752</v>
      </c>
      <c r="J21" s="27">
        <v>7248</v>
      </c>
      <c r="K21" s="59">
        <f t="shared" si="13"/>
        <v>12126.616312056736</v>
      </c>
      <c r="L21" s="81"/>
      <c r="M21" s="28">
        <v>67500</v>
      </c>
      <c r="N21" s="29">
        <f t="shared" si="7"/>
        <v>16626.616312056736</v>
      </c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  <c r="AMQ21" s="41"/>
      <c r="AMR21" s="41"/>
      <c r="AMS21" s="41"/>
      <c r="AMT21" s="41"/>
      <c r="AMU21" s="41"/>
      <c r="AMV21" s="41"/>
      <c r="AMW21" s="41"/>
      <c r="AMX21" s="41"/>
      <c r="AMY21" s="41"/>
      <c r="AMZ21" s="41"/>
      <c r="ANA21" s="41"/>
      <c r="ANB21" s="41"/>
      <c r="ANC21" s="41"/>
      <c r="AND21" s="41"/>
      <c r="ANE21" s="41"/>
      <c r="ANF21" s="41"/>
      <c r="ANG21" s="41"/>
      <c r="ANH21" s="41"/>
      <c r="ANI21" s="41"/>
      <c r="ANJ21" s="41"/>
      <c r="ANK21" s="41"/>
      <c r="ANL21" s="41"/>
      <c r="ANM21" s="41"/>
      <c r="ANN21" s="41"/>
      <c r="ANO21" s="41"/>
      <c r="ANP21" s="41"/>
      <c r="ANQ21" s="41"/>
      <c r="ANR21" s="41"/>
      <c r="ANS21" s="41"/>
      <c r="ANT21" s="41"/>
      <c r="ANU21" s="41"/>
      <c r="ANV21" s="41"/>
      <c r="ANW21" s="41"/>
      <c r="ANX21" s="41"/>
      <c r="ANY21" s="41"/>
      <c r="ANZ21" s="41"/>
      <c r="AOA21" s="41"/>
      <c r="AOB21" s="41"/>
      <c r="AOC21" s="41"/>
      <c r="AOD21" s="41"/>
      <c r="AOE21" s="41"/>
      <c r="AOF21" s="41"/>
      <c r="AOG21" s="41"/>
      <c r="AOH21" s="41"/>
      <c r="AOI21" s="41"/>
      <c r="AOJ21" s="41"/>
      <c r="AOK21" s="41"/>
      <c r="AOL21" s="41"/>
      <c r="AOM21" s="41"/>
      <c r="AON21" s="41"/>
      <c r="AOO21" s="41"/>
      <c r="AOP21" s="41"/>
      <c r="AOQ21" s="41"/>
      <c r="AOR21" s="41"/>
      <c r="AOS21" s="41"/>
      <c r="AOT21" s="41"/>
      <c r="AOU21" s="41"/>
      <c r="AOV21" s="41"/>
      <c r="AOW21" s="41"/>
      <c r="AOX21" s="41"/>
      <c r="AOY21" s="41"/>
      <c r="AOZ21" s="41"/>
      <c r="APA21" s="41"/>
      <c r="APB21" s="41"/>
      <c r="APC21" s="41"/>
      <c r="APD21" s="41"/>
      <c r="APE21" s="41"/>
      <c r="APF21" s="41"/>
      <c r="APG21" s="41"/>
      <c r="APH21" s="41"/>
      <c r="API21" s="41"/>
      <c r="APJ21" s="41"/>
      <c r="APK21" s="41"/>
      <c r="APL21" s="41"/>
      <c r="APM21" s="41"/>
      <c r="APN21" s="41"/>
      <c r="APO21" s="41"/>
      <c r="APP21" s="41"/>
      <c r="APQ21" s="41"/>
      <c r="APR21" s="41"/>
      <c r="APS21" s="41"/>
      <c r="APT21" s="41"/>
      <c r="APU21" s="41"/>
      <c r="APV21" s="41"/>
      <c r="APW21" s="41"/>
      <c r="APX21" s="41"/>
      <c r="APY21" s="41"/>
      <c r="APZ21" s="41"/>
      <c r="AQA21" s="41"/>
      <c r="AQB21" s="41"/>
      <c r="AQC21" s="41"/>
      <c r="AQD21" s="41"/>
      <c r="AQE21" s="41"/>
      <c r="AQF21" s="41"/>
      <c r="AQG21" s="41"/>
      <c r="AQH21" s="41"/>
      <c r="AQI21" s="41"/>
      <c r="AQJ21" s="41"/>
      <c r="AQK21" s="41"/>
      <c r="AQL21" s="41"/>
      <c r="AQM21" s="41"/>
      <c r="AQN21" s="41"/>
      <c r="AQO21" s="41"/>
      <c r="AQP21" s="41"/>
      <c r="AQQ21" s="41"/>
      <c r="AQR21" s="41"/>
      <c r="AQS21" s="41"/>
      <c r="AQT21" s="41"/>
      <c r="AQU21" s="41"/>
      <c r="AQV21" s="41"/>
      <c r="AQW21" s="41"/>
      <c r="AQX21" s="41"/>
      <c r="AQY21" s="41"/>
      <c r="AQZ21" s="41"/>
      <c r="ARA21" s="41"/>
      <c r="ARB21" s="41"/>
      <c r="ARC21" s="41"/>
      <c r="ARD21" s="41"/>
      <c r="ARE21" s="41"/>
      <c r="ARF21" s="41"/>
      <c r="ARG21" s="41"/>
      <c r="ARH21" s="41"/>
      <c r="ARI21" s="41"/>
      <c r="ARJ21" s="41"/>
      <c r="ARK21" s="41"/>
      <c r="ARL21" s="41"/>
      <c r="ARM21" s="41"/>
      <c r="ARN21" s="41"/>
      <c r="ARO21" s="41"/>
      <c r="ARP21" s="41"/>
      <c r="ARQ21" s="41"/>
      <c r="ARR21" s="41"/>
      <c r="ARS21" s="41"/>
      <c r="ART21" s="41"/>
      <c r="ARU21" s="41"/>
      <c r="ARV21" s="41"/>
      <c r="ARW21" s="41"/>
      <c r="ARX21" s="41"/>
      <c r="ARY21" s="41"/>
      <c r="ARZ21" s="41"/>
      <c r="ASA21" s="41"/>
      <c r="ASB21" s="41"/>
      <c r="ASC21" s="41"/>
      <c r="ASD21" s="41"/>
      <c r="ASE21" s="41"/>
      <c r="ASF21" s="41"/>
      <c r="ASG21" s="41"/>
      <c r="ASH21" s="41"/>
      <c r="ASI21" s="41"/>
      <c r="ASJ21" s="41"/>
      <c r="ASK21" s="41"/>
      <c r="ASL21" s="41"/>
      <c r="ASM21" s="41"/>
      <c r="ASN21" s="41"/>
      <c r="ASO21" s="41"/>
      <c r="ASP21" s="41"/>
      <c r="ASQ21" s="41"/>
      <c r="ASR21" s="41"/>
      <c r="ASS21" s="41"/>
      <c r="AST21" s="41"/>
      <c r="ASU21" s="41"/>
      <c r="ASV21" s="41"/>
      <c r="ASW21" s="41"/>
      <c r="ASX21" s="41"/>
      <c r="ASY21" s="41"/>
      <c r="ASZ21" s="41"/>
      <c r="ATA21" s="41"/>
      <c r="ATB21" s="41"/>
      <c r="ATC21" s="41"/>
      <c r="ATD21" s="41"/>
      <c r="ATE21" s="41"/>
      <c r="ATF21" s="41"/>
      <c r="ATG21" s="41"/>
      <c r="ATH21" s="41"/>
      <c r="ATI21" s="41"/>
      <c r="ATJ21" s="41"/>
      <c r="ATK21" s="41"/>
      <c r="ATL21" s="41"/>
      <c r="ATM21" s="41"/>
      <c r="ATN21" s="41"/>
      <c r="ATO21" s="41"/>
      <c r="ATP21" s="41"/>
      <c r="ATQ21" s="41"/>
      <c r="ATR21" s="41"/>
      <c r="ATS21" s="41"/>
      <c r="ATT21" s="41"/>
      <c r="ATU21" s="41"/>
      <c r="ATV21" s="41"/>
      <c r="ATW21" s="41"/>
      <c r="ATX21" s="41"/>
      <c r="ATY21" s="41"/>
      <c r="ATZ21" s="41"/>
      <c r="AUA21" s="41"/>
      <c r="AUB21" s="41"/>
    </row>
    <row r="22" spans="1:1224" s="25" customFormat="1" x14ac:dyDescent="0.25">
      <c r="A22" s="4">
        <v>503</v>
      </c>
      <c r="B22" s="54">
        <v>288000</v>
      </c>
      <c r="C22" s="55">
        <f t="shared" si="8"/>
        <v>0.22695035460992907</v>
      </c>
      <c r="D22" s="56">
        <f t="shared" si="9"/>
        <v>34042.553191489358</v>
      </c>
      <c r="E22" s="57">
        <f t="shared" si="10"/>
        <v>82570.212765957447</v>
      </c>
      <c r="F22" s="9">
        <v>2</v>
      </c>
      <c r="G22" s="58">
        <f t="shared" si="11"/>
        <v>123906.66666666667</v>
      </c>
      <c r="H22" s="12">
        <f t="shared" si="12"/>
        <v>240519.43262411345</v>
      </c>
      <c r="I22" s="27">
        <v>519299</v>
      </c>
      <c r="J22" s="27">
        <v>129825</v>
      </c>
      <c r="K22" s="59">
        <f t="shared" si="13"/>
        <v>408604.56737588655</v>
      </c>
      <c r="L22" s="81"/>
      <c r="M22" s="28">
        <v>288000</v>
      </c>
      <c r="N22" s="29">
        <f t="shared" si="7"/>
        <v>47480.567375886545</v>
      </c>
      <c r="O22" s="40"/>
      <c r="P22" s="4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</row>
    <row r="23" spans="1:1224" s="25" customFormat="1" x14ac:dyDescent="0.25">
      <c r="A23" s="4">
        <v>504</v>
      </c>
      <c r="B23" s="54">
        <v>117000</v>
      </c>
      <c r="C23" s="55">
        <f t="shared" si="8"/>
        <v>9.2198581560283682E-2</v>
      </c>
      <c r="D23" s="56">
        <f t="shared" si="9"/>
        <v>13829.787234042553</v>
      </c>
      <c r="E23" s="57">
        <f t="shared" si="10"/>
        <v>33544.148936170212</v>
      </c>
      <c r="F23" s="9">
        <v>0.75</v>
      </c>
      <c r="G23" s="58">
        <f t="shared" si="11"/>
        <v>46465</v>
      </c>
      <c r="H23" s="12">
        <f t="shared" si="12"/>
        <v>93838.936170212764</v>
      </c>
      <c r="I23" s="27">
        <v>49721</v>
      </c>
      <c r="J23" s="27"/>
      <c r="K23" s="59">
        <f t="shared" si="13"/>
        <v>-44117.936170212764</v>
      </c>
      <c r="L23" s="81"/>
      <c r="M23" s="28">
        <v>117000</v>
      </c>
      <c r="N23" s="29">
        <f t="shared" si="7"/>
        <v>23161.063829787236</v>
      </c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  <c r="AMM23" s="41"/>
      <c r="AMN23" s="41"/>
      <c r="AMO23" s="41"/>
      <c r="AMP23" s="41"/>
      <c r="AMQ23" s="41"/>
      <c r="AMR23" s="41"/>
      <c r="AMS23" s="41"/>
      <c r="AMT23" s="41"/>
      <c r="AMU23" s="41"/>
      <c r="AMV23" s="41"/>
      <c r="AMW23" s="41"/>
      <c r="AMX23" s="41"/>
      <c r="AMY23" s="41"/>
      <c r="AMZ23" s="41"/>
      <c r="ANA23" s="41"/>
      <c r="ANB23" s="41"/>
      <c r="ANC23" s="41"/>
      <c r="AND23" s="41"/>
      <c r="ANE23" s="41"/>
      <c r="ANF23" s="41"/>
      <c r="ANG23" s="41"/>
      <c r="ANH23" s="41"/>
      <c r="ANI23" s="41"/>
      <c r="ANJ23" s="41"/>
      <c r="ANK23" s="41"/>
      <c r="ANL23" s="41"/>
      <c r="ANM23" s="41"/>
      <c r="ANN23" s="41"/>
      <c r="ANO23" s="41"/>
      <c r="ANP23" s="41"/>
      <c r="ANQ23" s="41"/>
      <c r="ANR23" s="41"/>
      <c r="ANS23" s="41"/>
      <c r="ANT23" s="41"/>
      <c r="ANU23" s="41"/>
      <c r="ANV23" s="41"/>
      <c r="ANW23" s="41"/>
      <c r="ANX23" s="41"/>
      <c r="ANY23" s="41"/>
      <c r="ANZ23" s="41"/>
      <c r="AOA23" s="41"/>
      <c r="AOB23" s="41"/>
      <c r="AOC23" s="41"/>
      <c r="AOD23" s="41"/>
      <c r="AOE23" s="41"/>
      <c r="AOF23" s="41"/>
      <c r="AOG23" s="41"/>
      <c r="AOH23" s="41"/>
      <c r="AOI23" s="41"/>
      <c r="AOJ23" s="41"/>
      <c r="AOK23" s="41"/>
      <c r="AOL23" s="41"/>
      <c r="AOM23" s="41"/>
      <c r="AON23" s="41"/>
      <c r="AOO23" s="41"/>
      <c r="AOP23" s="41"/>
      <c r="AOQ23" s="41"/>
      <c r="AOR23" s="41"/>
      <c r="AOS23" s="41"/>
      <c r="AOT23" s="41"/>
      <c r="AOU23" s="41"/>
      <c r="AOV23" s="41"/>
      <c r="AOW23" s="41"/>
      <c r="AOX23" s="41"/>
      <c r="AOY23" s="41"/>
      <c r="AOZ23" s="41"/>
      <c r="APA23" s="41"/>
      <c r="APB23" s="41"/>
      <c r="APC23" s="41"/>
      <c r="APD23" s="41"/>
      <c r="APE23" s="41"/>
      <c r="APF23" s="41"/>
      <c r="APG23" s="41"/>
      <c r="APH23" s="41"/>
      <c r="API23" s="41"/>
      <c r="APJ23" s="41"/>
      <c r="APK23" s="41"/>
      <c r="APL23" s="41"/>
      <c r="APM23" s="41"/>
      <c r="APN23" s="41"/>
      <c r="APO23" s="41"/>
      <c r="APP23" s="41"/>
      <c r="APQ23" s="41"/>
      <c r="APR23" s="41"/>
      <c r="APS23" s="41"/>
      <c r="APT23" s="41"/>
      <c r="APU23" s="41"/>
      <c r="APV23" s="41"/>
      <c r="APW23" s="41"/>
      <c r="APX23" s="41"/>
      <c r="APY23" s="41"/>
      <c r="APZ23" s="41"/>
      <c r="AQA23" s="41"/>
      <c r="AQB23" s="41"/>
      <c r="AQC23" s="41"/>
      <c r="AQD23" s="41"/>
      <c r="AQE23" s="41"/>
      <c r="AQF23" s="41"/>
      <c r="AQG23" s="41"/>
      <c r="AQH23" s="41"/>
      <c r="AQI23" s="41"/>
      <c r="AQJ23" s="41"/>
      <c r="AQK23" s="41"/>
      <c r="AQL23" s="41"/>
      <c r="AQM23" s="41"/>
      <c r="AQN23" s="41"/>
      <c r="AQO23" s="41"/>
      <c r="AQP23" s="41"/>
      <c r="AQQ23" s="41"/>
      <c r="AQR23" s="41"/>
      <c r="AQS23" s="41"/>
      <c r="AQT23" s="41"/>
      <c r="AQU23" s="41"/>
      <c r="AQV23" s="41"/>
      <c r="AQW23" s="41"/>
      <c r="AQX23" s="41"/>
      <c r="AQY23" s="41"/>
      <c r="AQZ23" s="41"/>
      <c r="ARA23" s="41"/>
      <c r="ARB23" s="41"/>
      <c r="ARC23" s="41"/>
      <c r="ARD23" s="41"/>
      <c r="ARE23" s="41"/>
      <c r="ARF23" s="41"/>
      <c r="ARG23" s="41"/>
      <c r="ARH23" s="41"/>
      <c r="ARI23" s="41"/>
      <c r="ARJ23" s="41"/>
      <c r="ARK23" s="41"/>
      <c r="ARL23" s="41"/>
      <c r="ARM23" s="41"/>
      <c r="ARN23" s="41"/>
      <c r="ARO23" s="41"/>
      <c r="ARP23" s="41"/>
      <c r="ARQ23" s="41"/>
      <c r="ARR23" s="41"/>
      <c r="ARS23" s="41"/>
      <c r="ART23" s="41"/>
      <c r="ARU23" s="41"/>
      <c r="ARV23" s="41"/>
      <c r="ARW23" s="41"/>
      <c r="ARX23" s="41"/>
      <c r="ARY23" s="41"/>
      <c r="ARZ23" s="41"/>
      <c r="ASA23" s="41"/>
      <c r="ASB23" s="41"/>
      <c r="ASC23" s="41"/>
      <c r="ASD23" s="41"/>
      <c r="ASE23" s="41"/>
      <c r="ASF23" s="41"/>
      <c r="ASG23" s="41"/>
      <c r="ASH23" s="41"/>
      <c r="ASI23" s="41"/>
      <c r="ASJ23" s="41"/>
      <c r="ASK23" s="41"/>
      <c r="ASL23" s="41"/>
      <c r="ASM23" s="41"/>
      <c r="ASN23" s="41"/>
      <c r="ASO23" s="41"/>
      <c r="ASP23" s="41"/>
      <c r="ASQ23" s="41"/>
      <c r="ASR23" s="41"/>
      <c r="ASS23" s="41"/>
      <c r="AST23" s="41"/>
      <c r="ASU23" s="41"/>
      <c r="ASV23" s="41"/>
      <c r="ASW23" s="41"/>
      <c r="ASX23" s="41"/>
      <c r="ASY23" s="41"/>
      <c r="ASZ23" s="41"/>
      <c r="ATA23" s="41"/>
      <c r="ATB23" s="41"/>
      <c r="ATC23" s="41"/>
      <c r="ATD23" s="41"/>
      <c r="ATE23" s="41"/>
      <c r="ATF23" s="41"/>
      <c r="ATG23" s="41"/>
      <c r="ATH23" s="41"/>
      <c r="ATI23" s="41"/>
      <c r="ATJ23" s="41"/>
      <c r="ATK23" s="41"/>
      <c r="ATL23" s="41"/>
      <c r="ATM23" s="41"/>
      <c r="ATN23" s="41"/>
      <c r="ATO23" s="41"/>
      <c r="ATP23" s="41"/>
      <c r="ATQ23" s="41"/>
      <c r="ATR23" s="41"/>
      <c r="ATS23" s="41"/>
      <c r="ATT23" s="41"/>
      <c r="ATU23" s="41"/>
      <c r="ATV23" s="41"/>
      <c r="ATW23" s="41"/>
      <c r="ATX23" s="41"/>
      <c r="ATY23" s="41"/>
      <c r="ATZ23" s="41"/>
      <c r="AUA23" s="41"/>
      <c r="AUB23" s="41"/>
    </row>
    <row r="24" spans="1:1224" s="25" customFormat="1" x14ac:dyDescent="0.25">
      <c r="A24" s="4">
        <v>505</v>
      </c>
      <c r="B24" s="54">
        <v>252000</v>
      </c>
      <c r="C24" s="55">
        <f t="shared" si="8"/>
        <v>0.19858156028368795</v>
      </c>
      <c r="D24" s="56">
        <f t="shared" si="9"/>
        <v>29787.234042553191</v>
      </c>
      <c r="E24" s="57">
        <f t="shared" si="10"/>
        <v>72248.936170212764</v>
      </c>
      <c r="F24" s="9">
        <v>0.5</v>
      </c>
      <c r="G24" s="58">
        <f t="shared" si="11"/>
        <v>30976.666666666668</v>
      </c>
      <c r="H24" s="12">
        <f t="shared" si="12"/>
        <v>133012.83687943261</v>
      </c>
      <c r="I24" s="27">
        <v>63000</v>
      </c>
      <c r="J24" s="27">
        <v>15750</v>
      </c>
      <c r="K24" s="59">
        <f t="shared" si="13"/>
        <v>-54262.836879432609</v>
      </c>
      <c r="L24" s="81"/>
      <c r="M24" s="28">
        <v>252000</v>
      </c>
      <c r="N24" s="29">
        <f t="shared" si="7"/>
        <v>118987.16312056739</v>
      </c>
      <c r="O24" s="40"/>
      <c r="P24" s="4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  <c r="ALV24" s="41"/>
      <c r="ALW24" s="41"/>
      <c r="ALX24" s="41"/>
      <c r="ALY24" s="41"/>
      <c r="ALZ24" s="41"/>
      <c r="AMA24" s="41"/>
      <c r="AMB24" s="41"/>
      <c r="AMC24" s="41"/>
      <c r="AMD24" s="41"/>
      <c r="AME24" s="41"/>
      <c r="AMF24" s="41"/>
      <c r="AMG24" s="41"/>
      <c r="AMH24" s="41"/>
      <c r="AMI24" s="41"/>
      <c r="AMJ24" s="41"/>
      <c r="AMK24" s="41"/>
      <c r="AML24" s="41"/>
      <c r="AMM24" s="41"/>
      <c r="AMN24" s="41"/>
      <c r="AMO24" s="41"/>
      <c r="AMP24" s="41"/>
      <c r="AMQ24" s="41"/>
      <c r="AMR24" s="41"/>
      <c r="AMS24" s="41"/>
      <c r="AMT24" s="41"/>
      <c r="AMU24" s="41"/>
      <c r="AMV24" s="41"/>
      <c r="AMW24" s="41"/>
      <c r="AMX24" s="41"/>
      <c r="AMY24" s="41"/>
      <c r="AMZ24" s="41"/>
      <c r="ANA24" s="41"/>
      <c r="ANB24" s="41"/>
      <c r="ANC24" s="41"/>
      <c r="AND24" s="41"/>
      <c r="ANE24" s="41"/>
      <c r="ANF24" s="41"/>
      <c r="ANG24" s="41"/>
      <c r="ANH24" s="41"/>
      <c r="ANI24" s="41"/>
      <c r="ANJ24" s="41"/>
      <c r="ANK24" s="41"/>
      <c r="ANL24" s="41"/>
      <c r="ANM24" s="41"/>
      <c r="ANN24" s="41"/>
      <c r="ANO24" s="41"/>
      <c r="ANP24" s="41"/>
      <c r="ANQ24" s="41"/>
      <c r="ANR24" s="41"/>
      <c r="ANS24" s="41"/>
      <c r="ANT24" s="41"/>
      <c r="ANU24" s="41"/>
      <c r="ANV24" s="41"/>
      <c r="ANW24" s="41"/>
      <c r="ANX24" s="41"/>
      <c r="ANY24" s="41"/>
      <c r="ANZ24" s="41"/>
      <c r="AOA24" s="41"/>
      <c r="AOB24" s="41"/>
      <c r="AOC24" s="41"/>
      <c r="AOD24" s="41"/>
      <c r="AOE24" s="41"/>
      <c r="AOF24" s="41"/>
      <c r="AOG24" s="41"/>
      <c r="AOH24" s="41"/>
      <c r="AOI24" s="41"/>
      <c r="AOJ24" s="41"/>
      <c r="AOK24" s="41"/>
      <c r="AOL24" s="41"/>
      <c r="AOM24" s="41"/>
      <c r="AON24" s="41"/>
      <c r="AOO24" s="41"/>
      <c r="AOP24" s="41"/>
      <c r="AOQ24" s="41"/>
      <c r="AOR24" s="41"/>
      <c r="AOS24" s="41"/>
      <c r="AOT24" s="41"/>
      <c r="AOU24" s="41"/>
      <c r="AOV24" s="41"/>
      <c r="AOW24" s="41"/>
      <c r="AOX24" s="41"/>
      <c r="AOY24" s="41"/>
      <c r="AOZ24" s="41"/>
      <c r="APA24" s="41"/>
      <c r="APB24" s="41"/>
      <c r="APC24" s="41"/>
      <c r="APD24" s="41"/>
      <c r="APE24" s="41"/>
      <c r="APF24" s="41"/>
      <c r="APG24" s="41"/>
      <c r="APH24" s="41"/>
      <c r="API24" s="41"/>
      <c r="APJ24" s="41"/>
      <c r="APK24" s="41"/>
      <c r="APL24" s="41"/>
      <c r="APM24" s="41"/>
      <c r="APN24" s="41"/>
      <c r="APO24" s="41"/>
      <c r="APP24" s="41"/>
      <c r="APQ24" s="41"/>
      <c r="APR24" s="41"/>
      <c r="APS24" s="41"/>
      <c r="APT24" s="41"/>
      <c r="APU24" s="41"/>
      <c r="APV24" s="41"/>
      <c r="APW24" s="41"/>
      <c r="APX24" s="41"/>
      <c r="APY24" s="41"/>
      <c r="APZ24" s="41"/>
      <c r="AQA24" s="41"/>
      <c r="AQB24" s="41"/>
      <c r="AQC24" s="41"/>
      <c r="AQD24" s="41"/>
      <c r="AQE24" s="41"/>
      <c r="AQF24" s="41"/>
      <c r="AQG24" s="41"/>
      <c r="AQH24" s="41"/>
      <c r="AQI24" s="41"/>
      <c r="AQJ24" s="41"/>
      <c r="AQK24" s="41"/>
      <c r="AQL24" s="41"/>
      <c r="AQM24" s="41"/>
      <c r="AQN24" s="41"/>
      <c r="AQO24" s="41"/>
      <c r="AQP24" s="41"/>
      <c r="AQQ24" s="41"/>
      <c r="AQR24" s="41"/>
      <c r="AQS24" s="41"/>
      <c r="AQT24" s="41"/>
      <c r="AQU24" s="41"/>
      <c r="AQV24" s="41"/>
      <c r="AQW24" s="41"/>
      <c r="AQX24" s="41"/>
      <c r="AQY24" s="41"/>
      <c r="AQZ24" s="41"/>
      <c r="ARA24" s="41"/>
      <c r="ARB24" s="41"/>
      <c r="ARC24" s="41"/>
      <c r="ARD24" s="41"/>
      <c r="ARE24" s="41"/>
      <c r="ARF24" s="41"/>
      <c r="ARG24" s="41"/>
      <c r="ARH24" s="41"/>
      <c r="ARI24" s="41"/>
      <c r="ARJ24" s="41"/>
      <c r="ARK24" s="41"/>
      <c r="ARL24" s="41"/>
      <c r="ARM24" s="41"/>
      <c r="ARN24" s="41"/>
      <c r="ARO24" s="41"/>
      <c r="ARP24" s="41"/>
      <c r="ARQ24" s="41"/>
      <c r="ARR24" s="41"/>
      <c r="ARS24" s="41"/>
      <c r="ART24" s="41"/>
      <c r="ARU24" s="41"/>
      <c r="ARV24" s="41"/>
      <c r="ARW24" s="41"/>
      <c r="ARX24" s="41"/>
      <c r="ARY24" s="41"/>
      <c r="ARZ24" s="41"/>
      <c r="ASA24" s="41"/>
      <c r="ASB24" s="41"/>
      <c r="ASC24" s="41"/>
      <c r="ASD24" s="41"/>
      <c r="ASE24" s="41"/>
      <c r="ASF24" s="41"/>
      <c r="ASG24" s="41"/>
      <c r="ASH24" s="41"/>
      <c r="ASI24" s="41"/>
      <c r="ASJ24" s="41"/>
      <c r="ASK24" s="41"/>
      <c r="ASL24" s="41"/>
      <c r="ASM24" s="41"/>
      <c r="ASN24" s="41"/>
      <c r="ASO24" s="41"/>
      <c r="ASP24" s="41"/>
      <c r="ASQ24" s="41"/>
      <c r="ASR24" s="41"/>
      <c r="ASS24" s="41"/>
      <c r="AST24" s="41"/>
      <c r="ASU24" s="41"/>
      <c r="ASV24" s="41"/>
      <c r="ASW24" s="41"/>
      <c r="ASX24" s="41"/>
      <c r="ASY24" s="41"/>
      <c r="ASZ24" s="41"/>
      <c r="ATA24" s="41"/>
      <c r="ATB24" s="41"/>
      <c r="ATC24" s="41"/>
      <c r="ATD24" s="41"/>
      <c r="ATE24" s="41"/>
      <c r="ATF24" s="41"/>
      <c r="ATG24" s="41"/>
      <c r="ATH24" s="41"/>
      <c r="ATI24" s="41"/>
      <c r="ATJ24" s="41"/>
      <c r="ATK24" s="41"/>
      <c r="ATL24" s="41"/>
      <c r="ATM24" s="41"/>
      <c r="ATN24" s="41"/>
      <c r="ATO24" s="41"/>
      <c r="ATP24" s="41"/>
      <c r="ATQ24" s="41"/>
      <c r="ATR24" s="41"/>
      <c r="ATS24" s="41"/>
      <c r="ATT24" s="41"/>
      <c r="ATU24" s="41"/>
      <c r="ATV24" s="41"/>
      <c r="ATW24" s="41"/>
      <c r="ATX24" s="41"/>
      <c r="ATY24" s="41"/>
      <c r="ATZ24" s="41"/>
      <c r="AUA24" s="41"/>
      <c r="AUB24" s="41"/>
    </row>
    <row r="25" spans="1:1224" s="25" customFormat="1" x14ac:dyDescent="0.25">
      <c r="A25" s="4">
        <v>506</v>
      </c>
      <c r="B25" s="54">
        <v>45000</v>
      </c>
      <c r="C25" s="55">
        <f t="shared" si="8"/>
        <v>3.5460992907801421E-2</v>
      </c>
      <c r="D25" s="56">
        <f t="shared" si="9"/>
        <v>5319.1489361702133</v>
      </c>
      <c r="E25" s="57">
        <f t="shared" si="10"/>
        <v>12901.595744680852</v>
      </c>
      <c r="F25" s="9">
        <v>0.5</v>
      </c>
      <c r="G25" s="58">
        <f t="shared" si="11"/>
        <v>30976.666666666668</v>
      </c>
      <c r="H25" s="12">
        <f t="shared" si="12"/>
        <v>49197.411347517729</v>
      </c>
      <c r="I25" s="27"/>
      <c r="J25" s="27"/>
      <c r="K25" s="59">
        <f t="shared" si="13"/>
        <v>-49197.411347517729</v>
      </c>
      <c r="L25" s="81"/>
      <c r="M25" s="28">
        <v>45000</v>
      </c>
      <c r="N25" s="29">
        <f t="shared" si="7"/>
        <v>-4197.4113475177292</v>
      </c>
      <c r="O25" s="40"/>
      <c r="P25" s="40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  <c r="AMF25" s="41"/>
      <c r="AMG25" s="41"/>
      <c r="AMH25" s="41"/>
      <c r="AMI25" s="41"/>
      <c r="AMJ25" s="41"/>
      <c r="AMK25" s="41"/>
      <c r="AML25" s="41"/>
      <c r="AMM25" s="41"/>
      <c r="AMN25" s="41"/>
      <c r="AMO25" s="41"/>
      <c r="AMP25" s="41"/>
      <c r="AMQ25" s="41"/>
      <c r="AMR25" s="41"/>
      <c r="AMS25" s="41"/>
      <c r="AMT25" s="41"/>
      <c r="AMU25" s="41"/>
      <c r="AMV25" s="41"/>
      <c r="AMW25" s="41"/>
      <c r="AMX25" s="41"/>
      <c r="AMY25" s="41"/>
      <c r="AMZ25" s="41"/>
      <c r="ANA25" s="41"/>
      <c r="ANB25" s="41"/>
      <c r="ANC25" s="41"/>
      <c r="AND25" s="41"/>
      <c r="ANE25" s="41"/>
      <c r="ANF25" s="41"/>
      <c r="ANG25" s="41"/>
      <c r="ANH25" s="41"/>
      <c r="ANI25" s="41"/>
      <c r="ANJ25" s="41"/>
      <c r="ANK25" s="41"/>
      <c r="ANL25" s="41"/>
      <c r="ANM25" s="41"/>
      <c r="ANN25" s="41"/>
      <c r="ANO25" s="41"/>
      <c r="ANP25" s="41"/>
      <c r="ANQ25" s="41"/>
      <c r="ANR25" s="41"/>
      <c r="ANS25" s="41"/>
      <c r="ANT25" s="41"/>
      <c r="ANU25" s="41"/>
      <c r="ANV25" s="41"/>
      <c r="ANW25" s="41"/>
      <c r="ANX25" s="41"/>
      <c r="ANY25" s="41"/>
      <c r="ANZ25" s="41"/>
      <c r="AOA25" s="41"/>
      <c r="AOB25" s="41"/>
      <c r="AOC25" s="41"/>
      <c r="AOD25" s="41"/>
      <c r="AOE25" s="41"/>
      <c r="AOF25" s="41"/>
      <c r="AOG25" s="41"/>
      <c r="AOH25" s="41"/>
      <c r="AOI25" s="41"/>
      <c r="AOJ25" s="41"/>
      <c r="AOK25" s="41"/>
      <c r="AOL25" s="41"/>
      <c r="AOM25" s="41"/>
      <c r="AON25" s="41"/>
      <c r="AOO25" s="41"/>
      <c r="AOP25" s="41"/>
      <c r="AOQ25" s="41"/>
      <c r="AOR25" s="41"/>
      <c r="AOS25" s="41"/>
      <c r="AOT25" s="41"/>
      <c r="AOU25" s="41"/>
      <c r="AOV25" s="41"/>
      <c r="AOW25" s="41"/>
      <c r="AOX25" s="41"/>
      <c r="AOY25" s="41"/>
      <c r="AOZ25" s="41"/>
      <c r="APA25" s="41"/>
      <c r="APB25" s="41"/>
      <c r="APC25" s="41"/>
      <c r="APD25" s="41"/>
      <c r="APE25" s="41"/>
      <c r="APF25" s="41"/>
      <c r="APG25" s="41"/>
      <c r="APH25" s="41"/>
      <c r="API25" s="41"/>
      <c r="APJ25" s="41"/>
      <c r="APK25" s="41"/>
      <c r="APL25" s="41"/>
      <c r="APM25" s="41"/>
      <c r="APN25" s="41"/>
      <c r="APO25" s="41"/>
      <c r="APP25" s="41"/>
      <c r="APQ25" s="41"/>
      <c r="APR25" s="41"/>
      <c r="APS25" s="41"/>
      <c r="APT25" s="41"/>
      <c r="APU25" s="41"/>
      <c r="APV25" s="41"/>
      <c r="APW25" s="41"/>
      <c r="APX25" s="41"/>
      <c r="APY25" s="41"/>
      <c r="APZ25" s="41"/>
      <c r="AQA25" s="41"/>
      <c r="AQB25" s="41"/>
      <c r="AQC25" s="41"/>
      <c r="AQD25" s="41"/>
      <c r="AQE25" s="41"/>
      <c r="AQF25" s="41"/>
      <c r="AQG25" s="41"/>
      <c r="AQH25" s="41"/>
      <c r="AQI25" s="41"/>
      <c r="AQJ25" s="41"/>
      <c r="AQK25" s="41"/>
      <c r="AQL25" s="41"/>
      <c r="AQM25" s="41"/>
      <c r="AQN25" s="41"/>
      <c r="AQO25" s="41"/>
      <c r="AQP25" s="41"/>
      <c r="AQQ25" s="41"/>
      <c r="AQR25" s="41"/>
      <c r="AQS25" s="41"/>
      <c r="AQT25" s="41"/>
      <c r="AQU25" s="41"/>
      <c r="AQV25" s="41"/>
      <c r="AQW25" s="41"/>
      <c r="AQX25" s="41"/>
      <c r="AQY25" s="41"/>
      <c r="AQZ25" s="41"/>
      <c r="ARA25" s="41"/>
      <c r="ARB25" s="41"/>
      <c r="ARC25" s="41"/>
      <c r="ARD25" s="41"/>
      <c r="ARE25" s="41"/>
      <c r="ARF25" s="41"/>
      <c r="ARG25" s="41"/>
      <c r="ARH25" s="41"/>
      <c r="ARI25" s="41"/>
      <c r="ARJ25" s="41"/>
      <c r="ARK25" s="41"/>
      <c r="ARL25" s="41"/>
      <c r="ARM25" s="41"/>
      <c r="ARN25" s="41"/>
      <c r="ARO25" s="41"/>
      <c r="ARP25" s="41"/>
      <c r="ARQ25" s="41"/>
      <c r="ARR25" s="41"/>
      <c r="ARS25" s="41"/>
      <c r="ART25" s="41"/>
      <c r="ARU25" s="41"/>
      <c r="ARV25" s="41"/>
      <c r="ARW25" s="41"/>
      <c r="ARX25" s="41"/>
      <c r="ARY25" s="41"/>
      <c r="ARZ25" s="41"/>
      <c r="ASA25" s="41"/>
      <c r="ASB25" s="41"/>
      <c r="ASC25" s="41"/>
      <c r="ASD25" s="41"/>
      <c r="ASE25" s="41"/>
      <c r="ASF25" s="41"/>
      <c r="ASG25" s="41"/>
      <c r="ASH25" s="41"/>
      <c r="ASI25" s="41"/>
      <c r="ASJ25" s="41"/>
      <c r="ASK25" s="41"/>
      <c r="ASL25" s="41"/>
      <c r="ASM25" s="41"/>
      <c r="ASN25" s="41"/>
      <c r="ASO25" s="41"/>
      <c r="ASP25" s="41"/>
      <c r="ASQ25" s="41"/>
      <c r="ASR25" s="41"/>
      <c r="ASS25" s="41"/>
      <c r="AST25" s="41"/>
      <c r="ASU25" s="41"/>
      <c r="ASV25" s="41"/>
      <c r="ASW25" s="41"/>
      <c r="ASX25" s="41"/>
      <c r="ASY25" s="41"/>
      <c r="ASZ25" s="41"/>
      <c r="ATA25" s="41"/>
      <c r="ATB25" s="41"/>
      <c r="ATC25" s="41"/>
      <c r="ATD25" s="41"/>
      <c r="ATE25" s="41"/>
      <c r="ATF25" s="41"/>
      <c r="ATG25" s="41"/>
      <c r="ATH25" s="41"/>
      <c r="ATI25" s="41"/>
      <c r="ATJ25" s="41"/>
      <c r="ATK25" s="41"/>
      <c r="ATL25" s="41"/>
      <c r="ATM25" s="41"/>
      <c r="ATN25" s="41"/>
      <c r="ATO25" s="41"/>
      <c r="ATP25" s="41"/>
      <c r="ATQ25" s="41"/>
      <c r="ATR25" s="41"/>
      <c r="ATS25" s="41"/>
      <c r="ATT25" s="41"/>
      <c r="ATU25" s="41"/>
      <c r="ATV25" s="41"/>
      <c r="ATW25" s="41"/>
      <c r="ATX25" s="41"/>
      <c r="ATY25" s="41"/>
      <c r="ATZ25" s="41"/>
      <c r="AUA25" s="41"/>
      <c r="AUB25" s="41"/>
    </row>
    <row r="26" spans="1:1224" s="25" customFormat="1" x14ac:dyDescent="0.25">
      <c r="A26" s="4">
        <v>507</v>
      </c>
      <c r="B26" s="54">
        <v>180000</v>
      </c>
      <c r="C26" s="55">
        <f t="shared" si="8"/>
        <v>0.14184397163120568</v>
      </c>
      <c r="D26" s="56">
        <f t="shared" si="9"/>
        <v>21276.595744680853</v>
      </c>
      <c r="E26" s="57">
        <f t="shared" si="10"/>
        <v>51606.382978723406</v>
      </c>
      <c r="F26" s="9">
        <v>0.5</v>
      </c>
      <c r="G26" s="58">
        <f t="shared" si="11"/>
        <v>30976.666666666668</v>
      </c>
      <c r="H26" s="12">
        <f t="shared" si="12"/>
        <v>103859.64539007093</v>
      </c>
      <c r="I26" s="27">
        <v>76682</v>
      </c>
      <c r="J26" s="27">
        <v>19171</v>
      </c>
      <c r="K26" s="59">
        <f t="shared" si="13"/>
        <v>-8006.6453900709312</v>
      </c>
      <c r="L26" s="81"/>
      <c r="M26" s="28">
        <v>180000</v>
      </c>
      <c r="N26" s="29">
        <f t="shared" si="7"/>
        <v>76140.354609929069</v>
      </c>
      <c r="O26" s="40"/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  <c r="AML26" s="41"/>
      <c r="AMM26" s="41"/>
      <c r="AMN26" s="41"/>
      <c r="AMO26" s="41"/>
      <c r="AMP26" s="41"/>
      <c r="AMQ26" s="41"/>
      <c r="AMR26" s="41"/>
      <c r="AMS26" s="41"/>
      <c r="AMT26" s="41"/>
      <c r="AMU26" s="41"/>
      <c r="AMV26" s="41"/>
      <c r="AMW26" s="41"/>
      <c r="AMX26" s="41"/>
      <c r="AMY26" s="41"/>
      <c r="AMZ26" s="41"/>
      <c r="ANA26" s="41"/>
      <c r="ANB26" s="41"/>
      <c r="ANC26" s="41"/>
      <c r="AND26" s="41"/>
      <c r="ANE26" s="41"/>
      <c r="ANF26" s="41"/>
      <c r="ANG26" s="41"/>
      <c r="ANH26" s="41"/>
      <c r="ANI26" s="41"/>
      <c r="ANJ26" s="41"/>
      <c r="ANK26" s="41"/>
      <c r="ANL26" s="41"/>
      <c r="ANM26" s="41"/>
      <c r="ANN26" s="41"/>
      <c r="ANO26" s="41"/>
      <c r="ANP26" s="41"/>
      <c r="ANQ26" s="41"/>
      <c r="ANR26" s="41"/>
      <c r="ANS26" s="41"/>
      <c r="ANT26" s="41"/>
      <c r="ANU26" s="41"/>
      <c r="ANV26" s="41"/>
      <c r="ANW26" s="41"/>
      <c r="ANX26" s="41"/>
      <c r="ANY26" s="41"/>
      <c r="ANZ26" s="41"/>
      <c r="AOA26" s="41"/>
      <c r="AOB26" s="41"/>
      <c r="AOC26" s="41"/>
      <c r="AOD26" s="41"/>
      <c r="AOE26" s="41"/>
      <c r="AOF26" s="41"/>
      <c r="AOG26" s="41"/>
      <c r="AOH26" s="41"/>
      <c r="AOI26" s="41"/>
      <c r="AOJ26" s="41"/>
      <c r="AOK26" s="41"/>
      <c r="AOL26" s="41"/>
      <c r="AOM26" s="41"/>
      <c r="AON26" s="41"/>
      <c r="AOO26" s="41"/>
      <c r="AOP26" s="41"/>
      <c r="AOQ26" s="41"/>
      <c r="AOR26" s="41"/>
      <c r="AOS26" s="41"/>
      <c r="AOT26" s="41"/>
      <c r="AOU26" s="41"/>
      <c r="AOV26" s="41"/>
      <c r="AOW26" s="41"/>
      <c r="AOX26" s="41"/>
      <c r="AOY26" s="41"/>
      <c r="AOZ26" s="41"/>
      <c r="APA26" s="41"/>
      <c r="APB26" s="41"/>
      <c r="APC26" s="41"/>
      <c r="APD26" s="41"/>
      <c r="APE26" s="41"/>
      <c r="APF26" s="41"/>
      <c r="APG26" s="41"/>
      <c r="APH26" s="41"/>
      <c r="API26" s="41"/>
      <c r="APJ26" s="41"/>
      <c r="APK26" s="41"/>
      <c r="APL26" s="41"/>
      <c r="APM26" s="41"/>
      <c r="APN26" s="41"/>
      <c r="APO26" s="41"/>
      <c r="APP26" s="41"/>
      <c r="APQ26" s="41"/>
      <c r="APR26" s="41"/>
      <c r="APS26" s="41"/>
      <c r="APT26" s="41"/>
      <c r="APU26" s="41"/>
      <c r="APV26" s="41"/>
      <c r="APW26" s="41"/>
      <c r="APX26" s="41"/>
      <c r="APY26" s="41"/>
      <c r="APZ26" s="41"/>
      <c r="AQA26" s="41"/>
      <c r="AQB26" s="41"/>
      <c r="AQC26" s="41"/>
      <c r="AQD26" s="41"/>
      <c r="AQE26" s="41"/>
      <c r="AQF26" s="41"/>
      <c r="AQG26" s="41"/>
      <c r="AQH26" s="41"/>
      <c r="AQI26" s="41"/>
      <c r="AQJ26" s="41"/>
      <c r="AQK26" s="41"/>
      <c r="AQL26" s="41"/>
      <c r="AQM26" s="41"/>
      <c r="AQN26" s="41"/>
      <c r="AQO26" s="41"/>
      <c r="AQP26" s="41"/>
      <c r="AQQ26" s="41"/>
      <c r="AQR26" s="41"/>
      <c r="AQS26" s="41"/>
      <c r="AQT26" s="41"/>
      <c r="AQU26" s="41"/>
      <c r="AQV26" s="41"/>
      <c r="AQW26" s="41"/>
      <c r="AQX26" s="41"/>
      <c r="AQY26" s="41"/>
      <c r="AQZ26" s="41"/>
      <c r="ARA26" s="41"/>
      <c r="ARB26" s="41"/>
      <c r="ARC26" s="41"/>
      <c r="ARD26" s="41"/>
      <c r="ARE26" s="41"/>
      <c r="ARF26" s="41"/>
      <c r="ARG26" s="41"/>
      <c r="ARH26" s="41"/>
      <c r="ARI26" s="41"/>
      <c r="ARJ26" s="41"/>
      <c r="ARK26" s="41"/>
      <c r="ARL26" s="41"/>
      <c r="ARM26" s="41"/>
      <c r="ARN26" s="41"/>
      <c r="ARO26" s="41"/>
      <c r="ARP26" s="41"/>
      <c r="ARQ26" s="41"/>
      <c r="ARR26" s="41"/>
      <c r="ARS26" s="41"/>
      <c r="ART26" s="41"/>
      <c r="ARU26" s="41"/>
      <c r="ARV26" s="41"/>
      <c r="ARW26" s="41"/>
      <c r="ARX26" s="41"/>
      <c r="ARY26" s="41"/>
      <c r="ARZ26" s="41"/>
      <c r="ASA26" s="41"/>
      <c r="ASB26" s="41"/>
      <c r="ASC26" s="41"/>
      <c r="ASD26" s="41"/>
      <c r="ASE26" s="41"/>
      <c r="ASF26" s="41"/>
      <c r="ASG26" s="41"/>
      <c r="ASH26" s="41"/>
      <c r="ASI26" s="41"/>
      <c r="ASJ26" s="41"/>
      <c r="ASK26" s="41"/>
      <c r="ASL26" s="41"/>
      <c r="ASM26" s="41"/>
      <c r="ASN26" s="41"/>
      <c r="ASO26" s="41"/>
      <c r="ASP26" s="41"/>
      <c r="ASQ26" s="41"/>
      <c r="ASR26" s="41"/>
      <c r="ASS26" s="41"/>
      <c r="AST26" s="41"/>
      <c r="ASU26" s="41"/>
      <c r="ASV26" s="41"/>
      <c r="ASW26" s="41"/>
      <c r="ASX26" s="41"/>
      <c r="ASY26" s="41"/>
      <c r="ASZ26" s="41"/>
      <c r="ATA26" s="41"/>
      <c r="ATB26" s="41"/>
      <c r="ATC26" s="41"/>
      <c r="ATD26" s="41"/>
      <c r="ATE26" s="41"/>
      <c r="ATF26" s="41"/>
      <c r="ATG26" s="41"/>
      <c r="ATH26" s="41"/>
      <c r="ATI26" s="41"/>
      <c r="ATJ26" s="41"/>
      <c r="ATK26" s="41"/>
      <c r="ATL26" s="41"/>
      <c r="ATM26" s="41"/>
      <c r="ATN26" s="41"/>
      <c r="ATO26" s="41"/>
      <c r="ATP26" s="41"/>
      <c r="ATQ26" s="41"/>
      <c r="ATR26" s="41"/>
      <c r="ATS26" s="41"/>
      <c r="ATT26" s="41"/>
      <c r="ATU26" s="41"/>
      <c r="ATV26" s="41"/>
      <c r="ATW26" s="41"/>
      <c r="ATX26" s="41"/>
      <c r="ATY26" s="41"/>
      <c r="ATZ26" s="41"/>
      <c r="AUA26" s="41"/>
      <c r="AUB26" s="41"/>
    </row>
    <row r="27" spans="1:1224" s="25" customFormat="1" x14ac:dyDescent="0.25">
      <c r="A27" s="4">
        <v>509</v>
      </c>
      <c r="B27" s="54">
        <v>45000</v>
      </c>
      <c r="C27" s="55">
        <f t="shared" si="8"/>
        <v>3.5460992907801421E-2</v>
      </c>
      <c r="D27" s="56">
        <f t="shared" si="9"/>
        <v>5319.1489361702133</v>
      </c>
      <c r="E27" s="57">
        <f t="shared" si="10"/>
        <v>12901.595744680852</v>
      </c>
      <c r="F27" s="9">
        <v>0.5</v>
      </c>
      <c r="G27" s="58">
        <f t="shared" si="11"/>
        <v>30976.666666666668</v>
      </c>
      <c r="H27" s="12">
        <f t="shared" si="12"/>
        <v>49197.411347517729</v>
      </c>
      <c r="I27" s="27"/>
      <c r="J27" s="27"/>
      <c r="K27" s="59">
        <f t="shared" si="13"/>
        <v>-49197.411347517729</v>
      </c>
      <c r="L27" s="81"/>
      <c r="M27" s="28">
        <v>45000</v>
      </c>
      <c r="N27" s="29">
        <f t="shared" si="7"/>
        <v>-4197.4113475177292</v>
      </c>
      <c r="O27" s="40"/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</row>
    <row r="28" spans="1:1224" s="25" customFormat="1" x14ac:dyDescent="0.25">
      <c r="A28" s="4">
        <v>511</v>
      </c>
      <c r="B28" s="54">
        <v>45000</v>
      </c>
      <c r="C28" s="55">
        <f t="shared" si="8"/>
        <v>3.5460992907801421E-2</v>
      </c>
      <c r="D28" s="56">
        <f t="shared" si="9"/>
        <v>5319.1489361702133</v>
      </c>
      <c r="E28" s="57">
        <f t="shared" si="10"/>
        <v>12901.595744680852</v>
      </c>
      <c r="F28" s="9">
        <v>0.5</v>
      </c>
      <c r="G28" s="58">
        <f t="shared" si="11"/>
        <v>30976.666666666668</v>
      </c>
      <c r="H28" s="12">
        <f t="shared" si="12"/>
        <v>49197.411347517729</v>
      </c>
      <c r="I28" s="27"/>
      <c r="J28" s="27"/>
      <c r="K28" s="59">
        <f t="shared" si="13"/>
        <v>-49197.411347517729</v>
      </c>
      <c r="L28" s="81"/>
      <c r="M28" s="28">
        <v>45000</v>
      </c>
      <c r="N28" s="29">
        <f t="shared" si="7"/>
        <v>-4197.4113475177292</v>
      </c>
      <c r="O28" s="40"/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</row>
    <row r="29" spans="1:1224" s="25" customFormat="1" x14ac:dyDescent="0.25">
      <c r="A29" s="4">
        <v>513</v>
      </c>
      <c r="B29" s="54">
        <v>22500</v>
      </c>
      <c r="C29" s="55">
        <f t="shared" si="8"/>
        <v>1.7730496453900711E-2</v>
      </c>
      <c r="D29" s="56">
        <f t="shared" si="9"/>
        <v>2659.5744680851067</v>
      </c>
      <c r="E29" s="57">
        <f t="shared" si="10"/>
        <v>6450.7978723404258</v>
      </c>
      <c r="F29" s="9">
        <v>0.38</v>
      </c>
      <c r="G29" s="58">
        <f t="shared" si="11"/>
        <v>23542.266666666666</v>
      </c>
      <c r="H29" s="12">
        <f t="shared" si="12"/>
        <v>32652.639007092199</v>
      </c>
      <c r="I29" s="27"/>
      <c r="J29" s="27"/>
      <c r="K29" s="59">
        <f t="shared" si="13"/>
        <v>-32652.639007092199</v>
      </c>
      <c r="L29" s="81"/>
      <c r="M29" s="28">
        <v>22500</v>
      </c>
      <c r="N29" s="29">
        <f t="shared" si="7"/>
        <v>-10152.639007092199</v>
      </c>
      <c r="O29" s="40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  <c r="AML29" s="41"/>
      <c r="AMM29" s="41"/>
      <c r="AMN29" s="41"/>
      <c r="AMO29" s="41"/>
      <c r="AMP29" s="41"/>
      <c r="AMQ29" s="41"/>
      <c r="AMR29" s="41"/>
      <c r="AMS29" s="41"/>
      <c r="AMT29" s="41"/>
      <c r="AMU29" s="41"/>
      <c r="AMV29" s="41"/>
      <c r="AMW29" s="41"/>
      <c r="AMX29" s="41"/>
      <c r="AMY29" s="41"/>
      <c r="AMZ29" s="41"/>
      <c r="ANA29" s="41"/>
      <c r="ANB29" s="41"/>
      <c r="ANC29" s="41"/>
      <c r="AND29" s="41"/>
      <c r="ANE29" s="41"/>
      <c r="ANF29" s="41"/>
      <c r="ANG29" s="41"/>
      <c r="ANH29" s="41"/>
      <c r="ANI29" s="41"/>
      <c r="ANJ29" s="41"/>
      <c r="ANK29" s="41"/>
      <c r="ANL29" s="41"/>
      <c r="ANM29" s="41"/>
      <c r="ANN29" s="41"/>
      <c r="ANO29" s="41"/>
      <c r="ANP29" s="41"/>
      <c r="ANQ29" s="41"/>
      <c r="ANR29" s="41"/>
      <c r="ANS29" s="41"/>
      <c r="ANT29" s="41"/>
      <c r="ANU29" s="41"/>
      <c r="ANV29" s="41"/>
      <c r="ANW29" s="41"/>
      <c r="ANX29" s="41"/>
      <c r="ANY29" s="41"/>
      <c r="ANZ29" s="41"/>
      <c r="AOA29" s="41"/>
      <c r="AOB29" s="41"/>
      <c r="AOC29" s="41"/>
      <c r="AOD29" s="41"/>
      <c r="AOE29" s="41"/>
      <c r="AOF29" s="41"/>
      <c r="AOG29" s="41"/>
      <c r="AOH29" s="41"/>
      <c r="AOI29" s="41"/>
      <c r="AOJ29" s="41"/>
      <c r="AOK29" s="41"/>
      <c r="AOL29" s="41"/>
      <c r="AOM29" s="41"/>
      <c r="AON29" s="41"/>
      <c r="AOO29" s="41"/>
      <c r="AOP29" s="41"/>
      <c r="AOQ29" s="41"/>
      <c r="AOR29" s="41"/>
      <c r="AOS29" s="41"/>
      <c r="AOT29" s="41"/>
      <c r="AOU29" s="41"/>
      <c r="AOV29" s="41"/>
      <c r="AOW29" s="41"/>
      <c r="AOX29" s="41"/>
      <c r="AOY29" s="41"/>
      <c r="AOZ29" s="41"/>
      <c r="APA29" s="41"/>
      <c r="APB29" s="41"/>
      <c r="APC29" s="41"/>
      <c r="APD29" s="41"/>
      <c r="APE29" s="41"/>
      <c r="APF29" s="41"/>
      <c r="APG29" s="41"/>
      <c r="APH29" s="41"/>
      <c r="API29" s="41"/>
      <c r="APJ29" s="41"/>
      <c r="APK29" s="41"/>
      <c r="APL29" s="41"/>
      <c r="APM29" s="41"/>
      <c r="APN29" s="41"/>
      <c r="APO29" s="41"/>
      <c r="APP29" s="41"/>
      <c r="APQ29" s="41"/>
      <c r="APR29" s="41"/>
      <c r="APS29" s="41"/>
      <c r="APT29" s="41"/>
      <c r="APU29" s="41"/>
      <c r="APV29" s="41"/>
      <c r="APW29" s="41"/>
      <c r="APX29" s="41"/>
      <c r="APY29" s="41"/>
      <c r="APZ29" s="41"/>
      <c r="AQA29" s="41"/>
      <c r="AQB29" s="41"/>
      <c r="AQC29" s="41"/>
      <c r="AQD29" s="41"/>
      <c r="AQE29" s="41"/>
      <c r="AQF29" s="41"/>
      <c r="AQG29" s="41"/>
      <c r="AQH29" s="41"/>
      <c r="AQI29" s="41"/>
      <c r="AQJ29" s="41"/>
      <c r="AQK29" s="41"/>
      <c r="AQL29" s="41"/>
      <c r="AQM29" s="41"/>
      <c r="AQN29" s="41"/>
      <c r="AQO29" s="41"/>
      <c r="AQP29" s="41"/>
      <c r="AQQ29" s="41"/>
      <c r="AQR29" s="41"/>
      <c r="AQS29" s="41"/>
      <c r="AQT29" s="41"/>
      <c r="AQU29" s="41"/>
      <c r="AQV29" s="41"/>
      <c r="AQW29" s="41"/>
      <c r="AQX29" s="41"/>
      <c r="AQY29" s="41"/>
      <c r="AQZ29" s="41"/>
      <c r="ARA29" s="41"/>
      <c r="ARB29" s="41"/>
      <c r="ARC29" s="41"/>
      <c r="ARD29" s="41"/>
      <c r="ARE29" s="41"/>
      <c r="ARF29" s="41"/>
      <c r="ARG29" s="41"/>
      <c r="ARH29" s="41"/>
      <c r="ARI29" s="41"/>
      <c r="ARJ29" s="41"/>
      <c r="ARK29" s="41"/>
      <c r="ARL29" s="41"/>
      <c r="ARM29" s="41"/>
      <c r="ARN29" s="41"/>
      <c r="ARO29" s="41"/>
      <c r="ARP29" s="41"/>
      <c r="ARQ29" s="41"/>
      <c r="ARR29" s="41"/>
      <c r="ARS29" s="41"/>
      <c r="ART29" s="41"/>
      <c r="ARU29" s="41"/>
      <c r="ARV29" s="41"/>
      <c r="ARW29" s="41"/>
      <c r="ARX29" s="41"/>
      <c r="ARY29" s="41"/>
      <c r="ARZ29" s="41"/>
      <c r="ASA29" s="41"/>
      <c r="ASB29" s="41"/>
      <c r="ASC29" s="41"/>
      <c r="ASD29" s="41"/>
      <c r="ASE29" s="41"/>
      <c r="ASF29" s="41"/>
      <c r="ASG29" s="41"/>
      <c r="ASH29" s="41"/>
      <c r="ASI29" s="41"/>
      <c r="ASJ29" s="41"/>
      <c r="ASK29" s="41"/>
      <c r="ASL29" s="41"/>
      <c r="ASM29" s="41"/>
      <c r="ASN29" s="41"/>
      <c r="ASO29" s="41"/>
      <c r="ASP29" s="41"/>
      <c r="ASQ29" s="41"/>
      <c r="ASR29" s="41"/>
      <c r="ASS29" s="41"/>
      <c r="AST29" s="41"/>
      <c r="ASU29" s="41"/>
      <c r="ASV29" s="41"/>
      <c r="ASW29" s="41"/>
      <c r="ASX29" s="41"/>
      <c r="ASY29" s="41"/>
      <c r="ASZ29" s="41"/>
      <c r="ATA29" s="41"/>
      <c r="ATB29" s="41"/>
      <c r="ATC29" s="41"/>
      <c r="ATD29" s="41"/>
      <c r="ATE29" s="41"/>
      <c r="ATF29" s="41"/>
      <c r="ATG29" s="41"/>
      <c r="ATH29" s="41"/>
      <c r="ATI29" s="41"/>
      <c r="ATJ29" s="41"/>
      <c r="ATK29" s="41"/>
      <c r="ATL29" s="41"/>
      <c r="ATM29" s="41"/>
      <c r="ATN29" s="41"/>
      <c r="ATO29" s="41"/>
      <c r="ATP29" s="41"/>
      <c r="ATQ29" s="41"/>
      <c r="ATR29" s="41"/>
      <c r="ATS29" s="41"/>
      <c r="ATT29" s="41"/>
      <c r="ATU29" s="41"/>
      <c r="ATV29" s="41"/>
      <c r="ATW29" s="41"/>
      <c r="ATX29" s="41"/>
      <c r="ATY29" s="41"/>
      <c r="ATZ29" s="41"/>
      <c r="AUA29" s="41"/>
      <c r="AUB29" s="41"/>
    </row>
    <row r="30" spans="1:1224" s="25" customFormat="1" x14ac:dyDescent="0.25">
      <c r="A30" s="4">
        <v>516</v>
      </c>
      <c r="B30" s="54">
        <v>22500</v>
      </c>
      <c r="C30" s="55">
        <f t="shared" si="8"/>
        <v>1.7730496453900711E-2</v>
      </c>
      <c r="D30" s="56">
        <f t="shared" si="9"/>
        <v>2659.5744680851067</v>
      </c>
      <c r="E30" s="57">
        <f t="shared" si="10"/>
        <v>6450.7978723404258</v>
      </c>
      <c r="F30" s="9">
        <v>0.38</v>
      </c>
      <c r="G30" s="58">
        <f t="shared" si="11"/>
        <v>23542.266666666666</v>
      </c>
      <c r="H30" s="12">
        <f t="shared" si="12"/>
        <v>32652.639007092199</v>
      </c>
      <c r="I30" s="27"/>
      <c r="J30" s="27"/>
      <c r="K30" s="59">
        <f t="shared" si="13"/>
        <v>-32652.639007092199</v>
      </c>
      <c r="L30" s="81"/>
      <c r="M30" s="28">
        <v>22500</v>
      </c>
      <c r="N30" s="29">
        <f t="shared" si="7"/>
        <v>-10152.639007092199</v>
      </c>
      <c r="O30" s="40"/>
      <c r="P30" s="40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  <c r="AMK30" s="41"/>
      <c r="AML30" s="41"/>
      <c r="AMM30" s="41"/>
      <c r="AMN30" s="41"/>
      <c r="AMO30" s="41"/>
      <c r="AMP30" s="41"/>
      <c r="AMQ30" s="41"/>
      <c r="AMR30" s="41"/>
      <c r="AMS30" s="41"/>
      <c r="AMT30" s="41"/>
      <c r="AMU30" s="41"/>
      <c r="AMV30" s="41"/>
      <c r="AMW30" s="41"/>
      <c r="AMX30" s="41"/>
      <c r="AMY30" s="41"/>
      <c r="AMZ30" s="41"/>
      <c r="ANA30" s="41"/>
      <c r="ANB30" s="41"/>
      <c r="ANC30" s="41"/>
      <c r="AND30" s="41"/>
      <c r="ANE30" s="41"/>
      <c r="ANF30" s="41"/>
      <c r="ANG30" s="41"/>
      <c r="ANH30" s="41"/>
      <c r="ANI30" s="41"/>
      <c r="ANJ30" s="41"/>
      <c r="ANK30" s="41"/>
      <c r="ANL30" s="41"/>
      <c r="ANM30" s="41"/>
      <c r="ANN30" s="41"/>
      <c r="ANO30" s="41"/>
      <c r="ANP30" s="41"/>
      <c r="ANQ30" s="41"/>
      <c r="ANR30" s="41"/>
      <c r="ANS30" s="41"/>
      <c r="ANT30" s="41"/>
      <c r="ANU30" s="41"/>
      <c r="ANV30" s="41"/>
      <c r="ANW30" s="41"/>
      <c r="ANX30" s="41"/>
      <c r="ANY30" s="41"/>
      <c r="ANZ30" s="41"/>
      <c r="AOA30" s="41"/>
      <c r="AOB30" s="41"/>
      <c r="AOC30" s="41"/>
      <c r="AOD30" s="41"/>
      <c r="AOE30" s="41"/>
      <c r="AOF30" s="41"/>
      <c r="AOG30" s="41"/>
      <c r="AOH30" s="41"/>
      <c r="AOI30" s="41"/>
      <c r="AOJ30" s="41"/>
      <c r="AOK30" s="41"/>
      <c r="AOL30" s="41"/>
      <c r="AOM30" s="41"/>
      <c r="AON30" s="41"/>
      <c r="AOO30" s="41"/>
      <c r="AOP30" s="41"/>
      <c r="AOQ30" s="41"/>
      <c r="AOR30" s="41"/>
      <c r="AOS30" s="41"/>
      <c r="AOT30" s="41"/>
      <c r="AOU30" s="41"/>
      <c r="AOV30" s="41"/>
      <c r="AOW30" s="41"/>
      <c r="AOX30" s="41"/>
      <c r="AOY30" s="41"/>
      <c r="AOZ30" s="41"/>
      <c r="APA30" s="41"/>
      <c r="APB30" s="41"/>
      <c r="APC30" s="41"/>
      <c r="APD30" s="41"/>
      <c r="APE30" s="41"/>
      <c r="APF30" s="41"/>
      <c r="APG30" s="41"/>
      <c r="APH30" s="41"/>
      <c r="API30" s="41"/>
      <c r="APJ30" s="41"/>
      <c r="APK30" s="41"/>
      <c r="APL30" s="41"/>
      <c r="APM30" s="41"/>
      <c r="APN30" s="41"/>
      <c r="APO30" s="41"/>
      <c r="APP30" s="41"/>
      <c r="APQ30" s="41"/>
      <c r="APR30" s="41"/>
      <c r="APS30" s="41"/>
      <c r="APT30" s="41"/>
      <c r="APU30" s="41"/>
      <c r="APV30" s="41"/>
      <c r="APW30" s="41"/>
      <c r="APX30" s="41"/>
      <c r="APY30" s="41"/>
      <c r="APZ30" s="41"/>
      <c r="AQA30" s="41"/>
      <c r="AQB30" s="41"/>
      <c r="AQC30" s="41"/>
      <c r="AQD30" s="41"/>
      <c r="AQE30" s="41"/>
      <c r="AQF30" s="41"/>
      <c r="AQG30" s="41"/>
      <c r="AQH30" s="41"/>
      <c r="AQI30" s="41"/>
      <c r="AQJ30" s="41"/>
      <c r="AQK30" s="41"/>
      <c r="AQL30" s="41"/>
      <c r="AQM30" s="41"/>
      <c r="AQN30" s="41"/>
      <c r="AQO30" s="41"/>
      <c r="AQP30" s="41"/>
      <c r="AQQ30" s="41"/>
      <c r="AQR30" s="41"/>
      <c r="AQS30" s="41"/>
      <c r="AQT30" s="41"/>
      <c r="AQU30" s="41"/>
      <c r="AQV30" s="41"/>
      <c r="AQW30" s="41"/>
      <c r="AQX30" s="41"/>
      <c r="AQY30" s="41"/>
      <c r="AQZ30" s="41"/>
      <c r="ARA30" s="41"/>
      <c r="ARB30" s="41"/>
      <c r="ARC30" s="41"/>
      <c r="ARD30" s="41"/>
      <c r="ARE30" s="41"/>
      <c r="ARF30" s="41"/>
      <c r="ARG30" s="41"/>
      <c r="ARH30" s="41"/>
      <c r="ARI30" s="41"/>
      <c r="ARJ30" s="41"/>
      <c r="ARK30" s="41"/>
      <c r="ARL30" s="41"/>
      <c r="ARM30" s="41"/>
      <c r="ARN30" s="41"/>
      <c r="ARO30" s="41"/>
      <c r="ARP30" s="41"/>
      <c r="ARQ30" s="41"/>
      <c r="ARR30" s="41"/>
      <c r="ARS30" s="41"/>
      <c r="ART30" s="41"/>
      <c r="ARU30" s="41"/>
      <c r="ARV30" s="41"/>
      <c r="ARW30" s="41"/>
      <c r="ARX30" s="41"/>
      <c r="ARY30" s="41"/>
      <c r="ARZ30" s="41"/>
      <c r="ASA30" s="41"/>
      <c r="ASB30" s="41"/>
      <c r="ASC30" s="41"/>
      <c r="ASD30" s="41"/>
      <c r="ASE30" s="41"/>
      <c r="ASF30" s="41"/>
      <c r="ASG30" s="41"/>
      <c r="ASH30" s="41"/>
      <c r="ASI30" s="41"/>
      <c r="ASJ30" s="41"/>
      <c r="ASK30" s="41"/>
      <c r="ASL30" s="41"/>
      <c r="ASM30" s="41"/>
      <c r="ASN30" s="41"/>
      <c r="ASO30" s="41"/>
      <c r="ASP30" s="41"/>
      <c r="ASQ30" s="41"/>
      <c r="ASR30" s="41"/>
      <c r="ASS30" s="41"/>
      <c r="AST30" s="41"/>
      <c r="ASU30" s="41"/>
      <c r="ASV30" s="41"/>
      <c r="ASW30" s="41"/>
      <c r="ASX30" s="41"/>
      <c r="ASY30" s="41"/>
      <c r="ASZ30" s="41"/>
      <c r="ATA30" s="41"/>
      <c r="ATB30" s="41"/>
      <c r="ATC30" s="41"/>
      <c r="ATD30" s="41"/>
      <c r="ATE30" s="41"/>
      <c r="ATF30" s="41"/>
      <c r="ATG30" s="41"/>
      <c r="ATH30" s="41"/>
      <c r="ATI30" s="41"/>
      <c r="ATJ30" s="41"/>
      <c r="ATK30" s="41"/>
      <c r="ATL30" s="41"/>
      <c r="ATM30" s="41"/>
      <c r="ATN30" s="41"/>
      <c r="ATO30" s="41"/>
      <c r="ATP30" s="41"/>
      <c r="ATQ30" s="41"/>
      <c r="ATR30" s="41"/>
      <c r="ATS30" s="41"/>
      <c r="ATT30" s="41"/>
      <c r="ATU30" s="41"/>
      <c r="ATV30" s="41"/>
      <c r="ATW30" s="41"/>
      <c r="ATX30" s="41"/>
      <c r="ATY30" s="41"/>
      <c r="ATZ30" s="41"/>
      <c r="AUA30" s="41"/>
      <c r="AUB30" s="41"/>
    </row>
    <row r="31" spans="1:1224" s="25" customFormat="1" x14ac:dyDescent="0.25">
      <c r="A31" s="14" t="s">
        <v>12</v>
      </c>
      <c r="B31" s="32">
        <f>SUM(B19:B30)</f>
        <v>1269000</v>
      </c>
      <c r="C31" s="6">
        <f t="shared" si="8"/>
        <v>1</v>
      </c>
      <c r="D31" s="17">
        <f>SUM(D19:D30)</f>
        <v>150000</v>
      </c>
      <c r="E31" s="18">
        <f>SUM(E19:E30)</f>
        <v>363824.99999999994</v>
      </c>
      <c r="F31" s="15">
        <f>SUM(F19:F30)</f>
        <v>7.52</v>
      </c>
      <c r="G31" s="19">
        <f>SUM(G19:G30)</f>
        <v>465889.06666666677</v>
      </c>
      <c r="H31" s="20">
        <f t="shared" si="12"/>
        <v>979714.06666666665</v>
      </c>
      <c r="I31" s="30">
        <f>SUM(I19:I30)</f>
        <v>959272</v>
      </c>
      <c r="J31" s="30">
        <f>SUM(J19:J30)</f>
        <v>171994</v>
      </c>
      <c r="K31" s="31">
        <f>SUM(K19:K30)</f>
        <v>151551.93333333335</v>
      </c>
      <c r="L31" s="81"/>
      <c r="M31" s="32">
        <f>SUM(M19:M30)</f>
        <v>1269000</v>
      </c>
      <c r="N31" s="32">
        <f t="shared" si="7"/>
        <v>289285.93333333335</v>
      </c>
      <c r="O31" s="40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41"/>
      <c r="AML31" s="41"/>
      <c r="AMM31" s="41"/>
      <c r="AMN31" s="41"/>
      <c r="AMO31" s="41"/>
      <c r="AMP31" s="41"/>
      <c r="AMQ31" s="41"/>
      <c r="AMR31" s="41"/>
      <c r="AMS31" s="41"/>
      <c r="AMT31" s="41"/>
      <c r="AMU31" s="41"/>
      <c r="AMV31" s="41"/>
      <c r="AMW31" s="41"/>
      <c r="AMX31" s="41"/>
      <c r="AMY31" s="41"/>
      <c r="AMZ31" s="41"/>
      <c r="ANA31" s="41"/>
      <c r="ANB31" s="41"/>
      <c r="ANC31" s="41"/>
      <c r="AND31" s="41"/>
      <c r="ANE31" s="41"/>
      <c r="ANF31" s="41"/>
      <c r="ANG31" s="41"/>
      <c r="ANH31" s="41"/>
      <c r="ANI31" s="41"/>
      <c r="ANJ31" s="41"/>
      <c r="ANK31" s="41"/>
      <c r="ANL31" s="41"/>
      <c r="ANM31" s="41"/>
      <c r="ANN31" s="41"/>
      <c r="ANO31" s="41"/>
      <c r="ANP31" s="41"/>
      <c r="ANQ31" s="41"/>
      <c r="ANR31" s="41"/>
      <c r="ANS31" s="41"/>
      <c r="ANT31" s="41"/>
      <c r="ANU31" s="41"/>
      <c r="ANV31" s="41"/>
      <c r="ANW31" s="41"/>
      <c r="ANX31" s="41"/>
      <c r="ANY31" s="41"/>
      <c r="ANZ31" s="41"/>
      <c r="AOA31" s="41"/>
      <c r="AOB31" s="41"/>
      <c r="AOC31" s="41"/>
      <c r="AOD31" s="41"/>
      <c r="AOE31" s="41"/>
      <c r="AOF31" s="41"/>
      <c r="AOG31" s="41"/>
      <c r="AOH31" s="41"/>
      <c r="AOI31" s="41"/>
      <c r="AOJ31" s="41"/>
      <c r="AOK31" s="41"/>
      <c r="AOL31" s="41"/>
      <c r="AOM31" s="41"/>
      <c r="AON31" s="41"/>
      <c r="AOO31" s="41"/>
      <c r="AOP31" s="41"/>
      <c r="AOQ31" s="41"/>
      <c r="AOR31" s="41"/>
      <c r="AOS31" s="41"/>
      <c r="AOT31" s="41"/>
      <c r="AOU31" s="41"/>
      <c r="AOV31" s="41"/>
      <c r="AOW31" s="41"/>
      <c r="AOX31" s="41"/>
      <c r="AOY31" s="41"/>
      <c r="AOZ31" s="41"/>
      <c r="APA31" s="41"/>
      <c r="APB31" s="41"/>
      <c r="APC31" s="41"/>
      <c r="APD31" s="41"/>
      <c r="APE31" s="41"/>
      <c r="APF31" s="41"/>
      <c r="APG31" s="41"/>
      <c r="APH31" s="41"/>
      <c r="API31" s="41"/>
      <c r="APJ31" s="41"/>
      <c r="APK31" s="41"/>
      <c r="APL31" s="41"/>
      <c r="APM31" s="41"/>
      <c r="APN31" s="41"/>
      <c r="APO31" s="41"/>
      <c r="APP31" s="41"/>
      <c r="APQ31" s="41"/>
      <c r="APR31" s="41"/>
      <c r="APS31" s="41"/>
      <c r="APT31" s="41"/>
      <c r="APU31" s="41"/>
      <c r="APV31" s="41"/>
      <c r="APW31" s="41"/>
      <c r="APX31" s="41"/>
      <c r="APY31" s="41"/>
      <c r="APZ31" s="41"/>
      <c r="AQA31" s="41"/>
      <c r="AQB31" s="41"/>
      <c r="AQC31" s="41"/>
      <c r="AQD31" s="41"/>
      <c r="AQE31" s="41"/>
      <c r="AQF31" s="41"/>
      <c r="AQG31" s="41"/>
      <c r="AQH31" s="41"/>
      <c r="AQI31" s="41"/>
      <c r="AQJ31" s="41"/>
      <c r="AQK31" s="41"/>
      <c r="AQL31" s="41"/>
      <c r="AQM31" s="41"/>
      <c r="AQN31" s="41"/>
      <c r="AQO31" s="41"/>
      <c r="AQP31" s="41"/>
      <c r="AQQ31" s="41"/>
      <c r="AQR31" s="41"/>
      <c r="AQS31" s="41"/>
      <c r="AQT31" s="41"/>
      <c r="AQU31" s="41"/>
      <c r="AQV31" s="41"/>
      <c r="AQW31" s="41"/>
      <c r="AQX31" s="41"/>
      <c r="AQY31" s="41"/>
      <c r="AQZ31" s="41"/>
      <c r="ARA31" s="41"/>
      <c r="ARB31" s="41"/>
      <c r="ARC31" s="41"/>
      <c r="ARD31" s="41"/>
      <c r="ARE31" s="41"/>
      <c r="ARF31" s="41"/>
      <c r="ARG31" s="41"/>
      <c r="ARH31" s="41"/>
      <c r="ARI31" s="41"/>
      <c r="ARJ31" s="41"/>
      <c r="ARK31" s="41"/>
      <c r="ARL31" s="41"/>
      <c r="ARM31" s="41"/>
      <c r="ARN31" s="41"/>
      <c r="ARO31" s="41"/>
      <c r="ARP31" s="41"/>
      <c r="ARQ31" s="41"/>
      <c r="ARR31" s="41"/>
      <c r="ARS31" s="41"/>
      <c r="ART31" s="41"/>
      <c r="ARU31" s="41"/>
      <c r="ARV31" s="41"/>
      <c r="ARW31" s="41"/>
      <c r="ARX31" s="41"/>
      <c r="ARY31" s="41"/>
      <c r="ARZ31" s="41"/>
      <c r="ASA31" s="41"/>
      <c r="ASB31" s="41"/>
      <c r="ASC31" s="41"/>
      <c r="ASD31" s="41"/>
      <c r="ASE31" s="41"/>
      <c r="ASF31" s="41"/>
      <c r="ASG31" s="41"/>
      <c r="ASH31" s="41"/>
      <c r="ASI31" s="41"/>
      <c r="ASJ31" s="41"/>
      <c r="ASK31" s="41"/>
      <c r="ASL31" s="41"/>
      <c r="ASM31" s="41"/>
      <c r="ASN31" s="41"/>
      <c r="ASO31" s="41"/>
      <c r="ASP31" s="41"/>
      <c r="ASQ31" s="41"/>
      <c r="ASR31" s="41"/>
      <c r="ASS31" s="41"/>
      <c r="AST31" s="41"/>
      <c r="ASU31" s="41"/>
      <c r="ASV31" s="41"/>
      <c r="ASW31" s="41"/>
      <c r="ASX31" s="41"/>
      <c r="ASY31" s="41"/>
      <c r="ASZ31" s="41"/>
      <c r="ATA31" s="41"/>
      <c r="ATB31" s="41"/>
      <c r="ATC31" s="41"/>
      <c r="ATD31" s="41"/>
      <c r="ATE31" s="41"/>
      <c r="ATF31" s="41"/>
      <c r="ATG31" s="41"/>
      <c r="ATH31" s="41"/>
      <c r="ATI31" s="41"/>
      <c r="ATJ31" s="41"/>
      <c r="ATK31" s="41"/>
      <c r="ATL31" s="41"/>
      <c r="ATM31" s="41"/>
      <c r="ATN31" s="41"/>
      <c r="ATO31" s="41"/>
      <c r="ATP31" s="41"/>
      <c r="ATQ31" s="41"/>
      <c r="ATR31" s="41"/>
      <c r="ATS31" s="41"/>
      <c r="ATT31" s="41"/>
      <c r="ATU31" s="41"/>
      <c r="ATV31" s="41"/>
      <c r="ATW31" s="41"/>
      <c r="ATX31" s="41"/>
      <c r="ATY31" s="41"/>
      <c r="ATZ31" s="41"/>
      <c r="AUA31" s="41"/>
      <c r="AUB31" s="41"/>
    </row>
    <row r="32" spans="1:1224" s="41" customFormat="1" x14ac:dyDescent="0.25">
      <c r="A32" s="42"/>
      <c r="B32" s="43"/>
      <c r="C32" s="44"/>
      <c r="D32" s="45"/>
      <c r="E32" s="46"/>
      <c r="F32" s="43"/>
      <c r="G32" s="47"/>
      <c r="H32" s="48"/>
      <c r="I32" s="49"/>
      <c r="J32" s="49"/>
      <c r="K32" s="50"/>
      <c r="L32" s="51"/>
      <c r="M32" s="52"/>
      <c r="N32" s="52"/>
      <c r="O32" s="40"/>
      <c r="P32" s="40"/>
    </row>
    <row r="33" spans="1:14" x14ac:dyDescent="0.25">
      <c r="A33" t="s">
        <v>27</v>
      </c>
    </row>
    <row r="34" spans="1:14" x14ac:dyDescent="0.25">
      <c r="A34" s="25" t="s">
        <v>1</v>
      </c>
      <c r="B34" s="22">
        <v>363825</v>
      </c>
    </row>
    <row r="35" spans="1:14" x14ac:dyDescent="0.25">
      <c r="A35" s="25" t="s">
        <v>3</v>
      </c>
      <c r="B35" s="23">
        <v>150000</v>
      </c>
      <c r="C35" s="37" t="s">
        <v>20</v>
      </c>
    </row>
    <row r="36" spans="1:14" x14ac:dyDescent="0.25">
      <c r="A36" s="25" t="s">
        <v>4</v>
      </c>
    </row>
    <row r="37" spans="1:14" x14ac:dyDescent="0.25">
      <c r="A37" t="s">
        <v>5</v>
      </c>
      <c r="B37" s="2">
        <v>456550</v>
      </c>
      <c r="C37" s="37" t="s">
        <v>21</v>
      </c>
    </row>
    <row r="38" spans="1:14" x14ac:dyDescent="0.25">
      <c r="A38" t="s">
        <v>6</v>
      </c>
      <c r="B38">
        <v>8100</v>
      </c>
    </row>
    <row r="39" spans="1:14" x14ac:dyDescent="0.25">
      <c r="A39" s="25" t="s">
        <v>13</v>
      </c>
      <c r="B39" s="33">
        <f>SUM(B37:B38)</f>
        <v>464650</v>
      </c>
      <c r="C39" s="24">
        <f>B39/7.5</f>
        <v>61953.333333333336</v>
      </c>
      <c r="D39" s="34" t="s">
        <v>16</v>
      </c>
    </row>
    <row r="40" spans="1:14" x14ac:dyDescent="0.25">
      <c r="A40" t="s">
        <v>7</v>
      </c>
      <c r="B40" t="s">
        <v>17</v>
      </c>
    </row>
    <row r="41" spans="1:14" x14ac:dyDescent="0.25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60" x14ac:dyDescent="0.25">
      <c r="A42" s="15" t="s">
        <v>0</v>
      </c>
      <c r="B42" s="64" t="s">
        <v>86</v>
      </c>
      <c r="C42" s="14" t="s">
        <v>2</v>
      </c>
      <c r="D42" s="14" t="s">
        <v>3</v>
      </c>
      <c r="E42" s="14" t="s">
        <v>1</v>
      </c>
      <c r="F42" s="64" t="s">
        <v>22</v>
      </c>
      <c r="G42" s="14" t="s">
        <v>8</v>
      </c>
      <c r="H42" s="64" t="s">
        <v>18</v>
      </c>
      <c r="I42" s="65" t="s">
        <v>9</v>
      </c>
      <c r="J42" s="65" t="s">
        <v>11</v>
      </c>
      <c r="K42" s="14" t="s">
        <v>10</v>
      </c>
      <c r="L42" s="81" t="s">
        <v>19</v>
      </c>
      <c r="M42" s="15" t="s">
        <v>28</v>
      </c>
      <c r="N42" s="15" t="s">
        <v>15</v>
      </c>
    </row>
    <row r="43" spans="1:14" x14ac:dyDescent="0.25">
      <c r="A43" s="4">
        <v>500</v>
      </c>
      <c r="B43" s="80">
        <v>208988</v>
      </c>
      <c r="C43" s="6">
        <f>B43/$B$55</f>
        <v>5.1017005505758904E-2</v>
      </c>
      <c r="D43" s="60">
        <f>C43*$B$35</f>
        <v>7652.5508258638356</v>
      </c>
      <c r="E43" s="61">
        <f>C43*$B$34</f>
        <v>18561.262028132733</v>
      </c>
      <c r="F43" s="9">
        <v>0.75</v>
      </c>
      <c r="G43" s="62">
        <f>F43*$C$39</f>
        <v>46465</v>
      </c>
      <c r="H43" s="12">
        <f>D43+E43+G43</f>
        <v>72678.812853996569</v>
      </c>
      <c r="I43" s="27">
        <f>25476+101842</f>
        <v>127318</v>
      </c>
      <c r="J43" s="27"/>
      <c r="K43" s="63">
        <f>I43+J43-H43</f>
        <v>54639.187146003431</v>
      </c>
      <c r="L43" s="81"/>
      <c r="M43" s="28">
        <v>117000</v>
      </c>
      <c r="N43" s="29">
        <f>M43-H43</f>
        <v>44321.187146003431</v>
      </c>
    </row>
    <row r="44" spans="1:14" x14ac:dyDescent="0.25">
      <c r="A44" s="4">
        <v>501</v>
      </c>
      <c r="B44" s="80">
        <v>144492</v>
      </c>
      <c r="C44" s="6">
        <f t="shared" ref="C44:C54" si="14">B44/$B$55</f>
        <v>3.5272595362117042E-2</v>
      </c>
      <c r="D44" s="60">
        <f t="shared" ref="D44:D54" si="15">C44*$B$35</f>
        <v>5290.8893043175558</v>
      </c>
      <c r="E44" s="61">
        <f t="shared" ref="E44:E54" si="16">C44*$B$34</f>
        <v>12833.052007622233</v>
      </c>
      <c r="F44" s="9">
        <v>0.38</v>
      </c>
      <c r="G44" s="62">
        <f t="shared" ref="G44:G55" si="17">F44*$C$39</f>
        <v>23542.266666666666</v>
      </c>
      <c r="H44" s="12">
        <f t="shared" ref="H44:H55" si="18">D44+E44+G44</f>
        <v>41666.207978606457</v>
      </c>
      <c r="I44" s="27">
        <v>67500</v>
      </c>
      <c r="J44" s="27"/>
      <c r="K44" s="63">
        <f t="shared" ref="K44:K55" si="19">I44+J44-H44</f>
        <v>25833.792021393543</v>
      </c>
      <c r="L44" s="81"/>
      <c r="M44" s="28">
        <v>67500</v>
      </c>
      <c r="N44" s="29">
        <f t="shared" ref="N44:N54" si="20">M44-H44</f>
        <v>25833.792021393543</v>
      </c>
    </row>
    <row r="45" spans="1:14" x14ac:dyDescent="0.25">
      <c r="A45" s="4">
        <v>502</v>
      </c>
      <c r="B45" s="80">
        <v>141325</v>
      </c>
      <c r="C45" s="6">
        <f t="shared" si="14"/>
        <v>3.449948467424626E-2</v>
      </c>
      <c r="D45" s="60">
        <f t="shared" si="15"/>
        <v>5174.9227011369394</v>
      </c>
      <c r="E45" s="61">
        <f t="shared" si="16"/>
        <v>12551.775011607646</v>
      </c>
      <c r="F45" s="9">
        <v>0.38</v>
      </c>
      <c r="G45" s="62">
        <f t="shared" si="17"/>
        <v>23542.266666666666</v>
      </c>
      <c r="H45" s="12">
        <f t="shared" si="18"/>
        <v>41268.964379411249</v>
      </c>
      <c r="I45" s="27">
        <v>55752</v>
      </c>
      <c r="J45" s="27">
        <v>7248</v>
      </c>
      <c r="K45" s="63">
        <f t="shared" si="19"/>
        <v>21731.035620588751</v>
      </c>
      <c r="L45" s="81"/>
      <c r="M45" s="28">
        <v>67500</v>
      </c>
      <c r="N45" s="29">
        <f t="shared" si="20"/>
        <v>26231.035620588751</v>
      </c>
    </row>
    <row r="46" spans="1:14" x14ac:dyDescent="0.25">
      <c r="A46" s="4">
        <v>503</v>
      </c>
      <c r="B46" s="80">
        <v>1884947</v>
      </c>
      <c r="C46" s="6">
        <f t="shared" si="14"/>
        <v>0.46014293393431072</v>
      </c>
      <c r="D46" s="60">
        <f t="shared" si="15"/>
        <v>69021.440090146614</v>
      </c>
      <c r="E46" s="61">
        <f t="shared" si="16"/>
        <v>167411.50293865061</v>
      </c>
      <c r="F46" s="9">
        <v>2</v>
      </c>
      <c r="G46" s="62">
        <f t="shared" si="17"/>
        <v>123906.66666666667</v>
      </c>
      <c r="H46" s="12">
        <f t="shared" si="18"/>
        <v>360339.60969546391</v>
      </c>
      <c r="I46" s="27">
        <v>519299</v>
      </c>
      <c r="J46" s="27">
        <v>129825</v>
      </c>
      <c r="K46" s="63">
        <f t="shared" si="19"/>
        <v>288784.39030453609</v>
      </c>
      <c r="L46" s="81"/>
      <c r="M46" s="28">
        <v>288000</v>
      </c>
      <c r="N46" s="29">
        <f t="shared" si="20"/>
        <v>-72339.609695463907</v>
      </c>
    </row>
    <row r="47" spans="1:14" x14ac:dyDescent="0.25">
      <c r="A47" s="4">
        <v>504</v>
      </c>
      <c r="B47" s="80">
        <v>251987</v>
      </c>
      <c r="C47" s="6">
        <f t="shared" si="14"/>
        <v>6.151368579238841E-2</v>
      </c>
      <c r="D47" s="60">
        <f t="shared" si="15"/>
        <v>9227.0528688582617</v>
      </c>
      <c r="E47" s="61">
        <f t="shared" si="16"/>
        <v>22380.216733415713</v>
      </c>
      <c r="F47" s="9">
        <v>0.75</v>
      </c>
      <c r="G47" s="62">
        <f t="shared" si="17"/>
        <v>46465</v>
      </c>
      <c r="H47" s="12">
        <f t="shared" si="18"/>
        <v>78072.269602273969</v>
      </c>
      <c r="I47" s="27">
        <v>49721</v>
      </c>
      <c r="J47" s="27"/>
      <c r="K47" s="63">
        <f t="shared" si="19"/>
        <v>-28351.269602273969</v>
      </c>
      <c r="L47" s="81"/>
      <c r="M47" s="28">
        <v>117000</v>
      </c>
      <c r="N47" s="29">
        <f t="shared" si="20"/>
        <v>38927.730397726031</v>
      </c>
    </row>
    <row r="48" spans="1:14" x14ac:dyDescent="0.25">
      <c r="A48" s="4">
        <v>505</v>
      </c>
      <c r="B48" s="80">
        <v>331795</v>
      </c>
      <c r="C48" s="6">
        <f t="shared" si="14"/>
        <v>8.0995977480923673E-2</v>
      </c>
      <c r="D48" s="60">
        <f t="shared" si="15"/>
        <v>12149.396622138551</v>
      </c>
      <c r="E48" s="61">
        <f t="shared" si="16"/>
        <v>29468.361506997055</v>
      </c>
      <c r="F48" s="9">
        <v>0.5</v>
      </c>
      <c r="G48" s="62">
        <f t="shared" si="17"/>
        <v>30976.666666666668</v>
      </c>
      <c r="H48" s="12">
        <f t="shared" si="18"/>
        <v>72594.424795802275</v>
      </c>
      <c r="I48" s="27">
        <v>63000</v>
      </c>
      <c r="J48" s="27">
        <v>15750</v>
      </c>
      <c r="K48" s="63">
        <f t="shared" si="19"/>
        <v>6155.5752041977248</v>
      </c>
      <c r="L48" s="81"/>
      <c r="M48" s="28">
        <v>252000</v>
      </c>
      <c r="N48" s="29">
        <f t="shared" si="20"/>
        <v>179405.57520419772</v>
      </c>
    </row>
    <row r="49" spans="1:14" x14ac:dyDescent="0.25">
      <c r="A49" s="4">
        <v>506</v>
      </c>
      <c r="B49" s="80">
        <v>171132</v>
      </c>
      <c r="C49" s="6">
        <f t="shared" si="14"/>
        <v>4.1775806200411186E-2</v>
      </c>
      <c r="D49" s="60">
        <f t="shared" si="15"/>
        <v>6266.3709300616783</v>
      </c>
      <c r="E49" s="61">
        <f t="shared" si="16"/>
        <v>15199.082690864599</v>
      </c>
      <c r="F49" s="9">
        <v>0.5</v>
      </c>
      <c r="G49" s="62">
        <f t="shared" si="17"/>
        <v>30976.666666666668</v>
      </c>
      <c r="H49" s="12">
        <f t="shared" si="18"/>
        <v>52442.120287592945</v>
      </c>
      <c r="I49" s="27"/>
      <c r="J49" s="27"/>
      <c r="K49" s="63">
        <f t="shared" si="19"/>
        <v>-52442.120287592945</v>
      </c>
      <c r="L49" s="81"/>
      <c r="M49" s="28">
        <v>45000</v>
      </c>
      <c r="N49" s="29">
        <f t="shared" si="20"/>
        <v>-7442.1202875929448</v>
      </c>
    </row>
    <row r="50" spans="1:14" x14ac:dyDescent="0.25">
      <c r="A50" s="4">
        <v>507</v>
      </c>
      <c r="B50" s="80">
        <v>407452</v>
      </c>
      <c r="C50" s="6">
        <f t="shared" si="14"/>
        <v>9.9464949792966481E-2</v>
      </c>
      <c r="D50" s="60">
        <f t="shared" si="15"/>
        <v>14919.742468944973</v>
      </c>
      <c r="E50" s="61">
        <f t="shared" si="16"/>
        <v>36187.835358426033</v>
      </c>
      <c r="F50" s="9">
        <v>0.5</v>
      </c>
      <c r="G50" s="62">
        <f t="shared" si="17"/>
        <v>30976.666666666668</v>
      </c>
      <c r="H50" s="12">
        <f t="shared" si="18"/>
        <v>82084.244494037674</v>
      </c>
      <c r="I50" s="27">
        <v>76682</v>
      </c>
      <c r="J50" s="27">
        <v>19171</v>
      </c>
      <c r="K50" s="63">
        <f t="shared" si="19"/>
        <v>13768.755505962326</v>
      </c>
      <c r="L50" s="81"/>
      <c r="M50" s="28">
        <v>180000</v>
      </c>
      <c r="N50" s="29">
        <f t="shared" si="20"/>
        <v>97915.755505962326</v>
      </c>
    </row>
    <row r="51" spans="1:14" x14ac:dyDescent="0.25">
      <c r="A51" s="4">
        <v>509</v>
      </c>
      <c r="B51" s="80">
        <v>148968</v>
      </c>
      <c r="C51" s="6">
        <f t="shared" si="14"/>
        <v>3.6365251957920515E-2</v>
      </c>
      <c r="D51" s="60">
        <f t="shared" si="15"/>
        <v>5454.7877936880768</v>
      </c>
      <c r="E51" s="61">
        <f t="shared" si="16"/>
        <v>13230.587793590432</v>
      </c>
      <c r="F51" s="9">
        <v>0.5</v>
      </c>
      <c r="G51" s="62">
        <f t="shared" si="17"/>
        <v>30976.666666666668</v>
      </c>
      <c r="H51" s="12">
        <f t="shared" si="18"/>
        <v>49662.042253945176</v>
      </c>
      <c r="I51" s="27"/>
      <c r="J51" s="27"/>
      <c r="K51" s="63">
        <f t="shared" si="19"/>
        <v>-49662.042253945176</v>
      </c>
      <c r="L51" s="81"/>
      <c r="M51" s="28">
        <v>45000</v>
      </c>
      <c r="N51" s="29">
        <f t="shared" si="20"/>
        <v>-4662.0422539451756</v>
      </c>
    </row>
    <row r="52" spans="1:14" x14ac:dyDescent="0.25">
      <c r="A52" s="4">
        <v>511</v>
      </c>
      <c r="B52" s="80">
        <v>143281</v>
      </c>
      <c r="C52" s="6">
        <f t="shared" si="14"/>
        <v>3.4976972677238129E-2</v>
      </c>
      <c r="D52" s="60">
        <f t="shared" si="15"/>
        <v>5246.5459015857195</v>
      </c>
      <c r="E52" s="61">
        <f t="shared" si="16"/>
        <v>12725.497084296163</v>
      </c>
      <c r="F52" s="9">
        <v>0.5</v>
      </c>
      <c r="G52" s="62">
        <f t="shared" si="17"/>
        <v>30976.666666666668</v>
      </c>
      <c r="H52" s="12">
        <f t="shared" si="18"/>
        <v>48948.709652548554</v>
      </c>
      <c r="I52" s="27"/>
      <c r="J52" s="27"/>
      <c r="K52" s="63">
        <f t="shared" si="19"/>
        <v>-48948.709652548554</v>
      </c>
      <c r="L52" s="81"/>
      <c r="M52" s="28">
        <v>45000</v>
      </c>
      <c r="N52" s="29">
        <f t="shared" si="20"/>
        <v>-3948.709652548554</v>
      </c>
    </row>
    <row r="53" spans="1:14" x14ac:dyDescent="0.25">
      <c r="A53" s="4">
        <v>513</v>
      </c>
      <c r="B53" s="80">
        <v>160582</v>
      </c>
      <c r="C53" s="6">
        <f t="shared" si="14"/>
        <v>3.9200398004314969E-2</v>
      </c>
      <c r="D53" s="60">
        <f t="shared" si="15"/>
        <v>5880.0597006472453</v>
      </c>
      <c r="E53" s="61">
        <f t="shared" si="16"/>
        <v>14262.084803919894</v>
      </c>
      <c r="F53" s="9">
        <v>0.38</v>
      </c>
      <c r="G53" s="62">
        <f t="shared" si="17"/>
        <v>23542.266666666666</v>
      </c>
      <c r="H53" s="12">
        <f t="shared" si="18"/>
        <v>43684.411171233805</v>
      </c>
      <c r="I53" s="27"/>
      <c r="J53" s="27"/>
      <c r="K53" s="63">
        <f t="shared" si="19"/>
        <v>-43684.411171233805</v>
      </c>
      <c r="L53" s="81"/>
      <c r="M53" s="28">
        <v>22500</v>
      </c>
      <c r="N53" s="29">
        <f t="shared" si="20"/>
        <v>-21184.411171233805</v>
      </c>
    </row>
    <row r="54" spans="1:14" x14ac:dyDescent="0.25">
      <c r="A54" s="4">
        <v>516</v>
      </c>
      <c r="B54" s="80">
        <v>101489</v>
      </c>
      <c r="C54" s="6">
        <f t="shared" si="14"/>
        <v>2.4774938617403704E-2</v>
      </c>
      <c r="D54" s="60">
        <f t="shared" si="15"/>
        <v>3716.2407926105557</v>
      </c>
      <c r="E54" s="61">
        <f t="shared" si="16"/>
        <v>9013.7420424769025</v>
      </c>
      <c r="F54" s="9">
        <v>0.38</v>
      </c>
      <c r="G54" s="62">
        <f t="shared" si="17"/>
        <v>23542.266666666666</v>
      </c>
      <c r="H54" s="12">
        <f t="shared" si="18"/>
        <v>36272.249501754122</v>
      </c>
      <c r="I54" s="27"/>
      <c r="J54" s="27"/>
      <c r="K54" s="63">
        <f t="shared" si="19"/>
        <v>-36272.249501754122</v>
      </c>
      <c r="L54" s="81"/>
      <c r="M54" s="28">
        <v>22500</v>
      </c>
      <c r="N54" s="29">
        <f t="shared" si="20"/>
        <v>-13772.249501754122</v>
      </c>
    </row>
    <row r="55" spans="1:14" x14ac:dyDescent="0.25">
      <c r="A55" s="14" t="s">
        <v>12</v>
      </c>
      <c r="B55" s="32">
        <f>SUM(B43:B54)</f>
        <v>4096438</v>
      </c>
      <c r="C55" s="16">
        <f>SUM(C43:C54)</f>
        <v>0.99999999999999989</v>
      </c>
      <c r="D55" s="17">
        <f>SUM(D43:D54)</f>
        <v>150000</v>
      </c>
      <c r="E55" s="18">
        <f>SUM(E43:E54)</f>
        <v>363825</v>
      </c>
      <c r="F55" s="15">
        <f>SUM(F43:F54)</f>
        <v>7.52</v>
      </c>
      <c r="G55" s="19">
        <f t="shared" si="17"/>
        <v>465889.06666666665</v>
      </c>
      <c r="H55" s="20">
        <f t="shared" si="18"/>
        <v>979714.06666666665</v>
      </c>
      <c r="I55" s="30">
        <f>SUM(I43:I54)</f>
        <v>959272</v>
      </c>
      <c r="J55" s="30">
        <f>SUM(J43:J54)</f>
        <v>171994</v>
      </c>
      <c r="K55" s="31">
        <f t="shared" si="19"/>
        <v>151551.93333333335</v>
      </c>
      <c r="L55" s="81"/>
      <c r="M55" s="32">
        <f>SUM(M43:M54)</f>
        <v>1269000</v>
      </c>
      <c r="N55" s="32">
        <f t="shared" ref="N55" si="21">M55-H55</f>
        <v>289285.93333333335</v>
      </c>
    </row>
  </sheetData>
  <mergeCells count="6">
    <mergeCell ref="L2:L15"/>
    <mergeCell ref="A1:N1"/>
    <mergeCell ref="L18:L31"/>
    <mergeCell ref="A17:N17"/>
    <mergeCell ref="L42:L55"/>
    <mergeCell ref="A41:N41"/>
  </mergeCells>
  <pageMargins left="0.7" right="0.7" top="0.75" bottom="0.75" header="0.3" footer="0.3"/>
  <pageSetup scale="7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1" sqref="E1"/>
    </sheetView>
  </sheetViews>
  <sheetFormatPr defaultRowHeight="15" x14ac:dyDescent="0.25"/>
  <cols>
    <col min="2" max="2" width="30.7109375" customWidth="1"/>
    <col min="4" max="4" width="23.42578125" customWidth="1"/>
    <col min="5" max="5" width="40.5703125" customWidth="1"/>
    <col min="6" max="6" width="17.140625" customWidth="1"/>
    <col min="7" max="7" width="16.5703125" customWidth="1"/>
  </cols>
  <sheetData>
    <row r="1" spans="1:7" ht="42.75" customHeight="1" thickBot="1" x14ac:dyDescent="0.3">
      <c r="A1" t="s">
        <v>84</v>
      </c>
      <c r="B1" s="66" t="s">
        <v>29</v>
      </c>
      <c r="C1" s="71" t="s">
        <v>0</v>
      </c>
      <c r="D1" s="71" t="s">
        <v>30</v>
      </c>
      <c r="E1" s="72" t="s">
        <v>31</v>
      </c>
      <c r="F1" s="71" t="s">
        <v>32</v>
      </c>
      <c r="G1" s="71" t="s">
        <v>33</v>
      </c>
    </row>
    <row r="2" spans="1:7" ht="15.75" thickBot="1" x14ac:dyDescent="0.3">
      <c r="A2" t="s">
        <v>85</v>
      </c>
      <c r="B2" s="67" t="s">
        <v>34</v>
      </c>
      <c r="C2" s="73"/>
      <c r="D2" s="73" t="s">
        <v>35</v>
      </c>
      <c r="E2" s="74">
        <v>71835</v>
      </c>
      <c r="F2" s="75">
        <v>42668</v>
      </c>
      <c r="G2" s="75">
        <v>29167</v>
      </c>
    </row>
    <row r="3" spans="1:7" ht="15.75" thickBot="1" x14ac:dyDescent="0.3">
      <c r="A3" t="s">
        <v>85</v>
      </c>
      <c r="B3" s="68" t="s">
        <v>36</v>
      </c>
      <c r="C3" s="76"/>
      <c r="D3" s="76" t="s">
        <v>35</v>
      </c>
      <c r="E3" s="74">
        <v>30920</v>
      </c>
      <c r="F3" s="77">
        <v>30920</v>
      </c>
      <c r="G3" s="77">
        <v>0</v>
      </c>
    </row>
    <row r="4" spans="1:7" ht="15.75" thickBot="1" x14ac:dyDescent="0.3">
      <c r="A4" t="s">
        <v>85</v>
      </c>
      <c r="B4" s="67" t="s">
        <v>37</v>
      </c>
      <c r="C4" s="73"/>
      <c r="D4" s="73" t="s">
        <v>35</v>
      </c>
      <c r="E4" s="74">
        <v>3634</v>
      </c>
      <c r="F4" s="75">
        <v>3634</v>
      </c>
      <c r="G4" s="75">
        <v>0</v>
      </c>
    </row>
    <row r="5" spans="1:7" ht="15.75" thickBot="1" x14ac:dyDescent="0.3">
      <c r="A5" t="s">
        <v>73</v>
      </c>
      <c r="B5" s="68" t="s">
        <v>38</v>
      </c>
      <c r="C5" s="76" t="s">
        <v>35</v>
      </c>
      <c r="D5" s="76"/>
      <c r="E5" s="74">
        <v>144492</v>
      </c>
      <c r="F5" s="77">
        <v>50000</v>
      </c>
      <c r="G5" s="77">
        <v>94492</v>
      </c>
    </row>
    <row r="6" spans="1:7" ht="15.75" thickBot="1" x14ac:dyDescent="0.3">
      <c r="A6" t="s">
        <v>85</v>
      </c>
      <c r="B6" s="67" t="s">
        <v>39</v>
      </c>
      <c r="C6" s="73"/>
      <c r="D6" s="73" t="s">
        <v>35</v>
      </c>
      <c r="E6" s="74">
        <v>43297</v>
      </c>
      <c r="F6" s="75">
        <v>28445</v>
      </c>
      <c r="G6" s="75">
        <v>14852</v>
      </c>
    </row>
    <row r="7" spans="1:7" ht="15.75" thickBot="1" x14ac:dyDescent="0.3">
      <c r="A7" t="s">
        <v>85</v>
      </c>
      <c r="B7" s="68" t="s">
        <v>40</v>
      </c>
      <c r="C7" s="76"/>
      <c r="D7" s="76" t="s">
        <v>35</v>
      </c>
      <c r="E7" s="74">
        <v>62737</v>
      </c>
      <c r="F7" s="77">
        <v>7111</v>
      </c>
      <c r="G7" s="77">
        <v>55626</v>
      </c>
    </row>
    <row r="8" spans="1:7" ht="15.75" thickBot="1" x14ac:dyDescent="0.3">
      <c r="A8" t="s">
        <v>85</v>
      </c>
      <c r="B8" s="67" t="s">
        <v>41</v>
      </c>
      <c r="C8" s="73"/>
      <c r="D8" s="73" t="s">
        <v>35</v>
      </c>
      <c r="E8" s="74">
        <v>8146</v>
      </c>
      <c r="F8" s="75">
        <v>0</v>
      </c>
      <c r="G8" s="75">
        <v>8146</v>
      </c>
    </row>
    <row r="9" spans="1:7" ht="15.75" thickBot="1" x14ac:dyDescent="0.3">
      <c r="A9" t="s">
        <v>85</v>
      </c>
      <c r="B9" s="68" t="s">
        <v>42</v>
      </c>
      <c r="C9" s="76"/>
      <c r="D9" s="76" t="s">
        <v>35</v>
      </c>
      <c r="E9" s="74">
        <v>82355</v>
      </c>
      <c r="F9" s="77">
        <v>75658</v>
      </c>
      <c r="G9" s="78">
        <v>6697</v>
      </c>
    </row>
    <row r="10" spans="1:7" ht="15.75" thickBot="1" x14ac:dyDescent="0.3">
      <c r="A10" t="s">
        <v>85</v>
      </c>
      <c r="B10" s="67" t="s">
        <v>43</v>
      </c>
      <c r="C10" s="73"/>
      <c r="D10" s="73" t="s">
        <v>35</v>
      </c>
      <c r="E10" s="74">
        <v>60272</v>
      </c>
      <c r="F10" s="75">
        <v>7111</v>
      </c>
      <c r="G10" s="75">
        <v>53161</v>
      </c>
    </row>
    <row r="11" spans="1:7" ht="15.75" thickBot="1" x14ac:dyDescent="0.3">
      <c r="A11" t="s">
        <v>85</v>
      </c>
      <c r="B11" s="68" t="s">
        <v>44</v>
      </c>
      <c r="C11" s="76"/>
      <c r="D11" s="76" t="s">
        <v>35</v>
      </c>
      <c r="E11" s="74">
        <v>23272</v>
      </c>
      <c r="F11" s="77">
        <v>18880</v>
      </c>
      <c r="G11" s="77">
        <v>4392</v>
      </c>
    </row>
    <row r="12" spans="1:7" ht="15.75" thickBot="1" x14ac:dyDescent="0.3">
      <c r="A12" t="s">
        <v>83</v>
      </c>
      <c r="B12" s="67" t="s">
        <v>45</v>
      </c>
      <c r="C12" s="73" t="s">
        <v>35</v>
      </c>
      <c r="D12" s="73"/>
      <c r="E12" s="74">
        <v>143281</v>
      </c>
      <c r="F12" s="75">
        <v>50451</v>
      </c>
      <c r="G12" s="75">
        <v>92830</v>
      </c>
    </row>
    <row r="13" spans="1:7" ht="15.75" thickBot="1" x14ac:dyDescent="0.3">
      <c r="A13" t="s">
        <v>85</v>
      </c>
      <c r="B13" s="68" t="s">
        <v>46</v>
      </c>
      <c r="C13" s="76"/>
      <c r="D13" s="76" t="s">
        <v>35</v>
      </c>
      <c r="E13" s="74">
        <v>193527</v>
      </c>
      <c r="F13" s="77">
        <v>79292</v>
      </c>
      <c r="G13" s="77">
        <v>114235</v>
      </c>
    </row>
    <row r="14" spans="1:7" ht="15.75" thickBot="1" x14ac:dyDescent="0.3">
      <c r="A14" t="s">
        <v>85</v>
      </c>
      <c r="B14" s="69" t="s">
        <v>47</v>
      </c>
      <c r="C14" s="79"/>
      <c r="D14" s="79" t="s">
        <v>35</v>
      </c>
      <c r="E14" s="74">
        <v>23218</v>
      </c>
      <c r="F14" s="74">
        <v>9109</v>
      </c>
      <c r="G14" s="74">
        <v>14109</v>
      </c>
    </row>
    <row r="15" spans="1:7" ht="15.75" thickBot="1" x14ac:dyDescent="0.3">
      <c r="A15" t="s">
        <v>77</v>
      </c>
      <c r="B15" s="68" t="s">
        <v>48</v>
      </c>
      <c r="C15" s="76" t="s">
        <v>35</v>
      </c>
      <c r="D15" s="76"/>
      <c r="E15" s="74">
        <v>141325</v>
      </c>
      <c r="F15" s="77">
        <v>10190</v>
      </c>
      <c r="G15" s="77">
        <v>131135</v>
      </c>
    </row>
    <row r="16" spans="1:7" ht="15.75" thickBot="1" x14ac:dyDescent="0.3">
      <c r="A16" t="s">
        <v>85</v>
      </c>
      <c r="B16" s="67" t="s">
        <v>49</v>
      </c>
      <c r="C16" s="73"/>
      <c r="D16" s="73" t="s">
        <v>35</v>
      </c>
      <c r="E16" s="74">
        <v>93449</v>
      </c>
      <c r="F16" s="75">
        <v>56891</v>
      </c>
      <c r="G16" s="75">
        <v>36558</v>
      </c>
    </row>
    <row r="17" spans="1:7" ht="15.75" thickBot="1" x14ac:dyDescent="0.3">
      <c r="A17" t="s">
        <v>79</v>
      </c>
      <c r="B17" s="68" t="s">
        <v>50</v>
      </c>
      <c r="C17" s="76" t="s">
        <v>35</v>
      </c>
      <c r="D17" s="76"/>
      <c r="E17" s="74">
        <v>208988</v>
      </c>
      <c r="F17" s="77">
        <v>123935</v>
      </c>
      <c r="G17" s="77">
        <v>85053</v>
      </c>
    </row>
    <row r="18" spans="1:7" ht="15.75" thickBot="1" x14ac:dyDescent="0.3">
      <c r="A18" t="s">
        <v>78</v>
      </c>
      <c r="B18" s="67" t="s">
        <v>51</v>
      </c>
      <c r="C18" s="73" t="s">
        <v>35</v>
      </c>
      <c r="D18" s="73"/>
      <c r="E18" s="74">
        <v>148968</v>
      </c>
      <c r="F18" s="75">
        <v>29152</v>
      </c>
      <c r="G18" s="75">
        <v>119816</v>
      </c>
    </row>
    <row r="19" spans="1:7" ht="15.75" thickBot="1" x14ac:dyDescent="0.3">
      <c r="A19" t="s">
        <v>76</v>
      </c>
      <c r="B19" s="68" t="s">
        <v>52</v>
      </c>
      <c r="C19" s="76" t="s">
        <v>35</v>
      </c>
      <c r="D19" s="76"/>
      <c r="E19" s="74">
        <v>251987</v>
      </c>
      <c r="F19" s="77">
        <v>46831</v>
      </c>
      <c r="G19" s="77">
        <v>205156</v>
      </c>
    </row>
    <row r="20" spans="1:7" ht="15.75" thickBot="1" x14ac:dyDescent="0.3">
      <c r="A20" t="s">
        <v>85</v>
      </c>
      <c r="B20" s="67" t="s">
        <v>53</v>
      </c>
      <c r="C20" s="73"/>
      <c r="D20" s="73" t="s">
        <v>35</v>
      </c>
      <c r="E20" s="74">
        <v>30938</v>
      </c>
      <c r="F20" s="75">
        <v>0</v>
      </c>
      <c r="G20" s="75">
        <v>30938</v>
      </c>
    </row>
    <row r="21" spans="1:7" ht="15.75" thickBot="1" x14ac:dyDescent="0.3">
      <c r="A21" t="s">
        <v>85</v>
      </c>
      <c r="B21" s="68" t="s">
        <v>54</v>
      </c>
      <c r="C21" s="76"/>
      <c r="D21" s="76" t="s">
        <v>35</v>
      </c>
      <c r="E21" s="74">
        <v>89507</v>
      </c>
      <c r="F21" s="77">
        <v>0</v>
      </c>
      <c r="G21" s="77">
        <v>89507</v>
      </c>
    </row>
    <row r="22" spans="1:7" ht="15.75" thickBot="1" x14ac:dyDescent="0.3">
      <c r="A22" t="s">
        <v>85</v>
      </c>
      <c r="B22" s="67" t="s">
        <v>55</v>
      </c>
      <c r="C22" s="73"/>
      <c r="D22" s="73" t="s">
        <v>35</v>
      </c>
      <c r="E22" s="74">
        <v>87611</v>
      </c>
      <c r="F22" s="75">
        <v>7111</v>
      </c>
      <c r="G22" s="75">
        <v>80500</v>
      </c>
    </row>
    <row r="23" spans="1:7" ht="15.75" thickBot="1" x14ac:dyDescent="0.3">
      <c r="A23" t="s">
        <v>85</v>
      </c>
      <c r="B23" s="68" t="s">
        <v>56</v>
      </c>
      <c r="C23" s="76"/>
      <c r="D23" s="76" t="s">
        <v>35</v>
      </c>
      <c r="E23" s="74">
        <v>76837</v>
      </c>
      <c r="F23" s="77">
        <v>7111</v>
      </c>
      <c r="G23" s="77">
        <v>69726</v>
      </c>
    </row>
    <row r="24" spans="1:7" ht="15.75" thickBot="1" x14ac:dyDescent="0.3">
      <c r="A24" t="s">
        <v>85</v>
      </c>
      <c r="B24" s="67" t="s">
        <v>57</v>
      </c>
      <c r="C24" s="73"/>
      <c r="D24" s="73" t="s">
        <v>35</v>
      </c>
      <c r="E24" s="74">
        <v>51600</v>
      </c>
      <c r="F24" s="75">
        <v>0</v>
      </c>
      <c r="G24" s="75">
        <v>51600</v>
      </c>
    </row>
    <row r="25" spans="1:7" ht="15.75" thickBot="1" x14ac:dyDescent="0.3">
      <c r="A25" t="s">
        <v>80</v>
      </c>
      <c r="B25" s="68" t="s">
        <v>58</v>
      </c>
      <c r="C25" s="76" t="s">
        <v>35</v>
      </c>
      <c r="D25" s="76"/>
      <c r="E25" s="74">
        <v>331795</v>
      </c>
      <c r="F25" s="77">
        <v>167073</v>
      </c>
      <c r="G25" s="77">
        <v>164722</v>
      </c>
    </row>
    <row r="26" spans="1:7" ht="15.75" thickBot="1" x14ac:dyDescent="0.3">
      <c r="A26" t="s">
        <v>85</v>
      </c>
      <c r="B26" s="67" t="s">
        <v>59</v>
      </c>
      <c r="C26" s="73"/>
      <c r="D26" s="73" t="s">
        <v>35</v>
      </c>
      <c r="E26" s="74">
        <v>20939</v>
      </c>
      <c r="F26" s="75">
        <v>17778</v>
      </c>
      <c r="G26" s="75">
        <v>3161</v>
      </c>
    </row>
    <row r="27" spans="1:7" ht="15.75" thickBot="1" x14ac:dyDescent="0.3">
      <c r="A27" t="s">
        <v>81</v>
      </c>
      <c r="B27" s="68" t="s">
        <v>60</v>
      </c>
      <c r="C27" s="76" t="s">
        <v>35</v>
      </c>
      <c r="D27" s="76"/>
      <c r="E27" s="74">
        <v>101489</v>
      </c>
      <c r="F27" s="77">
        <v>28405</v>
      </c>
      <c r="G27" s="77">
        <v>73084</v>
      </c>
    </row>
    <row r="28" spans="1:7" ht="15.75" thickBot="1" x14ac:dyDescent="0.3">
      <c r="A28" t="s">
        <v>75</v>
      </c>
      <c r="B28" s="67" t="s">
        <v>61</v>
      </c>
      <c r="C28" s="73" t="s">
        <v>35</v>
      </c>
      <c r="D28" s="73"/>
      <c r="E28" s="74">
        <v>160582</v>
      </c>
      <c r="F28" s="75">
        <v>59615</v>
      </c>
      <c r="G28" s="75">
        <v>100967</v>
      </c>
    </row>
    <row r="29" spans="1:7" ht="15.75" thickBot="1" x14ac:dyDescent="0.3">
      <c r="A29" t="s">
        <v>85</v>
      </c>
      <c r="B29" s="68" t="s">
        <v>62</v>
      </c>
      <c r="C29" s="76"/>
      <c r="D29" s="76" t="s">
        <v>35</v>
      </c>
      <c r="E29" s="74">
        <v>274996</v>
      </c>
      <c r="F29" s="77">
        <v>121890</v>
      </c>
      <c r="G29" s="77">
        <v>153106</v>
      </c>
    </row>
    <row r="30" spans="1:7" ht="15.75" thickBot="1" x14ac:dyDescent="0.3">
      <c r="A30" t="s">
        <v>85</v>
      </c>
      <c r="B30" s="69" t="s">
        <v>63</v>
      </c>
      <c r="C30" s="79"/>
      <c r="D30" s="79" t="s">
        <v>35</v>
      </c>
      <c r="E30" s="74">
        <v>74520</v>
      </c>
      <c r="F30" s="74">
        <v>42400</v>
      </c>
      <c r="G30" s="74">
        <v>32120</v>
      </c>
    </row>
    <row r="31" spans="1:7" ht="15.75" thickBot="1" x14ac:dyDescent="0.3">
      <c r="A31" t="s">
        <v>85</v>
      </c>
      <c r="B31" s="68" t="s">
        <v>64</v>
      </c>
      <c r="C31" s="76"/>
      <c r="D31" s="76" t="s">
        <v>35</v>
      </c>
      <c r="E31" s="74">
        <v>39330</v>
      </c>
      <c r="F31" s="77">
        <v>39330</v>
      </c>
      <c r="G31" s="77">
        <v>0</v>
      </c>
    </row>
    <row r="32" spans="1:7" ht="15.75" thickBot="1" x14ac:dyDescent="0.3">
      <c r="A32" t="s">
        <v>85</v>
      </c>
      <c r="B32" s="69" t="s">
        <v>65</v>
      </c>
      <c r="C32" s="79"/>
      <c r="D32" s="79" t="s">
        <v>35</v>
      </c>
      <c r="E32" s="74">
        <v>64135</v>
      </c>
      <c r="F32" s="74">
        <v>0</v>
      </c>
      <c r="G32" s="74">
        <v>64135</v>
      </c>
    </row>
    <row r="33" spans="1:7" ht="15.75" thickBot="1" x14ac:dyDescent="0.3">
      <c r="A33" t="s">
        <v>85</v>
      </c>
      <c r="B33" s="68" t="s">
        <v>66</v>
      </c>
      <c r="C33" s="76"/>
      <c r="D33" s="76" t="s">
        <v>35</v>
      </c>
      <c r="E33" s="74">
        <v>23218</v>
      </c>
      <c r="F33" s="77">
        <v>9109</v>
      </c>
      <c r="G33" s="77">
        <v>14109</v>
      </c>
    </row>
    <row r="34" spans="1:7" ht="15.75" thickBot="1" x14ac:dyDescent="0.3">
      <c r="A34" t="s">
        <v>85</v>
      </c>
      <c r="B34" s="67" t="s">
        <v>67</v>
      </c>
      <c r="C34" s="73"/>
      <c r="D34" s="73" t="s">
        <v>35</v>
      </c>
      <c r="E34" s="74">
        <v>112979</v>
      </c>
      <c r="F34" s="75">
        <v>46221</v>
      </c>
      <c r="G34" s="75">
        <v>66758</v>
      </c>
    </row>
    <row r="35" spans="1:7" ht="15.75" thickBot="1" x14ac:dyDescent="0.3">
      <c r="A35" t="s">
        <v>85</v>
      </c>
      <c r="B35" s="68" t="s">
        <v>68</v>
      </c>
      <c r="C35" s="76"/>
      <c r="D35" s="76" t="s">
        <v>35</v>
      </c>
      <c r="E35" s="74">
        <v>80234</v>
      </c>
      <c r="F35" s="77">
        <v>0</v>
      </c>
      <c r="G35" s="77">
        <v>80234</v>
      </c>
    </row>
    <row r="36" spans="1:7" ht="15.75" thickBot="1" x14ac:dyDescent="0.3">
      <c r="A36" t="s">
        <v>85</v>
      </c>
      <c r="B36" s="67" t="s">
        <v>69</v>
      </c>
      <c r="C36" s="73"/>
      <c r="D36" s="73" t="s">
        <v>35</v>
      </c>
      <c r="E36" s="74">
        <v>99340</v>
      </c>
      <c r="F36" s="75">
        <v>56600</v>
      </c>
      <c r="G36" s="75">
        <v>42740</v>
      </c>
    </row>
    <row r="37" spans="1:7" ht="15.75" thickBot="1" x14ac:dyDescent="0.3">
      <c r="A37" t="s">
        <v>82</v>
      </c>
      <c r="B37" s="68" t="s">
        <v>70</v>
      </c>
      <c r="C37" s="76" t="s">
        <v>35</v>
      </c>
      <c r="D37" s="76"/>
      <c r="E37" s="74">
        <v>407452</v>
      </c>
      <c r="F37" s="77">
        <v>191331</v>
      </c>
      <c r="G37" s="77">
        <v>216121</v>
      </c>
    </row>
    <row r="38" spans="1:7" ht="15.75" thickBot="1" x14ac:dyDescent="0.3">
      <c r="A38" t="s">
        <v>74</v>
      </c>
      <c r="B38" s="70" t="s">
        <v>71</v>
      </c>
      <c r="C38" s="73"/>
      <c r="D38" s="73"/>
      <c r="E38" s="74">
        <v>171132</v>
      </c>
      <c r="F38" s="75">
        <v>90632</v>
      </c>
      <c r="G38" s="75">
        <v>80500</v>
      </c>
    </row>
    <row r="39" spans="1:7" ht="15.75" thickBot="1" x14ac:dyDescent="0.3">
      <c r="A39" t="s">
        <v>85</v>
      </c>
      <c r="B39" s="68" t="s">
        <v>72</v>
      </c>
      <c r="C39" s="76"/>
      <c r="D39" s="76" t="s">
        <v>35</v>
      </c>
      <c r="E39" s="74">
        <v>62101</v>
      </c>
      <c r="F39" s="77">
        <v>16334</v>
      </c>
      <c r="G39" s="77">
        <v>45767</v>
      </c>
    </row>
  </sheetData>
  <autoFilter ref="A1:G48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Allocation Options</vt:lpstr>
      <vt:lpstr>2014 State ESG Amounts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Denise Neunaber</cp:lastModifiedBy>
  <cp:lastPrinted>2014-10-12T21:57:00Z</cp:lastPrinted>
  <dcterms:created xsi:type="dcterms:W3CDTF">2014-08-14T11:42:39Z</dcterms:created>
  <dcterms:modified xsi:type="dcterms:W3CDTF">2014-10-12T22:02:03Z</dcterms:modified>
</cp:coreProperties>
</file>